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EstaPasta_de_trabalho" defaultThemeVersion="124226"/>
  <bookViews>
    <workbookView xWindow="0" yWindow="0" windowWidth="16815" windowHeight="7530" tabRatio="911"/>
  </bookViews>
  <sheets>
    <sheet name="CAPA" sheetId="14" r:id="rId1"/>
    <sheet name="RESUMO" sheetId="15" r:id="rId2"/>
    <sheet name="ORÇAMENTO" sheetId="1" r:id="rId3"/>
    <sheet name="MEMÓRIA DE CÁLCULO" sheetId="25" r:id="rId4"/>
    <sheet name="COMPOSIÇÃO DE CUSTO UNITÁRIO" sheetId="2" r:id="rId5"/>
    <sheet name="CRONOGRAMA FIS-FIN" sheetId="8" r:id="rId6"/>
    <sheet name="CURVA ABC" sheetId="12" r:id="rId7"/>
    <sheet name="BDI" sheetId="19" r:id="rId8"/>
    <sheet name="ENCARGOS SOCIAIS" sheetId="10" r:id="rId9"/>
  </sheets>
  <externalReferences>
    <externalReference r:id="rId10"/>
  </externalReferences>
  <definedNames>
    <definedName name="_xlnm._FilterDatabase" localSheetId="4" hidden="1">'COMPOSIÇÃO DE CUSTO UNITÁRIO'!#REF!</definedName>
    <definedName name="_xlnm._FilterDatabase" localSheetId="6" hidden="1">'CURVA ABC'!$A$28:$J$217</definedName>
    <definedName name="_xlnm._FilterDatabase" localSheetId="2" hidden="1">ORÇAMENTO!$A$25:$J$263</definedName>
    <definedName name="_xlnm._FilterDatabase" localSheetId="1" hidden="1">RESUMO!#REF!</definedName>
    <definedName name="_xlnm.Print_Area" localSheetId="7">BDI!$A$1:$J$73</definedName>
    <definedName name="_xlnm.Print_Area" localSheetId="0">CAPA!$A$1:$F$55</definedName>
    <definedName name="_xlnm.Print_Area" localSheetId="4">'COMPOSIÇÃO DE CUSTO UNITÁRIO'!$A$1:$G$3074</definedName>
    <definedName name="_xlnm.Print_Area" localSheetId="5">'CRONOGRAMA FIS-FIN'!$A$1:$O$67</definedName>
    <definedName name="_xlnm.Print_Area" localSheetId="6">'CURVA ABC'!$A$1:$L$219</definedName>
    <definedName name="_xlnm.Print_Area" localSheetId="8">'ENCARGOS SOCIAIS'!$A$1:$G$75</definedName>
    <definedName name="_xlnm.Print_Area" localSheetId="3">'MEMÓRIA DE CÁLCULO'!$A$1:$M$618</definedName>
    <definedName name="_xlnm.Print_Area" localSheetId="2">ORÇAMENTO!$A$1:$J$263</definedName>
    <definedName name="_xlnm.Print_Area" localSheetId="1">RESUMO!$A$1:$D$48</definedName>
    <definedName name="JR_PAGE_ANCHOR_0_1">#REF!</definedName>
    <definedName name="TipoOrçamento">"BASE"</definedName>
    <definedName name="_xlnm.Print_Titles" localSheetId="4">'COMPOSIÇÃO DE CUSTO UNITÁRIO'!$1:$21</definedName>
    <definedName name="_xlnm.Print_Titles" localSheetId="5">'CRONOGRAMA FIS-FIN'!$1:$28</definedName>
    <definedName name="_xlnm.Print_Titles" localSheetId="6">'CURVA ABC'!$1:$27</definedName>
    <definedName name="_xlnm.Print_Titles" localSheetId="8">'ENCARGOS SOCIAIS'!$22:$24</definedName>
    <definedName name="_xlnm.Print_Titles" localSheetId="3">'MEMÓRIA DE CÁLCULO'!$1:$29</definedName>
    <definedName name="_xlnm.Print_Titles" localSheetId="2">ORÇAMENTO!$1:$28</definedName>
    <definedName name="_xlnm.Print_Titles" localSheetId="1">RESUMO!$11:$24</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43" i="15" l="1"/>
  <c r="K218" i="12" l="1"/>
  <c r="K30" i="12"/>
  <c r="K31" i="12" s="1"/>
  <c r="K32" i="12" s="1"/>
  <c r="K33" i="12" s="1"/>
  <c r="K34" i="12" s="1"/>
  <c r="K35" i="12" s="1"/>
  <c r="K36" i="12" s="1"/>
  <c r="K37" i="12" s="1"/>
  <c r="K38" i="12" s="1"/>
  <c r="K39" i="12" s="1"/>
  <c r="K40" i="12" s="1"/>
  <c r="K41" i="12" s="1"/>
  <c r="K42" i="12" s="1"/>
  <c r="K43" i="12" s="1"/>
  <c r="K44" i="12" s="1"/>
  <c r="K45" i="12" s="1"/>
  <c r="K46" i="12" s="1"/>
  <c r="K47" i="12" s="1"/>
  <c r="K48" i="12" s="1"/>
  <c r="K49" i="12" s="1"/>
  <c r="K50" i="12" s="1"/>
  <c r="K51" i="12" s="1"/>
  <c r="K52" i="12" s="1"/>
  <c r="K53" i="12" s="1"/>
  <c r="K54" i="12" s="1"/>
  <c r="K55" i="12" s="1"/>
  <c r="K56" i="12" s="1"/>
  <c r="K57" i="12" s="1"/>
  <c r="K58" i="12" s="1"/>
  <c r="K59" i="12" s="1"/>
  <c r="K60" i="12" s="1"/>
  <c r="K61" i="12" s="1"/>
  <c r="K62" i="12" s="1"/>
  <c r="K63" i="12" s="1"/>
  <c r="K64" i="12" s="1"/>
  <c r="K65" i="12" s="1"/>
  <c r="K66" i="12" s="1"/>
  <c r="K67" i="12" s="1"/>
  <c r="K68" i="12" s="1"/>
  <c r="K69" i="12" s="1"/>
  <c r="K70" i="12" s="1"/>
  <c r="K71" i="12" s="1"/>
  <c r="K72" i="12" s="1"/>
  <c r="K73" i="12" s="1"/>
  <c r="K74" i="12" s="1"/>
  <c r="K75" i="12" s="1"/>
  <c r="K76" i="12" s="1"/>
  <c r="K77" i="12" s="1"/>
  <c r="K78" i="12" s="1"/>
  <c r="K79" i="12" s="1"/>
  <c r="K80" i="12" s="1"/>
  <c r="K81" i="12" s="1"/>
  <c r="K82" i="12" s="1"/>
  <c r="K83" i="12" s="1"/>
  <c r="K84" i="12" s="1"/>
  <c r="K85" i="12" s="1"/>
  <c r="K86" i="12" s="1"/>
  <c r="K87" i="12" s="1"/>
  <c r="K88" i="12" s="1"/>
  <c r="K89" i="12" s="1"/>
  <c r="K90" i="12" s="1"/>
  <c r="K91" i="12" s="1"/>
  <c r="K92" i="12" s="1"/>
  <c r="K93" i="12" s="1"/>
  <c r="K94" i="12" s="1"/>
  <c r="K95" i="12" s="1"/>
  <c r="K96" i="12" s="1"/>
  <c r="K97" i="12" s="1"/>
  <c r="K98" i="12" s="1"/>
  <c r="K99" i="12" s="1"/>
  <c r="K100" i="12" s="1"/>
  <c r="K101" i="12" s="1"/>
  <c r="K102" i="12" s="1"/>
  <c r="K103" i="12" s="1"/>
  <c r="K104" i="12" s="1"/>
  <c r="K105" i="12" s="1"/>
  <c r="K106" i="12" s="1"/>
  <c r="K107" i="12" s="1"/>
  <c r="K108" i="12" s="1"/>
  <c r="K109" i="12" s="1"/>
  <c r="K110" i="12" s="1"/>
  <c r="K111" i="12" s="1"/>
  <c r="K112" i="12" s="1"/>
  <c r="K113" i="12" s="1"/>
  <c r="K114" i="12" s="1"/>
  <c r="K115" i="12" s="1"/>
  <c r="K116" i="12" s="1"/>
  <c r="K117" i="12" s="1"/>
  <c r="K118" i="12" s="1"/>
  <c r="K119" i="12" s="1"/>
  <c r="K120" i="12" s="1"/>
  <c r="K121" i="12" s="1"/>
  <c r="K122" i="12" s="1"/>
  <c r="K123" i="12" s="1"/>
  <c r="K124" i="12" s="1"/>
  <c r="K125" i="12" s="1"/>
  <c r="K126" i="12" s="1"/>
  <c r="K127" i="12" s="1"/>
  <c r="K128" i="12" s="1"/>
  <c r="K129" i="12" s="1"/>
  <c r="K130" i="12" s="1"/>
  <c r="K131" i="12" s="1"/>
  <c r="K132" i="12" s="1"/>
  <c r="K133" i="12" s="1"/>
  <c r="K134" i="12" s="1"/>
  <c r="K135" i="12" s="1"/>
  <c r="K136" i="12" s="1"/>
  <c r="K137" i="12" s="1"/>
  <c r="K138" i="12" s="1"/>
  <c r="K139" i="12" s="1"/>
  <c r="K140" i="12" s="1"/>
  <c r="K141" i="12" s="1"/>
  <c r="K142" i="12" s="1"/>
  <c r="K143" i="12" s="1"/>
  <c r="K144" i="12" s="1"/>
  <c r="K145" i="12" s="1"/>
  <c r="K146" i="12" s="1"/>
  <c r="K147" i="12" s="1"/>
  <c r="K148" i="12" s="1"/>
  <c r="K149" i="12" s="1"/>
  <c r="K150" i="12" s="1"/>
  <c r="K151" i="12" s="1"/>
  <c r="K152" i="12" s="1"/>
  <c r="K153" i="12" s="1"/>
  <c r="K154" i="12" s="1"/>
  <c r="K155" i="12" s="1"/>
  <c r="K156" i="12" s="1"/>
  <c r="K157" i="12" s="1"/>
  <c r="K158" i="12" s="1"/>
  <c r="K159" i="12" s="1"/>
  <c r="K160" i="12" s="1"/>
  <c r="K161" i="12" s="1"/>
  <c r="K162" i="12" s="1"/>
  <c r="K163" i="12" s="1"/>
  <c r="K164" i="12" s="1"/>
  <c r="K165" i="12" s="1"/>
  <c r="K166" i="12" s="1"/>
  <c r="K167" i="12" s="1"/>
  <c r="K168" i="12" s="1"/>
  <c r="K169" i="12" s="1"/>
  <c r="K170" i="12" s="1"/>
  <c r="K171" i="12" s="1"/>
  <c r="K172" i="12" s="1"/>
  <c r="K173" i="12" s="1"/>
  <c r="K174" i="12" s="1"/>
  <c r="K175" i="12" s="1"/>
  <c r="K176" i="12" s="1"/>
  <c r="K177" i="12" s="1"/>
  <c r="K178" i="12" s="1"/>
  <c r="K179" i="12" s="1"/>
  <c r="K180" i="12" s="1"/>
  <c r="K181" i="12" s="1"/>
  <c r="K182" i="12" s="1"/>
  <c r="K183" i="12" s="1"/>
  <c r="K184" i="12" s="1"/>
  <c r="K185" i="12" s="1"/>
  <c r="K186" i="12" s="1"/>
  <c r="K187" i="12" s="1"/>
  <c r="K188" i="12" s="1"/>
  <c r="K189" i="12" s="1"/>
  <c r="K190" i="12" s="1"/>
  <c r="K191" i="12" s="1"/>
  <c r="K192" i="12" s="1"/>
  <c r="K193" i="12" s="1"/>
  <c r="K194" i="12" s="1"/>
  <c r="K195" i="12" s="1"/>
  <c r="K196" i="12" s="1"/>
  <c r="K197" i="12" s="1"/>
  <c r="K198" i="12" s="1"/>
  <c r="K199" i="12" s="1"/>
  <c r="K200" i="12" s="1"/>
  <c r="K201" i="12" s="1"/>
  <c r="K202" i="12" s="1"/>
  <c r="K203" i="12" s="1"/>
  <c r="K204" i="12" s="1"/>
  <c r="K205" i="12" s="1"/>
  <c r="K206" i="12" s="1"/>
  <c r="K207" i="12" s="1"/>
  <c r="K208" i="12" s="1"/>
  <c r="K209" i="12" s="1"/>
  <c r="K210" i="12" s="1"/>
  <c r="K211" i="12" s="1"/>
  <c r="K212" i="12" s="1"/>
  <c r="K213" i="12" s="1"/>
  <c r="K214" i="12" s="1"/>
  <c r="K215" i="12" s="1"/>
  <c r="K216" i="12" s="1"/>
  <c r="K217" i="12" s="1"/>
  <c r="K29" i="12"/>
  <c r="K28" i="12"/>
  <c r="D25" i="14"/>
  <c r="D24" i="14"/>
  <c r="N31" i="8"/>
  <c r="L31" i="8"/>
  <c r="J31" i="8"/>
  <c r="H31" i="8"/>
  <c r="F31" i="8"/>
  <c r="J218" i="12"/>
  <c r="M55" i="25"/>
  <c r="M54" i="25" s="1"/>
  <c r="M58" i="25"/>
  <c r="M57" i="25" s="1"/>
  <c r="M61" i="25"/>
  <c r="M78" i="25"/>
  <c r="M81" i="25"/>
  <c r="M83" i="25"/>
  <c r="M93" i="25"/>
  <c r="M96" i="25"/>
  <c r="M99" i="25"/>
  <c r="M105" i="25"/>
  <c r="M104" i="25" s="1"/>
  <c r="M109" i="25"/>
  <c r="M112" i="25"/>
  <c r="M115" i="25"/>
  <c r="M118" i="25"/>
  <c r="M121" i="25"/>
  <c r="M124" i="25"/>
  <c r="M127" i="25"/>
  <c r="M126" i="25" s="1"/>
  <c r="M130" i="25"/>
  <c r="M133" i="25"/>
  <c r="M136" i="25"/>
  <c r="M139" i="25"/>
  <c r="M142" i="25"/>
  <c r="M145" i="25"/>
  <c r="M144" i="25" s="1"/>
  <c r="M148" i="25"/>
  <c r="M151" i="25"/>
  <c r="M154" i="25"/>
  <c r="M157" i="25"/>
  <c r="M160" i="25"/>
  <c r="M163" i="25"/>
  <c r="M162" i="25" s="1"/>
  <c r="M166" i="25"/>
  <c r="M169" i="25"/>
  <c r="M172" i="25"/>
  <c r="M175" i="25"/>
  <c r="M196" i="25"/>
  <c r="M220" i="25"/>
  <c r="M219" i="25" s="1"/>
  <c r="M242" i="25"/>
  <c r="M245" i="25"/>
  <c r="M248" i="25"/>
  <c r="M267" i="25"/>
  <c r="M266" i="25" s="1"/>
  <c r="M270" i="25"/>
  <c r="M269" i="25" s="1"/>
  <c r="M273" i="25"/>
  <c r="M276" i="25"/>
  <c r="M279" i="25"/>
  <c r="M282" i="25"/>
  <c r="M285" i="25"/>
  <c r="M288" i="25"/>
  <c r="M291" i="25"/>
  <c r="M294" i="25"/>
  <c r="M297" i="25"/>
  <c r="M300" i="25"/>
  <c r="M303" i="25"/>
  <c r="M302" i="25" s="1"/>
  <c r="M306" i="25"/>
  <c r="M305" i="25" s="1"/>
  <c r="M309" i="25"/>
  <c r="M312" i="25"/>
  <c r="M315" i="25"/>
  <c r="M318" i="25"/>
  <c r="M324" i="25"/>
  <c r="M327" i="25"/>
  <c r="M330" i="25"/>
  <c r="M333" i="25"/>
  <c r="M342" i="25"/>
  <c r="M354" i="25"/>
  <c r="M357" i="25"/>
  <c r="M360" i="25"/>
  <c r="M359" i="25" s="1"/>
  <c r="M363" i="25"/>
  <c r="M362" i="25" s="1"/>
  <c r="M369" i="25"/>
  <c r="M372" i="25"/>
  <c r="M378" i="25"/>
  <c r="M386" i="25"/>
  <c r="M389" i="25"/>
  <c r="M392" i="25"/>
  <c r="M432" i="25"/>
  <c r="M471" i="25"/>
  <c r="M474" i="25"/>
  <c r="M477" i="25"/>
  <c r="M476" i="25" s="1"/>
  <c r="M480" i="25"/>
  <c r="M483" i="25"/>
  <c r="M486" i="25"/>
  <c r="M489" i="25"/>
  <c r="M562" i="25"/>
  <c r="M561" i="25" s="1"/>
  <c r="M565" i="25"/>
  <c r="M569" i="25"/>
  <c r="M587" i="25"/>
  <c r="M596" i="25"/>
  <c r="M599" i="25"/>
  <c r="M598" i="25" s="1"/>
  <c r="M602" i="25"/>
  <c r="M601" i="25" s="1"/>
  <c r="M608" i="25"/>
  <c r="M607" i="25" s="1"/>
  <c r="M614" i="25"/>
  <c r="M613" i="25" s="1"/>
  <c r="M578" i="25"/>
  <c r="M555" i="25"/>
  <c r="M554" i="25" s="1"/>
  <c r="M552" i="25"/>
  <c r="M549" i="25"/>
  <c r="M546" i="25"/>
  <c r="M543" i="25"/>
  <c r="M542" i="25" s="1"/>
  <c r="M539" i="25"/>
  <c r="M536" i="25"/>
  <c r="M533" i="25"/>
  <c r="M530" i="25"/>
  <c r="M529" i="25" s="1"/>
  <c r="M526" i="25"/>
  <c r="M514" i="25"/>
  <c r="M263" i="25"/>
  <c r="M260" i="25"/>
  <c r="M254" i="25"/>
  <c r="M210" i="25"/>
  <c r="M178" i="25"/>
  <c r="M89" i="25"/>
  <c r="M52" i="25"/>
  <c r="M49" i="25"/>
  <c r="M32" i="25"/>
  <c r="M46" i="25"/>
  <c r="M40" i="25"/>
  <c r="M39" i="25" s="1"/>
  <c r="M37" i="25"/>
  <c r="B427" i="25"/>
  <c r="C427" i="25"/>
  <c r="D427" i="25"/>
  <c r="D428" i="25" s="1"/>
  <c r="E427" i="25"/>
  <c r="A427" i="25"/>
  <c r="M428" i="25"/>
  <c r="M427" i="25" s="1"/>
  <c r="B228" i="25"/>
  <c r="C228" i="25"/>
  <c r="D228" i="25"/>
  <c r="D229" i="25" s="1"/>
  <c r="E228" i="25"/>
  <c r="A228" i="25"/>
  <c r="M229" i="25"/>
  <c r="M228" i="25" s="1"/>
  <c r="B305" i="25"/>
  <c r="C305" i="25"/>
  <c r="D305" i="25"/>
  <c r="E305" i="25"/>
  <c r="B231" i="25"/>
  <c r="C231" i="25"/>
  <c r="D231" i="25"/>
  <c r="E231" i="25"/>
  <c r="B189" i="25"/>
  <c r="C189" i="25"/>
  <c r="D189" i="25"/>
  <c r="E189" i="25"/>
  <c r="B162" i="25"/>
  <c r="C162" i="25"/>
  <c r="D162" i="25"/>
  <c r="E162" i="25"/>
  <c r="B144" i="25"/>
  <c r="C144" i="25"/>
  <c r="D144" i="25"/>
  <c r="E144" i="25"/>
  <c r="B126" i="25"/>
  <c r="C126" i="25"/>
  <c r="D126" i="25"/>
  <c r="E126" i="25"/>
  <c r="B57" i="25"/>
  <c r="C57" i="25"/>
  <c r="D57" i="25"/>
  <c r="E57" i="25"/>
  <c r="B42" i="25"/>
  <c r="C42" i="25"/>
  <c r="D42" i="25"/>
  <c r="E42" i="25"/>
  <c r="B613" i="25"/>
  <c r="C613" i="25"/>
  <c r="D613" i="25"/>
  <c r="D614" i="25" s="1"/>
  <c r="E613" i="25"/>
  <c r="B610" i="25"/>
  <c r="C610" i="25"/>
  <c r="D610" i="25"/>
  <c r="D611" i="25" s="1"/>
  <c r="E610" i="25"/>
  <c r="B607" i="25"/>
  <c r="C607" i="25"/>
  <c r="D607" i="25"/>
  <c r="D608" i="25" s="1"/>
  <c r="E607" i="25"/>
  <c r="B604" i="25"/>
  <c r="C604" i="25"/>
  <c r="D604" i="25"/>
  <c r="D605" i="25" s="1"/>
  <c r="E604" i="25"/>
  <c r="B601" i="25"/>
  <c r="C601" i="25"/>
  <c r="D601" i="25"/>
  <c r="D602" i="25" s="1"/>
  <c r="E601" i="25"/>
  <c r="B598" i="25"/>
  <c r="C598" i="25"/>
  <c r="D598" i="25"/>
  <c r="D599" i="25" s="1"/>
  <c r="E598" i="25"/>
  <c r="B595" i="25"/>
  <c r="C595" i="25"/>
  <c r="D595" i="25"/>
  <c r="E595" i="25"/>
  <c r="B592" i="25"/>
  <c r="C592" i="25"/>
  <c r="D592" i="25"/>
  <c r="E592" i="25"/>
  <c r="B589" i="25"/>
  <c r="C589" i="25"/>
  <c r="D589" i="25"/>
  <c r="E589" i="25"/>
  <c r="B586" i="25"/>
  <c r="C586" i="25"/>
  <c r="D586" i="25"/>
  <c r="E586" i="25"/>
  <c r="B583" i="25"/>
  <c r="C583" i="25"/>
  <c r="D583" i="25"/>
  <c r="E583" i="25"/>
  <c r="B580" i="25"/>
  <c r="C580" i="25"/>
  <c r="D580" i="25"/>
  <c r="E580" i="25"/>
  <c r="B577" i="25"/>
  <c r="C577" i="25"/>
  <c r="D577" i="25"/>
  <c r="E577" i="25"/>
  <c r="B574" i="25"/>
  <c r="C574" i="25"/>
  <c r="D574" i="25"/>
  <c r="E574" i="25"/>
  <c r="B571" i="25"/>
  <c r="C571" i="25"/>
  <c r="D571" i="25"/>
  <c r="E571" i="25"/>
  <c r="B568" i="25"/>
  <c r="C568" i="25"/>
  <c r="D568" i="25"/>
  <c r="E568" i="25"/>
  <c r="A613" i="25"/>
  <c r="A610" i="25"/>
  <c r="M611" i="25"/>
  <c r="M610" i="25" s="1"/>
  <c r="A607" i="25"/>
  <c r="A604" i="25"/>
  <c r="A601" i="25"/>
  <c r="A598" i="25"/>
  <c r="M605" i="25"/>
  <c r="M604" i="25" s="1"/>
  <c r="B617" i="25"/>
  <c r="C617" i="25"/>
  <c r="D617" i="25"/>
  <c r="E617" i="25"/>
  <c r="D616" i="25"/>
  <c r="A617" i="25"/>
  <c r="A616" i="25"/>
  <c r="A595" i="25"/>
  <c r="A592" i="25"/>
  <c r="A589" i="25"/>
  <c r="A586" i="25"/>
  <c r="A583" i="25"/>
  <c r="A580" i="25"/>
  <c r="A577" i="25"/>
  <c r="A574" i="25"/>
  <c r="A571" i="25"/>
  <c r="A568" i="25"/>
  <c r="B558" i="25"/>
  <c r="C558" i="25"/>
  <c r="D558" i="25"/>
  <c r="D559" i="25" s="1"/>
  <c r="E558" i="25"/>
  <c r="A558" i="25"/>
  <c r="M559" i="25"/>
  <c r="M558" i="25" s="1"/>
  <c r="B561" i="25"/>
  <c r="C561" i="25"/>
  <c r="D561" i="25"/>
  <c r="D562" i="25" s="1"/>
  <c r="E561" i="25"/>
  <c r="B542" i="25"/>
  <c r="C542" i="25"/>
  <c r="D542" i="25"/>
  <c r="D543" i="25" s="1"/>
  <c r="E542" i="25"/>
  <c r="D541" i="25"/>
  <c r="A541" i="25"/>
  <c r="D528" i="25"/>
  <c r="A528" i="25"/>
  <c r="B529" i="25"/>
  <c r="C529" i="25"/>
  <c r="D529" i="25"/>
  <c r="D530" i="25" s="1"/>
  <c r="E529" i="25"/>
  <c r="B479" i="25"/>
  <c r="C479" i="25"/>
  <c r="D479" i="25"/>
  <c r="E479" i="25"/>
  <c r="B476" i="25"/>
  <c r="C476" i="25"/>
  <c r="D476" i="25"/>
  <c r="D477" i="25" s="1"/>
  <c r="E476" i="25"/>
  <c r="A476" i="25"/>
  <c r="A359" i="25"/>
  <c r="E359" i="25"/>
  <c r="D359" i="25"/>
  <c r="D360" i="25" s="1"/>
  <c r="C359" i="25"/>
  <c r="B359" i="25"/>
  <c r="B362" i="25"/>
  <c r="C362" i="25"/>
  <c r="D362" i="25"/>
  <c r="D363" i="25" s="1"/>
  <c r="E362" i="25"/>
  <c r="B350" i="25"/>
  <c r="C350" i="25"/>
  <c r="D350" i="25"/>
  <c r="E350" i="25"/>
  <c r="M351" i="25"/>
  <c r="M350" i="25" s="1"/>
  <c r="B347" i="25"/>
  <c r="C347" i="25"/>
  <c r="D347" i="25"/>
  <c r="D348" i="25" s="1"/>
  <c r="E347" i="25"/>
  <c r="A347" i="25"/>
  <c r="M348" i="25"/>
  <c r="M347" i="25" s="1"/>
  <c r="B302" i="25"/>
  <c r="C302" i="25"/>
  <c r="D302" i="25"/>
  <c r="D303" i="25" s="1"/>
  <c r="E302" i="25"/>
  <c r="A302" i="25"/>
  <c r="B266" i="25"/>
  <c r="C266" i="25"/>
  <c r="D266" i="25"/>
  <c r="D267" i="25" s="1"/>
  <c r="E266" i="25"/>
  <c r="A266" i="25"/>
  <c r="B269" i="25"/>
  <c r="C269" i="25"/>
  <c r="D269" i="25"/>
  <c r="D270" i="25" s="1"/>
  <c r="E269" i="25"/>
  <c r="M232" i="25"/>
  <c r="M231" i="25" s="1"/>
  <c r="B219" i="25"/>
  <c r="C219" i="25"/>
  <c r="D219" i="25"/>
  <c r="D220" i="25" s="1"/>
  <c r="E219" i="25"/>
  <c r="A219" i="25"/>
  <c r="M223" i="25"/>
  <c r="M222" i="25" s="1"/>
  <c r="B222" i="25"/>
  <c r="C222" i="25"/>
  <c r="D222" i="25"/>
  <c r="D223" i="25" s="1"/>
  <c r="E222" i="25"/>
  <c r="B205" i="25"/>
  <c r="C205" i="25"/>
  <c r="D205" i="25"/>
  <c r="D206" i="25" s="1"/>
  <c r="E205" i="25"/>
  <c r="A205" i="25"/>
  <c r="M206" i="25"/>
  <c r="M205" i="25" s="1"/>
  <c r="M190" i="25"/>
  <c r="M189" i="25" s="1"/>
  <c r="B186" i="25"/>
  <c r="C186" i="25"/>
  <c r="D186" i="25"/>
  <c r="D187" i="25" s="1"/>
  <c r="E186" i="25"/>
  <c r="A186" i="25"/>
  <c r="M187" i="25"/>
  <c r="M186" i="25" s="1"/>
  <c r="B159" i="25"/>
  <c r="C159" i="25"/>
  <c r="D159" i="25"/>
  <c r="D160" i="25" s="1"/>
  <c r="E159" i="25"/>
  <c r="A159" i="25"/>
  <c r="M159" i="25"/>
  <c r="B141" i="25"/>
  <c r="C141" i="25"/>
  <c r="D141" i="25"/>
  <c r="D142" i="25" s="1"/>
  <c r="E141" i="25"/>
  <c r="A141" i="25"/>
  <c r="B123" i="25"/>
  <c r="C123" i="25"/>
  <c r="D123" i="25"/>
  <c r="D124" i="25" s="1"/>
  <c r="E123" i="25"/>
  <c r="A123" i="25"/>
  <c r="M123" i="25"/>
  <c r="M141" i="25"/>
  <c r="B104" i="25"/>
  <c r="C104" i="25"/>
  <c r="D104" i="25"/>
  <c r="D105" i="25" s="1"/>
  <c r="E104" i="25"/>
  <c r="A104" i="25"/>
  <c r="B54" i="25"/>
  <c r="C54" i="25"/>
  <c r="D54" i="25"/>
  <c r="D55" i="25" s="1"/>
  <c r="E54" i="25"/>
  <c r="A54" i="25"/>
  <c r="B39" i="25"/>
  <c r="C39" i="25"/>
  <c r="D39" i="25"/>
  <c r="D40" i="25" s="1"/>
  <c r="E39" i="25"/>
  <c r="A39" i="25"/>
  <c r="M43" i="25"/>
  <c r="M42" i="25" s="1"/>
  <c r="B39" i="15"/>
  <c r="B35" i="15"/>
  <c r="B41" i="15"/>
  <c r="B40" i="15"/>
  <c r="B38" i="15"/>
  <c r="B37" i="15"/>
  <c r="B36" i="15"/>
  <c r="B34" i="15"/>
  <c r="B33" i="15"/>
  <c r="B32" i="15"/>
  <c r="B31" i="15"/>
  <c r="B30" i="15"/>
  <c r="B28" i="15"/>
  <c r="A28" i="15"/>
  <c r="A41" i="15"/>
  <c r="A40" i="15"/>
  <c r="A39" i="15"/>
  <c r="A38" i="15"/>
  <c r="A37" i="15"/>
  <c r="A36" i="15"/>
  <c r="A35" i="15"/>
  <c r="A34" i="15"/>
  <c r="A33" i="15"/>
  <c r="A32" i="15"/>
  <c r="A31" i="15"/>
  <c r="A30" i="15"/>
  <c r="B27" i="15"/>
  <c r="A27" i="15"/>
  <c r="I29" i="1"/>
  <c r="I33" i="1"/>
  <c r="I44" i="1"/>
  <c r="I47" i="1"/>
  <c r="I57" i="1"/>
  <c r="C28" i="15" s="1"/>
  <c r="I64" i="1"/>
  <c r="I96" i="1"/>
  <c r="C30" i="15" s="1"/>
  <c r="I101" i="1"/>
  <c r="C31" i="15" s="1"/>
  <c r="I106" i="1"/>
  <c r="C32" i="15" s="1"/>
  <c r="I113" i="1"/>
  <c r="C33" i="15" s="1"/>
  <c r="I125" i="1"/>
  <c r="C34" i="15" s="1"/>
  <c r="I166" i="1"/>
  <c r="I184" i="1"/>
  <c r="I206" i="1"/>
  <c r="C36" i="15" s="1"/>
  <c r="I220" i="1"/>
  <c r="C37" i="15" s="1"/>
  <c r="I226" i="1"/>
  <c r="C38" i="15" s="1"/>
  <c r="I233" i="1"/>
  <c r="C39" i="15" s="1"/>
  <c r="I238" i="1"/>
  <c r="C40" i="15" s="1"/>
  <c r="I256" i="1"/>
  <c r="C41" i="15" s="1"/>
  <c r="I165" i="1" l="1"/>
  <c r="C35" i="15" s="1"/>
  <c r="I32" i="1"/>
  <c r="C27" i="15" s="1"/>
  <c r="I218" i="12"/>
  <c r="I259" i="1" l="1"/>
  <c r="J234" i="1" s="1"/>
  <c r="M395" i="25"/>
  <c r="M394" i="25" s="1"/>
  <c r="M345" i="25"/>
  <c r="M341" i="25"/>
  <c r="M247" i="25"/>
  <c r="M244" i="25"/>
  <c r="M241" i="25"/>
  <c r="M184" i="25"/>
  <c r="M183" i="25" s="1"/>
  <c r="M181" i="25"/>
  <c r="M180" i="25" s="1"/>
  <c r="M82" i="25"/>
  <c r="M86" i="25"/>
  <c r="M85" i="25" s="1"/>
  <c r="M88" i="25"/>
  <c r="M98" i="25"/>
  <c r="M132" i="25"/>
  <c r="M253" i="25"/>
  <c r="M259" i="25"/>
  <c r="M299" i="25"/>
  <c r="M321" i="25"/>
  <c r="M320" i="25" s="1"/>
  <c r="M323" i="25"/>
  <c r="M538" i="25"/>
  <c r="M577" i="25"/>
  <c r="M575" i="25"/>
  <c r="M574" i="25" s="1"/>
  <c r="M572" i="25"/>
  <c r="M571" i="25" s="1"/>
  <c r="M584" i="25"/>
  <c r="M583" i="25" s="1"/>
  <c r="M581" i="25"/>
  <c r="M580" i="25" s="1"/>
  <c r="M593" i="25"/>
  <c r="M592" i="25" s="1"/>
  <c r="M590" i="25"/>
  <c r="M589" i="25" s="1"/>
  <c r="B510" i="25"/>
  <c r="C510" i="25"/>
  <c r="D510" i="25"/>
  <c r="D511" i="25" s="1"/>
  <c r="E510" i="25"/>
  <c r="A510" i="25"/>
  <c r="B507" i="25"/>
  <c r="C507" i="25"/>
  <c r="D507" i="25"/>
  <c r="D508" i="25" s="1"/>
  <c r="E507" i="25"/>
  <c r="A507" i="25"/>
  <c r="M511" i="25"/>
  <c r="M510" i="25" s="1"/>
  <c r="M508" i="25"/>
  <c r="M507" i="25" s="1"/>
  <c r="B504" i="25"/>
  <c r="C504" i="25"/>
  <c r="D504" i="25"/>
  <c r="D505" i="25" s="1"/>
  <c r="E504" i="25"/>
  <c r="A504" i="25"/>
  <c r="B501" i="25"/>
  <c r="C501" i="25"/>
  <c r="D501" i="25"/>
  <c r="D502" i="25" s="1"/>
  <c r="E501" i="25"/>
  <c r="A501" i="25"/>
  <c r="M505" i="25"/>
  <c r="M504" i="25" s="1"/>
  <c r="M502" i="25"/>
  <c r="M501" i="25" s="1"/>
  <c r="B415" i="25"/>
  <c r="C415" i="25"/>
  <c r="D415" i="25"/>
  <c r="D416" i="25" s="1"/>
  <c r="E415" i="25"/>
  <c r="A415" i="25"/>
  <c r="B412" i="25"/>
  <c r="C412" i="25"/>
  <c r="D412" i="25"/>
  <c r="D413" i="25" s="1"/>
  <c r="E412" i="25"/>
  <c r="A412" i="25"/>
  <c r="M416" i="25"/>
  <c r="M415" i="25" s="1"/>
  <c r="M413" i="25"/>
  <c r="M412" i="25" s="1"/>
  <c r="B174" i="25"/>
  <c r="C174" i="25"/>
  <c r="D174" i="25"/>
  <c r="D175" i="25" s="1"/>
  <c r="E174" i="25"/>
  <c r="A174" i="25"/>
  <c r="B171" i="25"/>
  <c r="C171" i="25"/>
  <c r="D171" i="25"/>
  <c r="D172" i="25" s="1"/>
  <c r="E171" i="25"/>
  <c r="A171" i="25"/>
  <c r="M174" i="25"/>
  <c r="M171" i="25"/>
  <c r="B132" i="25"/>
  <c r="C132" i="25"/>
  <c r="D132" i="25"/>
  <c r="D133" i="25" s="1"/>
  <c r="E132" i="25"/>
  <c r="A132" i="25"/>
  <c r="B535" i="25"/>
  <c r="C535" i="25"/>
  <c r="D535" i="25"/>
  <c r="D536" i="25" s="1"/>
  <c r="E535" i="25"/>
  <c r="A535" i="25"/>
  <c r="M535" i="25"/>
  <c r="B326" i="25"/>
  <c r="C326" i="25"/>
  <c r="D326" i="25"/>
  <c r="D327" i="25" s="1"/>
  <c r="E326" i="25"/>
  <c r="A326" i="25"/>
  <c r="M326" i="25"/>
  <c r="B323" i="25"/>
  <c r="C323" i="25"/>
  <c r="D323" i="25"/>
  <c r="D324" i="25" s="1"/>
  <c r="E323" i="25"/>
  <c r="A323" i="25"/>
  <c r="B320" i="25"/>
  <c r="C320" i="25"/>
  <c r="D320" i="25"/>
  <c r="D321" i="25" s="1"/>
  <c r="E320" i="25"/>
  <c r="A320" i="25"/>
  <c r="B317" i="25"/>
  <c r="C317" i="25"/>
  <c r="D317" i="25"/>
  <c r="D318" i="25" s="1"/>
  <c r="E317" i="25"/>
  <c r="A317" i="25"/>
  <c r="B314" i="25"/>
  <c r="C314" i="25"/>
  <c r="D314" i="25"/>
  <c r="D315" i="25" s="1"/>
  <c r="E314" i="25"/>
  <c r="A314" i="25"/>
  <c r="M317" i="25"/>
  <c r="M314" i="25"/>
  <c r="B293" i="25"/>
  <c r="C293" i="25"/>
  <c r="D293" i="25"/>
  <c r="D294" i="25" s="1"/>
  <c r="E293" i="25"/>
  <c r="A293" i="25"/>
  <c r="M293" i="25"/>
  <c r="B290" i="25"/>
  <c r="C290" i="25"/>
  <c r="D290" i="25"/>
  <c r="D291" i="25" s="1"/>
  <c r="E290" i="25"/>
  <c r="A290" i="25"/>
  <c r="B287" i="25"/>
  <c r="C287" i="25"/>
  <c r="D287" i="25"/>
  <c r="D288" i="25" s="1"/>
  <c r="E287" i="25"/>
  <c r="A287" i="25"/>
  <c r="B284" i="25"/>
  <c r="C284" i="25"/>
  <c r="D284" i="25"/>
  <c r="D285" i="25" s="1"/>
  <c r="E284" i="25"/>
  <c r="A284" i="25"/>
  <c r="M290" i="25"/>
  <c r="M287" i="25"/>
  <c r="M284" i="25"/>
  <c r="B250" i="25"/>
  <c r="C250" i="25"/>
  <c r="D250" i="25"/>
  <c r="D251" i="25" s="1"/>
  <c r="E250" i="25"/>
  <c r="A250" i="25"/>
  <c r="M251" i="25"/>
  <c r="M250" i="25" s="1"/>
  <c r="B244" i="25"/>
  <c r="C244" i="25"/>
  <c r="D244" i="25"/>
  <c r="D245" i="25" s="1"/>
  <c r="E244" i="25"/>
  <c r="A244" i="25"/>
  <c r="B241" i="25"/>
  <c r="C241" i="25"/>
  <c r="D241" i="25"/>
  <c r="D242" i="25" s="1"/>
  <c r="E241" i="25"/>
  <c r="A241" i="25"/>
  <c r="E247" i="25"/>
  <c r="D247" i="25"/>
  <c r="D248" i="25" s="1"/>
  <c r="C247" i="25"/>
  <c r="B247" i="25"/>
  <c r="A247" i="25"/>
  <c r="D198" i="25"/>
  <c r="A198" i="25"/>
  <c r="B195" i="25"/>
  <c r="C195" i="25"/>
  <c r="D195" i="25"/>
  <c r="D196" i="25" s="1"/>
  <c r="E195" i="25"/>
  <c r="A195" i="25"/>
  <c r="M195" i="25"/>
  <c r="B156" i="25"/>
  <c r="C156" i="25"/>
  <c r="D156" i="25"/>
  <c r="E156" i="25"/>
  <c r="A156" i="25"/>
  <c r="B153" i="25"/>
  <c r="C153" i="25"/>
  <c r="D153" i="25"/>
  <c r="D154" i="25" s="1"/>
  <c r="E153" i="25"/>
  <c r="A153" i="25"/>
  <c r="B150" i="25"/>
  <c r="C150" i="25"/>
  <c r="D150" i="25"/>
  <c r="D151" i="25" s="1"/>
  <c r="E150" i="25"/>
  <c r="A150" i="25"/>
  <c r="M150" i="25"/>
  <c r="M153" i="25"/>
  <c r="B101" i="25"/>
  <c r="C101" i="25"/>
  <c r="D101" i="25"/>
  <c r="D102" i="25" s="1"/>
  <c r="E101" i="25"/>
  <c r="A101" i="25"/>
  <c r="M102" i="25"/>
  <c r="M101" i="25" s="1"/>
  <c r="B98" i="25"/>
  <c r="C98" i="25"/>
  <c r="D98" i="25"/>
  <c r="E98" i="25"/>
  <c r="A98" i="25"/>
  <c r="D596" i="25"/>
  <c r="D593" i="25"/>
  <c r="D590" i="25"/>
  <c r="D587" i="25"/>
  <c r="D584" i="25"/>
  <c r="D581" i="25"/>
  <c r="D578" i="25"/>
  <c r="D575" i="25"/>
  <c r="D572" i="25"/>
  <c r="M586" i="25"/>
  <c r="M595" i="25"/>
  <c r="C19" i="1"/>
  <c r="M551" i="25"/>
  <c r="M548" i="25"/>
  <c r="M545" i="25"/>
  <c r="M488" i="25"/>
  <c r="M485" i="25"/>
  <c r="M482" i="25"/>
  <c r="M431" i="25"/>
  <c r="M391" i="25"/>
  <c r="M388" i="25"/>
  <c r="M385" i="25"/>
  <c r="M383" i="25"/>
  <c r="M382" i="25" s="1"/>
  <c r="M377" i="25"/>
  <c r="M177" i="25"/>
  <c r="M129" i="25"/>
  <c r="M111" i="25"/>
  <c r="M532" i="25"/>
  <c r="M525" i="25"/>
  <c r="M523" i="25"/>
  <c r="M522" i="25" s="1"/>
  <c r="M520" i="25"/>
  <c r="M519" i="25" s="1"/>
  <c r="M517" i="25"/>
  <c r="M516" i="25" s="1"/>
  <c r="M513" i="25"/>
  <c r="M499" i="25"/>
  <c r="M498" i="25" s="1"/>
  <c r="M496" i="25"/>
  <c r="M495" i="25" s="1"/>
  <c r="M493" i="25"/>
  <c r="M492" i="25" s="1"/>
  <c r="M473" i="25"/>
  <c r="M470" i="25"/>
  <c r="M468" i="25"/>
  <c r="M467" i="25" s="1"/>
  <c r="M465" i="25"/>
  <c r="M464" i="25" s="1"/>
  <c r="M462" i="25"/>
  <c r="M461" i="25" s="1"/>
  <c r="M459" i="25"/>
  <c r="M458" i="25" s="1"/>
  <c r="M456" i="25"/>
  <c r="M455" i="25" s="1"/>
  <c r="M453" i="25"/>
  <c r="M452" i="25" s="1"/>
  <c r="M450" i="25"/>
  <c r="M449" i="25" s="1"/>
  <c r="M447" i="25"/>
  <c r="M446" i="25" s="1"/>
  <c r="M444" i="25"/>
  <c r="M443" i="25" s="1"/>
  <c r="M441" i="25"/>
  <c r="M440" i="25" s="1"/>
  <c r="M438" i="25"/>
  <c r="M437" i="25" s="1"/>
  <c r="M435" i="25"/>
  <c r="M434" i="25" s="1"/>
  <c r="M425" i="25"/>
  <c r="M424" i="25" s="1"/>
  <c r="M422" i="25"/>
  <c r="M421" i="25" s="1"/>
  <c r="M419" i="25"/>
  <c r="M418" i="25" s="1"/>
  <c r="M410" i="25"/>
  <c r="M409" i="25" s="1"/>
  <c r="M407" i="25"/>
  <c r="M406" i="25" s="1"/>
  <c r="M404" i="25"/>
  <c r="M403" i="25" s="1"/>
  <c r="M401" i="25"/>
  <c r="M400" i="25" s="1"/>
  <c r="M398" i="25"/>
  <c r="M397" i="25" s="1"/>
  <c r="M375" i="25"/>
  <c r="M374" i="25" s="1"/>
  <c r="M371" i="25"/>
  <c r="M368" i="25"/>
  <c r="M366" i="25"/>
  <c r="M365" i="25" s="1"/>
  <c r="M339" i="25"/>
  <c r="M338" i="25" s="1"/>
  <c r="M336" i="25"/>
  <c r="M335" i="25" s="1"/>
  <c r="M239" i="25"/>
  <c r="M238" i="25" s="1"/>
  <c r="M236" i="25"/>
  <c r="M235" i="25" s="1"/>
  <c r="M36" i="25"/>
  <c r="M209" i="25"/>
  <c r="M138" i="25"/>
  <c r="M120" i="25"/>
  <c r="M117" i="25"/>
  <c r="M114" i="25"/>
  <c r="M108" i="25"/>
  <c r="M60" i="25"/>
  <c r="M51" i="25"/>
  <c r="M48" i="25"/>
  <c r="M45" i="25"/>
  <c r="M618" i="25"/>
  <c r="M617" i="25" s="1"/>
  <c r="M568" i="25"/>
  <c r="M564" i="25"/>
  <c r="M356" i="25"/>
  <c r="M353" i="25"/>
  <c r="M344" i="25"/>
  <c r="M332" i="25"/>
  <c r="M329" i="25"/>
  <c r="M311" i="25"/>
  <c r="M308" i="25"/>
  <c r="M296" i="25"/>
  <c r="M281" i="25"/>
  <c r="M278" i="25"/>
  <c r="M275" i="25"/>
  <c r="M272" i="25"/>
  <c r="M262" i="25"/>
  <c r="M257" i="25"/>
  <c r="M256" i="25" s="1"/>
  <c r="M226" i="25"/>
  <c r="M225" i="25" s="1"/>
  <c r="M216" i="25"/>
  <c r="M215" i="25" s="1"/>
  <c r="M213" i="25"/>
  <c r="M212" i="25" s="1"/>
  <c r="M203" i="25"/>
  <c r="M202" i="25" s="1"/>
  <c r="M200" i="25"/>
  <c r="M199" i="25" s="1"/>
  <c r="M193" i="25"/>
  <c r="M192" i="25" s="1"/>
  <c r="M168" i="25"/>
  <c r="M165" i="25"/>
  <c r="M156" i="25"/>
  <c r="M147" i="25"/>
  <c r="M135" i="25"/>
  <c r="M95" i="25"/>
  <c r="M92" i="25"/>
  <c r="M80" i="25"/>
  <c r="M77" i="25"/>
  <c r="M75" i="25"/>
  <c r="M74" i="25" s="1"/>
  <c r="M72" i="25"/>
  <c r="M71" i="25" s="1"/>
  <c r="M69" i="25"/>
  <c r="M68" i="25" s="1"/>
  <c r="M65" i="25"/>
  <c r="M64" i="25" s="1"/>
  <c r="M31" i="25"/>
  <c r="B80" i="25"/>
  <c r="C80" i="25"/>
  <c r="D80" i="25"/>
  <c r="D81" i="25" s="1"/>
  <c r="E80" i="25"/>
  <c r="A80" i="25"/>
  <c r="B77" i="25"/>
  <c r="C77" i="25"/>
  <c r="D77" i="25"/>
  <c r="D78" i="25" s="1"/>
  <c r="E77" i="25"/>
  <c r="A77" i="25"/>
  <c r="B74" i="25"/>
  <c r="C74" i="25"/>
  <c r="D74" i="25"/>
  <c r="D75" i="25" s="1"/>
  <c r="E74" i="25"/>
  <c r="A74" i="25"/>
  <c r="B71" i="25"/>
  <c r="C71" i="25"/>
  <c r="D71" i="25"/>
  <c r="D72" i="25" s="1"/>
  <c r="E71" i="25"/>
  <c r="A71" i="25"/>
  <c r="B68" i="25"/>
  <c r="C68" i="25"/>
  <c r="D68" i="25"/>
  <c r="D69" i="25" s="1"/>
  <c r="E68" i="25"/>
  <c r="A68" i="25"/>
  <c r="D67" i="25"/>
  <c r="A67" i="25"/>
  <c r="B338" i="25"/>
  <c r="C338" i="25"/>
  <c r="D338" i="25"/>
  <c r="D339" i="25" s="1"/>
  <c r="E338" i="25"/>
  <c r="A338" i="25"/>
  <c r="B335" i="25"/>
  <c r="C335" i="25"/>
  <c r="D335" i="25"/>
  <c r="D336" i="25" s="1"/>
  <c r="E335" i="25"/>
  <c r="A335" i="25"/>
  <c r="B332" i="25"/>
  <c r="C332" i="25"/>
  <c r="D332" i="25"/>
  <c r="D333" i="25" s="1"/>
  <c r="E332" i="25"/>
  <c r="A332" i="25"/>
  <c r="B259" i="25"/>
  <c r="C259" i="25"/>
  <c r="D259" i="25"/>
  <c r="D260" i="25" s="1"/>
  <c r="E259" i="25"/>
  <c r="A259" i="25"/>
  <c r="B256" i="25"/>
  <c r="C256" i="25"/>
  <c r="D256" i="25"/>
  <c r="D257" i="25" s="1"/>
  <c r="E256" i="25"/>
  <c r="A256" i="25"/>
  <c r="B253" i="25"/>
  <c r="C253" i="25"/>
  <c r="D253" i="25"/>
  <c r="D254" i="25" s="1"/>
  <c r="E253" i="25"/>
  <c r="A253" i="25"/>
  <c r="B183" i="25"/>
  <c r="C183" i="25"/>
  <c r="D183" i="25"/>
  <c r="E183" i="25"/>
  <c r="A183" i="25"/>
  <c r="B180" i="25"/>
  <c r="C180" i="25"/>
  <c r="D180" i="25"/>
  <c r="E180" i="25"/>
  <c r="A180" i="25"/>
  <c r="B177" i="25"/>
  <c r="C177" i="25"/>
  <c r="D177" i="25"/>
  <c r="E177" i="25"/>
  <c r="A177" i="25"/>
  <c r="B168" i="25"/>
  <c r="C168" i="25"/>
  <c r="D168" i="25"/>
  <c r="E168" i="25"/>
  <c r="A168" i="25"/>
  <c r="B85" i="25"/>
  <c r="C85" i="25"/>
  <c r="D85" i="25"/>
  <c r="D86" i="25" s="1"/>
  <c r="E85" i="25"/>
  <c r="A85" i="25"/>
  <c r="B29" i="15"/>
  <c r="A29" i="15"/>
  <c r="B26" i="15"/>
  <c r="A26" i="15"/>
  <c r="J182" i="1" l="1"/>
  <c r="J126" i="1"/>
  <c r="J76" i="1"/>
  <c r="J107" i="1"/>
  <c r="J110" i="1"/>
  <c r="J99" i="1"/>
  <c r="J82" i="1"/>
  <c r="J40" i="1"/>
  <c r="J91" i="1"/>
  <c r="J62" i="1"/>
  <c r="J200" i="1"/>
  <c r="J153" i="1"/>
  <c r="J157" i="1"/>
  <c r="J138" i="1"/>
  <c r="J220" i="1"/>
  <c r="J70" i="1"/>
  <c r="J226" i="1"/>
  <c r="B61" i="8"/>
  <c r="B59" i="8"/>
  <c r="B57" i="8"/>
  <c r="B55" i="8"/>
  <c r="B53" i="8"/>
  <c r="B51" i="8"/>
  <c r="B49" i="8"/>
  <c r="B47" i="8"/>
  <c r="B45" i="8"/>
  <c r="B43" i="8"/>
  <c r="B41" i="8"/>
  <c r="B39" i="8"/>
  <c r="B37" i="8"/>
  <c r="B35" i="8"/>
  <c r="B33" i="8"/>
  <c r="A61" i="8"/>
  <c r="A59" i="8"/>
  <c r="A57" i="8"/>
  <c r="A55" i="8"/>
  <c r="A53" i="8"/>
  <c r="A51" i="8"/>
  <c r="A49" i="8"/>
  <c r="A47" i="8"/>
  <c r="A45" i="8"/>
  <c r="A43" i="8"/>
  <c r="A41" i="8"/>
  <c r="A39" i="8"/>
  <c r="A37" i="8"/>
  <c r="A35" i="8"/>
  <c r="A33" i="8"/>
  <c r="B31" i="8"/>
  <c r="A31" i="8"/>
  <c r="M24" i="8" l="1"/>
  <c r="M23" i="8"/>
  <c r="A31" i="25"/>
  <c r="B31" i="25"/>
  <c r="C31" i="25"/>
  <c r="D31" i="25"/>
  <c r="D32" i="25" s="1"/>
  <c r="E31" i="25"/>
  <c r="A34" i="25"/>
  <c r="D34" i="25"/>
  <c r="A35" i="25"/>
  <c r="D35" i="25"/>
  <c r="A36" i="25"/>
  <c r="B36" i="25"/>
  <c r="C36" i="25"/>
  <c r="D36" i="25"/>
  <c r="D37" i="25" s="1"/>
  <c r="E36" i="25"/>
  <c r="A42" i="25"/>
  <c r="D43" i="25"/>
  <c r="A45" i="25"/>
  <c r="B45" i="25"/>
  <c r="C45" i="25"/>
  <c r="D45" i="25"/>
  <c r="D46" i="25" s="1"/>
  <c r="E45" i="25"/>
  <c r="A48" i="25"/>
  <c r="B48" i="25"/>
  <c r="C48" i="25"/>
  <c r="D48" i="25"/>
  <c r="D49" i="25" s="1"/>
  <c r="E48" i="25"/>
  <c r="A51" i="25"/>
  <c r="B51" i="25"/>
  <c r="C51" i="25"/>
  <c r="D51" i="25"/>
  <c r="D52" i="25" s="1"/>
  <c r="E51" i="25"/>
  <c r="A57" i="25"/>
  <c r="D58" i="25"/>
  <c r="A60" i="25"/>
  <c r="B60" i="25"/>
  <c r="C60" i="25"/>
  <c r="D60" i="25"/>
  <c r="D61" i="25" s="1"/>
  <c r="E60" i="25"/>
  <c r="A63" i="25"/>
  <c r="D63" i="25"/>
  <c r="A64" i="25"/>
  <c r="B64" i="25"/>
  <c r="C64" i="25"/>
  <c r="D64" i="25"/>
  <c r="D65" i="25" s="1"/>
  <c r="E64" i="25"/>
  <c r="A82" i="25"/>
  <c r="B82" i="25"/>
  <c r="C82" i="25"/>
  <c r="D82" i="25"/>
  <c r="D83" i="25" s="1"/>
  <c r="E82" i="25"/>
  <c r="A88" i="25"/>
  <c r="B88" i="25"/>
  <c r="C88" i="25"/>
  <c r="D88" i="25"/>
  <c r="D89" i="25" s="1"/>
  <c r="E88" i="25"/>
  <c r="A91" i="25"/>
  <c r="D91" i="25"/>
  <c r="A92" i="25"/>
  <c r="B92" i="25"/>
  <c r="C92" i="25"/>
  <c r="D92" i="25"/>
  <c r="D93" i="25" s="1"/>
  <c r="E92" i="25"/>
  <c r="A95" i="25"/>
  <c r="B95" i="25"/>
  <c r="C95" i="25"/>
  <c r="D95" i="25"/>
  <c r="D96" i="25" s="1"/>
  <c r="E95" i="25"/>
  <c r="D99" i="25"/>
  <c r="A107" i="25"/>
  <c r="D107" i="25"/>
  <c r="A108" i="25"/>
  <c r="B108" i="25"/>
  <c r="C108" i="25"/>
  <c r="D108" i="25"/>
  <c r="D109" i="25" s="1"/>
  <c r="E108" i="25"/>
  <c r="A111" i="25"/>
  <c r="B111" i="25"/>
  <c r="C111" i="25"/>
  <c r="D111" i="25"/>
  <c r="D112" i="25" s="1"/>
  <c r="E111" i="25"/>
  <c r="A114" i="25"/>
  <c r="B114" i="25"/>
  <c r="C114" i="25"/>
  <c r="D114" i="25"/>
  <c r="D115" i="25" s="1"/>
  <c r="E114" i="25"/>
  <c r="A117" i="25"/>
  <c r="B117" i="25"/>
  <c r="C117" i="25"/>
  <c r="D117" i="25"/>
  <c r="D118" i="25" s="1"/>
  <c r="E117" i="25"/>
  <c r="A120" i="25"/>
  <c r="B120" i="25"/>
  <c r="C120" i="25"/>
  <c r="D120" i="25"/>
  <c r="D121" i="25" s="1"/>
  <c r="E120" i="25"/>
  <c r="A126" i="25"/>
  <c r="D127" i="25"/>
  <c r="A129" i="25"/>
  <c r="B129" i="25"/>
  <c r="C129" i="25"/>
  <c r="D129" i="25"/>
  <c r="D130" i="25" s="1"/>
  <c r="E129" i="25"/>
  <c r="A135" i="25"/>
  <c r="B135" i="25"/>
  <c r="C135" i="25"/>
  <c r="D135" i="25"/>
  <c r="D136" i="25" s="1"/>
  <c r="E135" i="25"/>
  <c r="A138" i="25"/>
  <c r="B138" i="25"/>
  <c r="C138" i="25"/>
  <c r="D138" i="25"/>
  <c r="D139" i="25" s="1"/>
  <c r="E138" i="25"/>
  <c r="A144" i="25"/>
  <c r="D145" i="25"/>
  <c r="A147" i="25"/>
  <c r="B147" i="25"/>
  <c r="C147" i="25"/>
  <c r="D147" i="25"/>
  <c r="D148" i="25" s="1"/>
  <c r="E147" i="25"/>
  <c r="D157" i="25"/>
  <c r="A162" i="25"/>
  <c r="D163" i="25"/>
  <c r="A165" i="25"/>
  <c r="B165" i="25"/>
  <c r="C165" i="25"/>
  <c r="D165" i="25"/>
  <c r="D166" i="25" s="1"/>
  <c r="E165" i="25"/>
  <c r="D169" i="25"/>
  <c r="D178" i="25"/>
  <c r="D181" i="25"/>
  <c r="D184" i="25"/>
  <c r="A189" i="25"/>
  <c r="D190" i="25"/>
  <c r="A192" i="25"/>
  <c r="B192" i="25"/>
  <c r="C192" i="25"/>
  <c r="D192" i="25"/>
  <c r="D193" i="25" s="1"/>
  <c r="E192" i="25"/>
  <c r="A199" i="25"/>
  <c r="B199" i="25"/>
  <c r="C199" i="25"/>
  <c r="D199" i="25"/>
  <c r="D200" i="25" s="1"/>
  <c r="E199" i="25"/>
  <c r="A202" i="25"/>
  <c r="B202" i="25"/>
  <c r="C202" i="25"/>
  <c r="D202" i="25"/>
  <c r="D203" i="25" s="1"/>
  <c r="E202" i="25"/>
  <c r="A208" i="25"/>
  <c r="D208" i="25"/>
  <c r="A209" i="25"/>
  <c r="B209" i="25"/>
  <c r="C209" i="25"/>
  <c r="D209" i="25"/>
  <c r="D210" i="25" s="1"/>
  <c r="E209" i="25"/>
  <c r="A212" i="25"/>
  <c r="B212" i="25"/>
  <c r="C212" i="25"/>
  <c r="D212" i="25"/>
  <c r="D213" i="25" s="1"/>
  <c r="E212" i="25"/>
  <c r="A215" i="25"/>
  <c r="B215" i="25"/>
  <c r="C215" i="25"/>
  <c r="D215" i="25"/>
  <c r="D216" i="25" s="1"/>
  <c r="E215" i="25"/>
  <c r="A218" i="25"/>
  <c r="D218" i="25"/>
  <c r="A222" i="25"/>
  <c r="A225" i="25"/>
  <c r="B225" i="25"/>
  <c r="C225" i="25"/>
  <c r="D225" i="25"/>
  <c r="D226" i="25" s="1"/>
  <c r="E225" i="25"/>
  <c r="A231" i="25"/>
  <c r="D232" i="25"/>
  <c r="A234" i="25"/>
  <c r="D234" i="25"/>
  <c r="A235" i="25"/>
  <c r="B235" i="25"/>
  <c r="C235" i="25"/>
  <c r="D235" i="25"/>
  <c r="D236" i="25" s="1"/>
  <c r="E235" i="25"/>
  <c r="A238" i="25"/>
  <c r="B238" i="25"/>
  <c r="C238" i="25"/>
  <c r="D238" i="25"/>
  <c r="D239" i="25" s="1"/>
  <c r="E238" i="25"/>
  <c r="A262" i="25"/>
  <c r="B262" i="25"/>
  <c r="C262" i="25"/>
  <c r="D262" i="25"/>
  <c r="D263" i="25" s="1"/>
  <c r="E262" i="25"/>
  <c r="A265" i="25"/>
  <c r="D265" i="25"/>
  <c r="A269" i="25"/>
  <c r="A272" i="25"/>
  <c r="B272" i="25"/>
  <c r="C272" i="25"/>
  <c r="D272" i="25"/>
  <c r="D273" i="25" s="1"/>
  <c r="E272" i="25"/>
  <c r="A275" i="25"/>
  <c r="B275" i="25"/>
  <c r="C275" i="25"/>
  <c r="D275" i="25"/>
  <c r="D276" i="25" s="1"/>
  <c r="E275" i="25"/>
  <c r="A278" i="25"/>
  <c r="B278" i="25"/>
  <c r="C278" i="25"/>
  <c r="D278" i="25"/>
  <c r="D279" i="25" s="1"/>
  <c r="E278" i="25"/>
  <c r="A281" i="25"/>
  <c r="B281" i="25"/>
  <c r="C281" i="25"/>
  <c r="D281" i="25"/>
  <c r="D282" i="25" s="1"/>
  <c r="E281" i="25"/>
  <c r="A296" i="25"/>
  <c r="B296" i="25"/>
  <c r="C296" i="25"/>
  <c r="D296" i="25"/>
  <c r="D297" i="25" s="1"/>
  <c r="E296" i="25"/>
  <c r="A299" i="25"/>
  <c r="B299" i="25"/>
  <c r="C299" i="25"/>
  <c r="D299" i="25"/>
  <c r="D300" i="25" s="1"/>
  <c r="E299" i="25"/>
  <c r="A305" i="25"/>
  <c r="D306" i="25"/>
  <c r="A308" i="25"/>
  <c r="B308" i="25"/>
  <c r="C308" i="25"/>
  <c r="D308" i="25"/>
  <c r="D309" i="25" s="1"/>
  <c r="E308" i="25"/>
  <c r="A311" i="25"/>
  <c r="B311" i="25"/>
  <c r="C311" i="25"/>
  <c r="D311" i="25"/>
  <c r="D312" i="25" s="1"/>
  <c r="E311" i="25"/>
  <c r="A329" i="25"/>
  <c r="B329" i="25"/>
  <c r="C329" i="25"/>
  <c r="D329" i="25"/>
  <c r="D330" i="25" s="1"/>
  <c r="E329" i="25"/>
  <c r="A341" i="25"/>
  <c r="B341" i="25"/>
  <c r="C341" i="25"/>
  <c r="D341" i="25"/>
  <c r="D342" i="25" s="1"/>
  <c r="E341" i="25"/>
  <c r="A344" i="25"/>
  <c r="B344" i="25"/>
  <c r="C344" i="25"/>
  <c r="D344" i="25"/>
  <c r="D345" i="25" s="1"/>
  <c r="E344" i="25"/>
  <c r="A350" i="25"/>
  <c r="D351" i="25"/>
  <c r="A353" i="25"/>
  <c r="B353" i="25"/>
  <c r="C353" i="25"/>
  <c r="D353" i="25"/>
  <c r="D354" i="25" s="1"/>
  <c r="E353" i="25"/>
  <c r="A356" i="25"/>
  <c r="B356" i="25"/>
  <c r="C356" i="25"/>
  <c r="D356" i="25"/>
  <c r="D357" i="25" s="1"/>
  <c r="E356" i="25"/>
  <c r="A362" i="25"/>
  <c r="A365" i="25"/>
  <c r="B365" i="25"/>
  <c r="C365" i="25"/>
  <c r="D365" i="25"/>
  <c r="D366" i="25" s="1"/>
  <c r="E365" i="25"/>
  <c r="A368" i="25"/>
  <c r="B368" i="25"/>
  <c r="C368" i="25"/>
  <c r="D368" i="25"/>
  <c r="D369" i="25" s="1"/>
  <c r="E368" i="25"/>
  <c r="A371" i="25"/>
  <c r="B371" i="25"/>
  <c r="C371" i="25"/>
  <c r="D371" i="25"/>
  <c r="D372" i="25" s="1"/>
  <c r="E371" i="25"/>
  <c r="A374" i="25"/>
  <c r="B374" i="25"/>
  <c r="C374" i="25"/>
  <c r="D374" i="25"/>
  <c r="D375" i="25" s="1"/>
  <c r="E374" i="25"/>
  <c r="A377" i="25"/>
  <c r="B377" i="25"/>
  <c r="C377" i="25"/>
  <c r="D377" i="25"/>
  <c r="D378" i="25" s="1"/>
  <c r="E377" i="25"/>
  <c r="A380" i="25"/>
  <c r="D380" i="25"/>
  <c r="A381" i="25"/>
  <c r="D381" i="25"/>
  <c r="A382" i="25"/>
  <c r="B382" i="25"/>
  <c r="C382" i="25"/>
  <c r="D382" i="25"/>
  <c r="D383" i="25" s="1"/>
  <c r="E382" i="25"/>
  <c r="A385" i="25"/>
  <c r="B385" i="25"/>
  <c r="C385" i="25"/>
  <c r="D385" i="25"/>
  <c r="D386" i="25" s="1"/>
  <c r="E385" i="25"/>
  <c r="A388" i="25"/>
  <c r="B388" i="25"/>
  <c r="C388" i="25"/>
  <c r="D388" i="25"/>
  <c r="D389" i="25" s="1"/>
  <c r="E388" i="25"/>
  <c r="A391" i="25"/>
  <c r="B391" i="25"/>
  <c r="C391" i="25"/>
  <c r="D391" i="25"/>
  <c r="D392" i="25" s="1"/>
  <c r="E391" i="25"/>
  <c r="A394" i="25"/>
  <c r="B394" i="25"/>
  <c r="C394" i="25"/>
  <c r="D394" i="25"/>
  <c r="D395" i="25" s="1"/>
  <c r="E394" i="25"/>
  <c r="A397" i="25"/>
  <c r="B397" i="25"/>
  <c r="C397" i="25"/>
  <c r="D397" i="25"/>
  <c r="D398" i="25" s="1"/>
  <c r="E397" i="25"/>
  <c r="A400" i="25"/>
  <c r="B400" i="25"/>
  <c r="C400" i="25"/>
  <c r="D400" i="25"/>
  <c r="D401" i="25" s="1"/>
  <c r="E400" i="25"/>
  <c r="A403" i="25"/>
  <c r="B403" i="25"/>
  <c r="C403" i="25"/>
  <c r="D403" i="25"/>
  <c r="D404" i="25" s="1"/>
  <c r="E403" i="25"/>
  <c r="A406" i="25"/>
  <c r="B406" i="25"/>
  <c r="C406" i="25"/>
  <c r="D406" i="25"/>
  <c r="D407" i="25" s="1"/>
  <c r="E406" i="25"/>
  <c r="A409" i="25"/>
  <c r="B409" i="25"/>
  <c r="C409" i="25"/>
  <c r="D409" i="25"/>
  <c r="D410" i="25" s="1"/>
  <c r="E409" i="25"/>
  <c r="A418" i="25"/>
  <c r="B418" i="25"/>
  <c r="C418" i="25"/>
  <c r="D418" i="25"/>
  <c r="D419" i="25" s="1"/>
  <c r="E418" i="25"/>
  <c r="A421" i="25"/>
  <c r="B421" i="25"/>
  <c r="C421" i="25"/>
  <c r="D421" i="25"/>
  <c r="D422" i="25" s="1"/>
  <c r="E421" i="25"/>
  <c r="A424" i="25"/>
  <c r="B424" i="25"/>
  <c r="C424" i="25"/>
  <c r="D424" i="25"/>
  <c r="D425" i="25" s="1"/>
  <c r="E424" i="25"/>
  <c r="A430" i="25"/>
  <c r="D430" i="25"/>
  <c r="A431" i="25"/>
  <c r="B431" i="25"/>
  <c r="C431" i="25"/>
  <c r="D431" i="25"/>
  <c r="D432" i="25" s="1"/>
  <c r="E431" i="25"/>
  <c r="A434" i="25"/>
  <c r="B434" i="25"/>
  <c r="C434" i="25"/>
  <c r="D434" i="25"/>
  <c r="D435" i="25" s="1"/>
  <c r="E434" i="25"/>
  <c r="A437" i="25"/>
  <c r="B437" i="25"/>
  <c r="C437" i="25"/>
  <c r="D437" i="25"/>
  <c r="D438" i="25" s="1"/>
  <c r="E437" i="25"/>
  <c r="A440" i="25"/>
  <c r="B440" i="25"/>
  <c r="C440" i="25"/>
  <c r="D440" i="25"/>
  <c r="D441" i="25" s="1"/>
  <c r="E440" i="25"/>
  <c r="A443" i="25"/>
  <c r="B443" i="25"/>
  <c r="C443" i="25"/>
  <c r="D443" i="25"/>
  <c r="D444" i="25" s="1"/>
  <c r="E443" i="25"/>
  <c r="A446" i="25"/>
  <c r="B446" i="25"/>
  <c r="C446" i="25"/>
  <c r="D446" i="25"/>
  <c r="D447" i="25" s="1"/>
  <c r="E446" i="25"/>
  <c r="A449" i="25"/>
  <c r="B449" i="25"/>
  <c r="C449" i="25"/>
  <c r="D449" i="25"/>
  <c r="D450" i="25" s="1"/>
  <c r="E449" i="25"/>
  <c r="A452" i="25"/>
  <c r="B452" i="25"/>
  <c r="C452" i="25"/>
  <c r="D452" i="25"/>
  <c r="D453" i="25" s="1"/>
  <c r="E452" i="25"/>
  <c r="A455" i="25"/>
  <c r="B455" i="25"/>
  <c r="C455" i="25"/>
  <c r="D455" i="25"/>
  <c r="D456" i="25" s="1"/>
  <c r="E455" i="25"/>
  <c r="A458" i="25"/>
  <c r="B458" i="25"/>
  <c r="C458" i="25"/>
  <c r="D458" i="25"/>
  <c r="D459" i="25" s="1"/>
  <c r="E458" i="25"/>
  <c r="A461" i="25"/>
  <c r="B461" i="25"/>
  <c r="C461" i="25"/>
  <c r="D461" i="25"/>
  <c r="D462" i="25" s="1"/>
  <c r="E461" i="25"/>
  <c r="A464" i="25"/>
  <c r="B464" i="25"/>
  <c r="C464" i="25"/>
  <c r="D464" i="25"/>
  <c r="D465" i="25" s="1"/>
  <c r="E464" i="25"/>
  <c r="A467" i="25"/>
  <c r="B467" i="25"/>
  <c r="C467" i="25"/>
  <c r="D467" i="25"/>
  <c r="D468" i="25" s="1"/>
  <c r="E467" i="25"/>
  <c r="A470" i="25"/>
  <c r="B470" i="25"/>
  <c r="C470" i="25"/>
  <c r="D470" i="25"/>
  <c r="D471" i="25" s="1"/>
  <c r="E470" i="25"/>
  <c r="A473" i="25"/>
  <c r="B473" i="25"/>
  <c r="C473" i="25"/>
  <c r="D473" i="25"/>
  <c r="D474" i="25" s="1"/>
  <c r="E473" i="25"/>
  <c r="A479" i="25"/>
  <c r="D480" i="25"/>
  <c r="A482" i="25"/>
  <c r="B482" i="25"/>
  <c r="C482" i="25"/>
  <c r="D482" i="25"/>
  <c r="D483" i="25" s="1"/>
  <c r="E482" i="25"/>
  <c r="A485" i="25"/>
  <c r="B485" i="25"/>
  <c r="C485" i="25"/>
  <c r="D485" i="25"/>
  <c r="D486" i="25" s="1"/>
  <c r="E485" i="25"/>
  <c r="A488" i="25"/>
  <c r="B488" i="25"/>
  <c r="C488" i="25"/>
  <c r="D488" i="25"/>
  <c r="D489" i="25" s="1"/>
  <c r="E488" i="25"/>
  <c r="A491" i="25"/>
  <c r="D491" i="25"/>
  <c r="A492" i="25"/>
  <c r="B492" i="25"/>
  <c r="C492" i="25"/>
  <c r="D492" i="25"/>
  <c r="D493" i="25" s="1"/>
  <c r="E492" i="25"/>
  <c r="A495" i="25"/>
  <c r="B495" i="25"/>
  <c r="C495" i="25"/>
  <c r="D495" i="25"/>
  <c r="D496" i="25" s="1"/>
  <c r="E495" i="25"/>
  <c r="A498" i="25"/>
  <c r="B498" i="25"/>
  <c r="C498" i="25"/>
  <c r="D498" i="25"/>
  <c r="D499" i="25" s="1"/>
  <c r="E498" i="25"/>
  <c r="A513" i="25"/>
  <c r="B513" i="25"/>
  <c r="C513" i="25"/>
  <c r="D513" i="25"/>
  <c r="D514" i="25" s="1"/>
  <c r="E513" i="25"/>
  <c r="A516" i="25"/>
  <c r="B516" i="25"/>
  <c r="C516" i="25"/>
  <c r="D516" i="25"/>
  <c r="D517" i="25" s="1"/>
  <c r="E516" i="25"/>
  <c r="A519" i="25"/>
  <c r="B519" i="25"/>
  <c r="C519" i="25"/>
  <c r="D519" i="25"/>
  <c r="D520" i="25" s="1"/>
  <c r="E519" i="25"/>
  <c r="A522" i="25"/>
  <c r="B522" i="25"/>
  <c r="C522" i="25"/>
  <c r="D522" i="25"/>
  <c r="D523" i="25" s="1"/>
  <c r="E522" i="25"/>
  <c r="A525" i="25"/>
  <c r="B525" i="25"/>
  <c r="C525" i="25"/>
  <c r="D525" i="25"/>
  <c r="D526" i="25" s="1"/>
  <c r="E525" i="25"/>
  <c r="A529" i="25"/>
  <c r="A532" i="25"/>
  <c r="B532" i="25"/>
  <c r="C532" i="25"/>
  <c r="D532" i="25"/>
  <c r="D533" i="25" s="1"/>
  <c r="E532" i="25"/>
  <c r="A538" i="25"/>
  <c r="B538" i="25"/>
  <c r="C538" i="25"/>
  <c r="D538" i="25"/>
  <c r="D539" i="25" s="1"/>
  <c r="E538" i="25"/>
  <c r="A542" i="25"/>
  <c r="A545" i="25"/>
  <c r="B545" i="25"/>
  <c r="C545" i="25"/>
  <c r="D545" i="25"/>
  <c r="D546" i="25" s="1"/>
  <c r="E545" i="25"/>
  <c r="A548" i="25"/>
  <c r="B548" i="25"/>
  <c r="C548" i="25"/>
  <c r="D548" i="25"/>
  <c r="D549" i="25" s="1"/>
  <c r="E548" i="25"/>
  <c r="A551" i="25"/>
  <c r="B551" i="25"/>
  <c r="C551" i="25"/>
  <c r="D551" i="25"/>
  <c r="D552" i="25" s="1"/>
  <c r="E551" i="25"/>
  <c r="A554" i="25"/>
  <c r="B554" i="25"/>
  <c r="C554" i="25"/>
  <c r="D554" i="25"/>
  <c r="D555" i="25" s="1"/>
  <c r="E554" i="25"/>
  <c r="A557" i="25"/>
  <c r="D557" i="25"/>
  <c r="A561" i="25"/>
  <c r="A564" i="25"/>
  <c r="B564" i="25"/>
  <c r="C564" i="25"/>
  <c r="D564" i="25"/>
  <c r="D565" i="25" s="1"/>
  <c r="E564" i="25"/>
  <c r="A567" i="25"/>
  <c r="D567" i="25"/>
  <c r="D569" i="25"/>
  <c r="D618" i="25"/>
  <c r="D30" i="25"/>
  <c r="A30" i="25"/>
  <c r="E27" i="15"/>
  <c r="E32" i="15"/>
  <c r="E37" i="15"/>
  <c r="E33" i="8" l="1"/>
  <c r="E47" i="8"/>
  <c r="M47" i="8" s="1"/>
  <c r="C29" i="15"/>
  <c r="C26" i="15" l="1"/>
  <c r="E31" i="8" s="1"/>
  <c r="E55" i="8"/>
  <c r="O55" i="8" s="1"/>
  <c r="E53" i="8"/>
  <c r="E39" i="8"/>
  <c r="I39" i="8" s="1"/>
  <c r="E61" i="8"/>
  <c r="O61" i="8" s="1"/>
  <c r="E59" i="8"/>
  <c r="O59" i="8" s="1"/>
  <c r="E45" i="8"/>
  <c r="K45" i="8" s="1"/>
  <c r="K53" i="8" l="1"/>
  <c r="M53" i="8"/>
  <c r="I31" i="8"/>
  <c r="J36" i="1"/>
  <c r="J35" i="1"/>
  <c r="J246" i="1"/>
  <c r="J245" i="1"/>
  <c r="J239" i="1"/>
  <c r="J247" i="1"/>
  <c r="J242" i="1"/>
  <c r="J240" i="1"/>
  <c r="J248" i="1"/>
  <c r="J243" i="1"/>
  <c r="J241" i="1"/>
  <c r="J244" i="1"/>
  <c r="J254" i="1"/>
  <c r="J253" i="1"/>
  <c r="J257" i="1"/>
  <c r="J256" i="1"/>
  <c r="J249" i="1"/>
  <c r="J250" i="1"/>
  <c r="J252" i="1"/>
  <c r="J251" i="1"/>
  <c r="O53" i="8"/>
  <c r="K39" i="8"/>
  <c r="M31" i="8"/>
  <c r="O31" i="8"/>
  <c r="K31" i="8"/>
  <c r="J223" i="1"/>
  <c r="J213" i="1"/>
  <c r="J211" i="1"/>
  <c r="J212" i="1"/>
  <c r="J210" i="1"/>
  <c r="J177" i="1"/>
  <c r="J178" i="1"/>
  <c r="J144" i="1"/>
  <c r="J142" i="1"/>
  <c r="J146" i="1"/>
  <c r="J145" i="1"/>
  <c r="J143" i="1"/>
  <c r="J134" i="1"/>
  <c r="J133" i="1"/>
  <c r="J117" i="1"/>
  <c r="J116" i="1"/>
  <c r="J119" i="1"/>
  <c r="J118" i="1"/>
  <c r="J96" i="1"/>
  <c r="J94" i="1"/>
  <c r="J86" i="1"/>
  <c r="J87" i="1"/>
  <c r="J80" i="1"/>
  <c r="J79" i="1"/>
  <c r="J60" i="1"/>
  <c r="J81" i="1"/>
  <c r="J61" i="1"/>
  <c r="J73" i="1"/>
  <c r="J132" i="1"/>
  <c r="J135" i="1"/>
  <c r="E35" i="8"/>
  <c r="E49" i="8"/>
  <c r="M49" i="8" s="1"/>
  <c r="E57" i="8"/>
  <c r="O57" i="8" s="1"/>
  <c r="E37" i="8"/>
  <c r="E43" i="8"/>
  <c r="K43" i="8" s="1"/>
  <c r="E41" i="8"/>
  <c r="K41" i="8" s="1"/>
  <c r="E51" i="8"/>
  <c r="M51" i="8" s="1"/>
  <c r="K65" i="8" l="1"/>
  <c r="I37" i="8"/>
  <c r="I65" i="8" s="1"/>
  <c r="J149" i="1"/>
  <c r="J150" i="1"/>
  <c r="J148" i="1"/>
  <c r="J120" i="1"/>
  <c r="J121" i="1"/>
  <c r="J122" i="1"/>
  <c r="J90" i="1"/>
  <c r="J89" i="1"/>
  <c r="J88" i="1"/>
  <c r="J85" i="1"/>
  <c r="J54" i="1"/>
  <c r="J49" i="1"/>
  <c r="J47" i="1"/>
  <c r="J48" i="1"/>
  <c r="J52" i="1"/>
  <c r="J50" i="1"/>
  <c r="J51" i="1"/>
  <c r="G37" i="8"/>
  <c r="G35" i="8"/>
  <c r="J41" i="1"/>
  <c r="J64" i="1"/>
  <c r="J127" i="1"/>
  <c r="J29" i="1"/>
  <c r="J227" i="1"/>
  <c r="J111" i="1"/>
  <c r="J154" i="1"/>
  <c r="J201" i="1"/>
  <c r="J221" i="1"/>
  <c r="J158" i="1"/>
  <c r="J83" i="1"/>
  <c r="J92" i="1"/>
  <c r="J77" i="1"/>
  <c r="J235" i="1"/>
  <c r="J101" i="1"/>
  <c r="J71" i="1"/>
  <c r="J108" i="1"/>
  <c r="J139" i="1"/>
  <c r="J236" i="1"/>
  <c r="J238" i="1"/>
  <c r="J230" i="1"/>
  <c r="J233" i="1"/>
  <c r="J231" i="1"/>
  <c r="J228" i="1"/>
  <c r="J229" i="1"/>
  <c r="J222" i="1"/>
  <c r="J224" i="1"/>
  <c r="J206" i="1"/>
  <c r="J218" i="1"/>
  <c r="J215" i="1"/>
  <c r="J207" i="1"/>
  <c r="J217" i="1"/>
  <c r="J216" i="1"/>
  <c r="J209" i="1"/>
  <c r="J214" i="1"/>
  <c r="J208" i="1"/>
  <c r="J202" i="1"/>
  <c r="J204" i="1"/>
  <c r="J203" i="1"/>
  <c r="J196" i="1"/>
  <c r="J199" i="1"/>
  <c r="J197" i="1"/>
  <c r="J198" i="1"/>
  <c r="J193" i="1"/>
  <c r="J195" i="1"/>
  <c r="J194" i="1"/>
  <c r="J192" i="1"/>
  <c r="J191" i="1"/>
  <c r="J190" i="1"/>
  <c r="J189" i="1"/>
  <c r="J188" i="1"/>
  <c r="J187" i="1"/>
  <c r="J185" i="1"/>
  <c r="J186" i="1"/>
  <c r="J184" i="1"/>
  <c r="J175" i="1"/>
  <c r="J167" i="1"/>
  <c r="J151" i="1"/>
  <c r="J129" i="1"/>
  <c r="J113" i="1"/>
  <c r="J106" i="1"/>
  <c r="J74" i="1"/>
  <c r="J72" i="1"/>
  <c r="J104" i="1"/>
  <c r="J171" i="1"/>
  <c r="J160" i="1"/>
  <c r="J156" i="1"/>
  <c r="J152" i="1"/>
  <c r="J130" i="1"/>
  <c r="J93" i="1"/>
  <c r="J75" i="1"/>
  <c r="J147" i="1"/>
  <c r="J78" i="1"/>
  <c r="J181" i="1"/>
  <c r="J172" i="1"/>
  <c r="J161" i="1"/>
  <c r="J128" i="1"/>
  <c r="J159" i="1"/>
  <c r="J173" i="1"/>
  <c r="J162" i="1"/>
  <c r="J140" i="1"/>
  <c r="J114" i="1"/>
  <c r="J102" i="1"/>
  <c r="J131" i="1"/>
  <c r="J174" i="1"/>
  <c r="J163" i="1"/>
  <c r="J136" i="1"/>
  <c r="J115" i="1"/>
  <c r="J97" i="1"/>
  <c r="J180" i="1"/>
  <c r="J169" i="1"/>
  <c r="J165" i="1"/>
  <c r="J155" i="1"/>
  <c r="J137" i="1"/>
  <c r="J123" i="1"/>
  <c r="J109" i="1"/>
  <c r="J98" i="1"/>
  <c r="J168" i="1"/>
  <c r="J176" i="1"/>
  <c r="J170" i="1"/>
  <c r="J166" i="1"/>
  <c r="J141" i="1"/>
  <c r="J125" i="1"/>
  <c r="J103" i="1"/>
  <c r="J84" i="1"/>
  <c r="J179" i="1"/>
  <c r="J65" i="1"/>
  <c r="J67" i="1"/>
  <c r="J69" i="1"/>
  <c r="J68" i="1"/>
  <c r="J66" i="1"/>
  <c r="J59" i="1"/>
  <c r="J58" i="1"/>
  <c r="J57" i="1"/>
  <c r="J37" i="1"/>
  <c r="J45" i="1"/>
  <c r="J32" i="1"/>
  <c r="J30" i="1"/>
  <c r="J53" i="1"/>
  <c r="J33" i="1"/>
  <c r="J44" i="1"/>
  <c r="J34" i="1"/>
  <c r="J39" i="1"/>
  <c r="J42" i="1"/>
  <c r="J38" i="1"/>
  <c r="J55" i="1"/>
  <c r="M65" i="8" l="1"/>
  <c r="O65" i="8"/>
  <c r="J259" i="1"/>
  <c r="E63" i="8"/>
  <c r="D28" i="15"/>
  <c r="D34" i="15"/>
  <c r="D26" i="15"/>
  <c r="D33" i="15"/>
  <c r="D40" i="15"/>
  <c r="D32" i="15"/>
  <c r="D35" i="15"/>
  <c r="D30" i="15"/>
  <c r="D37" i="15"/>
  <c r="D31" i="15"/>
  <c r="D38" i="15"/>
  <c r="D41" i="15"/>
  <c r="D39" i="15"/>
  <c r="D29" i="15"/>
  <c r="D36" i="15"/>
  <c r="D27" i="15"/>
  <c r="G72" i="10"/>
  <c r="F72" i="10"/>
  <c r="E72" i="10"/>
  <c r="D72" i="10"/>
  <c r="G62" i="10"/>
  <c r="F62" i="10"/>
  <c r="E62" i="10"/>
  <c r="D62" i="10"/>
  <c r="G53" i="10"/>
  <c r="F53" i="10"/>
  <c r="E53" i="10"/>
  <c r="D53" i="10"/>
  <c r="G39" i="10"/>
  <c r="F39" i="10"/>
  <c r="E39" i="10"/>
  <c r="D39" i="10"/>
  <c r="M63" i="8" l="1"/>
  <c r="K63" i="8"/>
  <c r="I63" i="8"/>
  <c r="O63" i="8"/>
  <c r="D53" i="8"/>
  <c r="D55" i="8"/>
  <c r="D45" i="8"/>
  <c r="D37" i="8"/>
  <c r="D59" i="8"/>
  <c r="D31" i="8"/>
  <c r="D39" i="8"/>
  <c r="D35" i="8"/>
  <c r="D61" i="8"/>
  <c r="D43" i="8"/>
  <c r="D41" i="8"/>
  <c r="D51" i="8"/>
  <c r="D33" i="8"/>
  <c r="D57" i="8"/>
  <c r="D49" i="8"/>
  <c r="D47" i="8"/>
  <c r="D43" i="15"/>
  <c r="E74" i="10"/>
  <c r="D74" i="10"/>
  <c r="F74" i="10"/>
  <c r="G74" i="10"/>
  <c r="D63" i="8" l="1"/>
  <c r="C16" i="15"/>
  <c r="A46" i="15"/>
  <c r="C15" i="19" l="1"/>
  <c r="C23" i="8"/>
  <c r="C17" i="10"/>
  <c r="A16" i="15" l="1"/>
  <c r="A15" i="15"/>
  <c r="A12" i="15"/>
  <c r="A11" i="15"/>
  <c r="B16" i="2" l="1"/>
  <c r="A16" i="2"/>
  <c r="B15" i="2"/>
  <c r="A15" i="2"/>
  <c r="B13" i="2"/>
  <c r="A13" i="2"/>
  <c r="B12" i="2"/>
  <c r="A12" i="2"/>
  <c r="D16" i="15" l="1"/>
  <c r="F16" i="2" s="1"/>
  <c r="O23" i="8" l="1"/>
  <c r="A57" i="19" l="1"/>
  <c r="F17" i="10" l="1"/>
  <c r="D19" i="10"/>
  <c r="D17" i="10"/>
  <c r="C16" i="10"/>
  <c r="C13" i="10"/>
  <c r="C12" i="10"/>
  <c r="A17" i="10"/>
  <c r="A16" i="10"/>
  <c r="A13" i="10"/>
  <c r="A12" i="10"/>
  <c r="I15" i="19"/>
  <c r="G17" i="19"/>
  <c r="G15" i="19"/>
  <c r="C14" i="19"/>
  <c r="C11" i="19"/>
  <c r="C10" i="19"/>
  <c r="A15" i="19"/>
  <c r="A14" i="19"/>
  <c r="A11" i="19"/>
  <c r="A10" i="19"/>
  <c r="K19" i="12"/>
  <c r="I20" i="12"/>
  <c r="I19" i="12"/>
  <c r="C19" i="12"/>
  <c r="C18" i="12"/>
  <c r="C16" i="12"/>
  <c r="C15" i="12"/>
  <c r="A19" i="12"/>
  <c r="A18" i="12"/>
  <c r="A16" i="12"/>
  <c r="A15" i="12"/>
  <c r="C22" i="8"/>
  <c r="C21" i="8"/>
  <c r="C20" i="8"/>
  <c r="A23" i="8"/>
  <c r="A22" i="8"/>
  <c r="A21" i="8"/>
  <c r="A20" i="8"/>
  <c r="L20" i="25"/>
  <c r="J21" i="25"/>
  <c r="J20" i="25"/>
  <c r="F20" i="1"/>
  <c r="F19" i="1"/>
  <c r="C18" i="1"/>
  <c r="A18" i="1"/>
  <c r="C16" i="1"/>
  <c r="C16" i="25"/>
  <c r="C17" i="25"/>
  <c r="C19" i="25"/>
  <c r="C20" i="25"/>
  <c r="C18" i="15" l="1"/>
  <c r="D17" i="2" s="1"/>
  <c r="D16" i="2"/>
  <c r="A19" i="1" l="1"/>
  <c r="B11" i="15" l="1"/>
  <c r="B16" i="15"/>
  <c r="B15" i="15"/>
  <c r="B12" i="15"/>
  <c r="A31" i="14" l="1"/>
  <c r="I19" i="1" l="1"/>
  <c r="K259" i="1" l="1"/>
  <c r="E34" i="14" l="1"/>
  <c r="E31" i="14" s="1"/>
  <c r="F34" i="14" l="1"/>
  <c r="F31" i="14" s="1"/>
  <c r="G33" i="8" l="1"/>
  <c r="G31" i="8" l="1"/>
  <c r="G63" i="8" l="1"/>
  <c r="G65" i="8"/>
  <c r="G66" i="8" s="1"/>
  <c r="F36" i="19"/>
  <c r="I66" i="8" l="1"/>
  <c r="K66" i="8" s="1"/>
  <c r="M66" i="8" s="1"/>
  <c r="O66" i="8" s="1"/>
  <c r="L76" i="19"/>
  <c r="N76" i="19" s="1"/>
  <c r="N75" i="19"/>
  <c r="A73" i="19"/>
  <c r="A72" i="19"/>
  <c r="L70" i="19"/>
  <c r="L71" i="19" s="1"/>
  <c r="N69" i="19"/>
  <c r="L51" i="19"/>
  <c r="L52" i="19" s="1"/>
  <c r="L55" i="19" s="1"/>
  <c r="N49" i="19"/>
  <c r="A49" i="19"/>
  <c r="L44" i="19"/>
  <c r="L45" i="19" s="1"/>
  <c r="N42" i="19"/>
  <c r="L36" i="19"/>
  <c r="N36" i="19" s="1"/>
  <c r="N35" i="19"/>
  <c r="E35" i="19"/>
  <c r="A35" i="19"/>
  <c r="N34" i="19"/>
  <c r="E34" i="19"/>
  <c r="A34" i="19"/>
  <c r="N33" i="19"/>
  <c r="E33" i="19"/>
  <c r="A33" i="19"/>
  <c r="N32" i="19"/>
  <c r="E32" i="19"/>
  <c r="A32" i="19"/>
  <c r="N31" i="19"/>
  <c r="E31" i="19"/>
  <c r="A31" i="19"/>
  <c r="N30" i="19"/>
  <c r="N29" i="19"/>
  <c r="L24" i="19"/>
  <c r="N24" i="19" s="1"/>
  <c r="A53" i="19"/>
  <c r="N23" i="19"/>
  <c r="L38" i="19" l="1"/>
  <c r="L39" i="19" s="1"/>
  <c r="N39" i="19" s="1"/>
  <c r="N70" i="19"/>
  <c r="N51" i="19"/>
  <c r="F38" i="19"/>
  <c r="L72" i="19"/>
  <c r="N71" i="19"/>
  <c r="L46" i="19"/>
  <c r="N45" i="19"/>
  <c r="L56" i="19"/>
  <c r="N55" i="19"/>
  <c r="L77" i="19"/>
  <c r="N52" i="19"/>
  <c r="L25" i="19"/>
  <c r="N44" i="19"/>
  <c r="N38" i="19" l="1"/>
  <c r="L40" i="19"/>
  <c r="L41" i="19" s="1"/>
  <c r="N41" i="19" s="1"/>
  <c r="G38" i="19"/>
  <c r="L47" i="19"/>
  <c r="N46" i="19"/>
  <c r="N77" i="19"/>
  <c r="L78" i="19"/>
  <c r="L57" i="19"/>
  <c r="N57" i="19" s="1"/>
  <c r="N56" i="19"/>
  <c r="N72" i="19"/>
  <c r="L73" i="19"/>
  <c r="L26" i="19"/>
  <c r="N25" i="19"/>
  <c r="N40" i="19" l="1"/>
  <c r="N78" i="19"/>
  <c r="L79" i="19"/>
  <c r="L27" i="19"/>
  <c r="N26" i="19"/>
  <c r="L74" i="19"/>
  <c r="N74" i="19" s="1"/>
  <c r="N73" i="19"/>
  <c r="N47" i="19"/>
  <c r="L48" i="19"/>
  <c r="N48" i="19" s="1"/>
  <c r="L28" i="19" l="1"/>
  <c r="N28" i="19" s="1"/>
  <c r="N27" i="19"/>
  <c r="L80" i="19"/>
  <c r="N80" i="19" s="1"/>
  <c r="N79" i="19"/>
  <c r="I35" i="19" l="1"/>
  <c r="J33" i="19"/>
  <c r="H39" i="19"/>
  <c r="H31" i="19"/>
  <c r="H35" i="19"/>
  <c r="F35" i="19" s="1"/>
  <c r="I34" i="19"/>
  <c r="I39" i="19"/>
  <c r="J39" i="19"/>
  <c r="J31" i="19"/>
  <c r="H34" i="19"/>
  <c r="F34" i="19" s="1"/>
  <c r="I33" i="19"/>
  <c r="J32" i="19"/>
  <c r="I32" i="19"/>
  <c r="J34" i="19"/>
  <c r="H33" i="19"/>
  <c r="F33" i="19" s="1"/>
  <c r="H32" i="19"/>
  <c r="J35" i="19"/>
  <c r="I31" i="19"/>
  <c r="F39" i="19" l="1"/>
  <c r="F40" i="19"/>
  <c r="D26" i="14" s="1"/>
  <c r="D18" i="15" l="1"/>
  <c r="F17" i="2" s="1"/>
  <c r="O24" i="8"/>
  <c r="I17" i="19"/>
  <c r="K20" i="12"/>
  <c r="L21" i="25"/>
  <c r="F19" i="10"/>
  <c r="G39" i="19"/>
  <c r="U49" i="19" s="1"/>
  <c r="S37" i="19" s="1"/>
  <c r="I20" i="1" l="1"/>
  <c r="G40" i="19"/>
  <c r="A15" i="1"/>
  <c r="C15" i="1"/>
  <c r="A16" i="1"/>
  <c r="G64" i="8" l="1"/>
  <c r="I64" i="8" l="1"/>
  <c r="K64" i="8" s="1"/>
  <c r="M64" i="8" s="1"/>
  <c r="O64" i="8" s="1"/>
</calcChain>
</file>

<file path=xl/sharedStrings.xml><?xml version="1.0" encoding="utf-8"?>
<sst xmlns="http://schemas.openxmlformats.org/spreadsheetml/2006/main" count="10085" uniqueCount="1864">
  <si>
    <t>ITEM</t>
  </si>
  <si>
    <t>CÓDIGO</t>
  </si>
  <si>
    <t>DESCRIÇÃO DOS SERVIÇOS</t>
  </si>
  <si>
    <t>UNID.</t>
  </si>
  <si>
    <t>QUANT.</t>
  </si>
  <si>
    <t>VALOR UNITÁRIO (R$)</t>
  </si>
  <si>
    <t>VALOR TOTAL (R$)</t>
  </si>
  <si>
    <t>PROPONENTE:</t>
  </si>
  <si>
    <t>OBJETO:</t>
  </si>
  <si>
    <t>ENDEREÇO:</t>
  </si>
  <si>
    <t>ENCARGOS SOCIAIS:</t>
  </si>
  <si>
    <t>BDI:</t>
  </si>
  <si>
    <t>L</t>
  </si>
  <si>
    <t>MEMÓRIA DE CÁLCULO</t>
  </si>
  <si>
    <t>Conforme legislação tributária municipal, definir estimativa de percentual da base de cálculo para o ISS:</t>
  </si>
  <si>
    <t>Sobre a base de cálculo, definir a respectiva alíquota do ISS (entre 2% e 5%):</t>
  </si>
  <si>
    <t>-</t>
  </si>
  <si>
    <t>ISS</t>
  </si>
  <si>
    <t>Responsável Técnico</t>
  </si>
  <si>
    <t>Responsável Tomador</t>
  </si>
  <si>
    <t>Nome:</t>
  </si>
  <si>
    <t>Cargo:</t>
  </si>
  <si>
    <t>AC</t>
  </si>
  <si>
    <t>COMPOSIÇÃO DO BDI - BENEFÍCIO E DESPESAS INDIRETAS</t>
  </si>
  <si>
    <t>SG</t>
  </si>
  <si>
    <t>R</t>
  </si>
  <si>
    <t>DF</t>
  </si>
  <si>
    <t>%</t>
  </si>
  <si>
    <t>VALOR</t>
  </si>
  <si>
    <t>DISCRIMINAÇÃO DOS SERVIÇOS</t>
  </si>
  <si>
    <t>CRONOGRAMA FÍSICO FINANCEIRO</t>
  </si>
  <si>
    <t>ENCARGOS SOCIAIS SOBRE A MÃO DE OBRA</t>
  </si>
  <si>
    <t>GRUPO A</t>
  </si>
  <si>
    <t>GRUPO B</t>
  </si>
  <si>
    <t>GRUPO C</t>
  </si>
  <si>
    <t>GRUPO D</t>
  </si>
  <si>
    <t>A</t>
  </si>
  <si>
    <t>A1</t>
  </si>
  <si>
    <t>INSS</t>
  </si>
  <si>
    <t>A2</t>
  </si>
  <si>
    <t>SESI</t>
  </si>
  <si>
    <t>A3</t>
  </si>
  <si>
    <t>SENAI</t>
  </si>
  <si>
    <t>A4</t>
  </si>
  <si>
    <t>INCRA</t>
  </si>
  <si>
    <t>A5</t>
  </si>
  <si>
    <t>SEBRAE</t>
  </si>
  <si>
    <t>A6</t>
  </si>
  <si>
    <t>Salário Educação</t>
  </si>
  <si>
    <t>A7</t>
  </si>
  <si>
    <t>Seguro Contra Acidentes Trabalho</t>
  </si>
  <si>
    <t>A8</t>
  </si>
  <si>
    <t>FGTS</t>
  </si>
  <si>
    <t>A9</t>
  </si>
  <si>
    <t>SECONCI</t>
  </si>
  <si>
    <t>DESCRIÇÃO</t>
  </si>
  <si>
    <t>SEM DESONERAÇÃO</t>
  </si>
  <si>
    <t>HORISTA %</t>
  </si>
  <si>
    <t>MENSALISTA %</t>
  </si>
  <si>
    <t>Total</t>
  </si>
  <si>
    <t>B1</t>
  </si>
  <si>
    <t>B2</t>
  </si>
  <si>
    <t>B3</t>
  </si>
  <si>
    <t>B4</t>
  </si>
  <si>
    <t>B5</t>
  </si>
  <si>
    <t>B6</t>
  </si>
  <si>
    <t>B7</t>
  </si>
  <si>
    <t>B8</t>
  </si>
  <si>
    <t>B9</t>
  </si>
  <si>
    <t>B10</t>
  </si>
  <si>
    <t>B</t>
  </si>
  <si>
    <t>Repouso Semanal Remunerado</t>
  </si>
  <si>
    <t>Feriados</t>
  </si>
  <si>
    <t>Auxílio-Enfermidade</t>
  </si>
  <si>
    <t>13º Salário</t>
  </si>
  <si>
    <t>Licença Paternidade</t>
  </si>
  <si>
    <t>Faltas Justificadas</t>
  </si>
  <si>
    <t>Dias de Chuvas</t>
  </si>
  <si>
    <t>Auxilio Acidente de Trabalho</t>
  </si>
  <si>
    <t>Férias Gozadas</t>
  </si>
  <si>
    <t>Salário Maternidade</t>
  </si>
  <si>
    <t>C1</t>
  </si>
  <si>
    <t>C2</t>
  </si>
  <si>
    <t>C3</t>
  </si>
  <si>
    <t>C4</t>
  </si>
  <si>
    <t>C5</t>
  </si>
  <si>
    <t>C</t>
  </si>
  <si>
    <t>Aviso Prévio Indenizado</t>
  </si>
  <si>
    <t>Aviso Prévio Trabalhado</t>
  </si>
  <si>
    <t>Depósito Rescisão Sem Justa Causa</t>
  </si>
  <si>
    <t>Indenização Adicional</t>
  </si>
  <si>
    <t>Férias Indenizadas</t>
  </si>
  <si>
    <t>D1</t>
  </si>
  <si>
    <t>D</t>
  </si>
  <si>
    <t>D2</t>
  </si>
  <si>
    <t>Reincidência de A sobre B</t>
  </si>
  <si>
    <t xml:space="preserve">Reincidência de A sobre Aviso Prévio Trabalhado + Reincidência de FGTS sobre Aviso Prévio Indenizado          </t>
  </si>
  <si>
    <t>TOTAL (A + B+ C + D)</t>
  </si>
  <si>
    <t>TOTAL</t>
  </si>
  <si>
    <t>Parcela (%)</t>
  </si>
  <si>
    <t>Acumulado (%)</t>
  </si>
  <si>
    <t>Acumulado (R$)</t>
  </si>
  <si>
    <t>CURVA ABC</t>
  </si>
  <si>
    <t>PARTICIPAÇÃO (%)</t>
  </si>
  <si>
    <t>PARTICIPAÇÃO ACUMULADA</t>
  </si>
  <si>
    <t>ABC</t>
  </si>
  <si>
    <t>TIPO DE OBRA DO EMPREENDIMENTO</t>
  </si>
  <si>
    <t>DESONERAÇÃO</t>
  </si>
  <si>
    <t>Construção de Redes de Abastecimento de Água, Coleta de Esgoto</t>
  </si>
  <si>
    <t>BDI PAD</t>
  </si>
  <si>
    <t>Data</t>
  </si>
  <si>
    <t>Título:</t>
  </si>
  <si>
    <t>MIN</t>
  </si>
  <si>
    <t>MED</t>
  </si>
  <si>
    <t>MAX</t>
  </si>
  <si>
    <t>Construção e Reforma de Edifícios</t>
  </si>
  <si>
    <t>Construção de Praças Urbanas, Rodovias, Ferrovias e recapeamento e pavimentação de vias urbanas</t>
  </si>
  <si>
    <t>Construção e Manutenção de Estações e Redes de Distribuição de Energia Elétrica</t>
  </si>
  <si>
    <t>Obras Portuárias, Marítimas e Fluviais</t>
  </si>
  <si>
    <t>Fornecimento de Materiais e Equipamentos (aquisição indireta - em conjunto com licitação de obras)</t>
  </si>
  <si>
    <t>Estudos e Projetos, Planos e Gerenciamento e outros correlatos</t>
  </si>
  <si>
    <t>K1</t>
  </si>
  <si>
    <t>K2</t>
  </si>
  <si>
    <t/>
  </si>
  <si>
    <t>K3</t>
  </si>
  <si>
    <t>Fornecimento de Materiais e Equipamentos (aquisição direta)</t>
  </si>
  <si>
    <t>Detalhamento dos Valores desta Ação/Investimento COM BDI:</t>
  </si>
  <si>
    <t>Composição de BDI (%)</t>
  </si>
  <si>
    <t>Composição de Encargos Sociais (%)</t>
  </si>
  <si>
    <t>1º MÊS</t>
  </si>
  <si>
    <t>Projeto Básico</t>
  </si>
  <si>
    <t>Custo TOTAL com BDI incluso</t>
  </si>
  <si>
    <t>REFERÊNCIA</t>
  </si>
  <si>
    <t>SINAPI</t>
  </si>
  <si>
    <t>PREÇO TOTAL (R$)</t>
  </si>
  <si>
    <t>PESO (%)</t>
  </si>
  <si>
    <t>UND.</t>
  </si>
  <si>
    <t>CPRB</t>
  </si>
  <si>
    <t>LARG. (M)</t>
  </si>
  <si>
    <t>ÁREA (M²)</t>
  </si>
  <si>
    <t xml:space="preserve">TOTAL </t>
  </si>
  <si>
    <t>M</t>
  </si>
  <si>
    <t>Itens</t>
  </si>
  <si>
    <t>Siglas</t>
  </si>
  <si>
    <t>% Adotado</t>
  </si>
  <si>
    <t>Situação</t>
  </si>
  <si>
    <t>1º Quartil</t>
  </si>
  <si>
    <t>Médio</t>
  </si>
  <si>
    <t>3º Quartil</t>
  </si>
  <si>
    <t>Tributos (impostos COFINS 3%, e  PIS 0,65%)</t>
  </si>
  <si>
    <t>CP</t>
  </si>
  <si>
    <t>Tributos (ISS, variável de acordo com o município)</t>
  </si>
  <si>
    <t>Tributos (Contribuição Previdenciária sobre a Receita Bruta - 0% ou 4,5% - Desoneração)</t>
  </si>
  <si>
    <t>BDI SEM desoneração (Fórmula Acórdão TCU)</t>
  </si>
  <si>
    <t>BDI COM desoneração</t>
  </si>
  <si>
    <t>BDI DES</t>
  </si>
  <si>
    <t>pedir anexo</t>
  </si>
  <si>
    <t>anexo apresentado</t>
  </si>
  <si>
    <t>O valor da taxa do BDI é definido em conformidade com a metodologia adotada pelo TCU nos acórdãos 2369/2011 e 2622/2013:</t>
  </si>
  <si>
    <t>3º MÊS</t>
  </si>
  <si>
    <t>SERVIÇOS PRELIMINARES</t>
  </si>
  <si>
    <t>BASE DE PREÇOS / DATA BASE:</t>
  </si>
  <si>
    <t>2º MÊS</t>
  </si>
  <si>
    <t>PLANILHA ORÇAMENTÁRIA</t>
  </si>
  <si>
    <t>Planilha Resumo</t>
  </si>
  <si>
    <t>Planilha Orçamentária</t>
  </si>
  <si>
    <t>PLANILHA RESUMO</t>
  </si>
  <si>
    <t>Parcela (R$)</t>
  </si>
  <si>
    <t>M2</t>
  </si>
  <si>
    <t>VALOR UNITÁRIO COM BDI</t>
  </si>
  <si>
    <t>VALOR TOTAL COM BDI</t>
  </si>
  <si>
    <t>VOLUME (M³)</t>
  </si>
  <si>
    <t>M3</t>
  </si>
  <si>
    <t>COMPOSIÇÃO DE CUSTO UNITÁRIO - COMPOSIÇÕES PRÓPRIAS</t>
  </si>
  <si>
    <t>REF.</t>
  </si>
  <si>
    <t>FONTE</t>
  </si>
  <si>
    <t>SEINFRA</t>
  </si>
  <si>
    <t>Memória de Cálculo</t>
  </si>
  <si>
    <t>Cronograma Físico-Financeiro</t>
  </si>
  <si>
    <t>Planilha da Curva ABC - Serviços</t>
  </si>
  <si>
    <t>Memorial Descritivo / Especificação Técnica/Normas de Execução</t>
  </si>
  <si>
    <t>ORSE</t>
  </si>
  <si>
    <t>S03314</t>
  </si>
  <si>
    <t>ENCARGOS</t>
  </si>
  <si>
    <t>BDI</t>
  </si>
  <si>
    <t>SOCIAIS:</t>
  </si>
  <si>
    <t>COM DESONERAÇÃO</t>
  </si>
  <si>
    <t>4º MÊS</t>
  </si>
  <si>
    <t>S00051</t>
  </si>
  <si>
    <t xml:space="preserve">COMPRI (M) </t>
  </si>
  <si>
    <t>ALTURA (M)</t>
  </si>
  <si>
    <t>PESO (KG)</t>
  </si>
  <si>
    <t>UN</t>
  </si>
  <si>
    <t>KG</t>
  </si>
  <si>
    <t>ARMAÇÃO DE PILAR OU VIGA DE ESTRUTURA CONVENCIONAL DE CONCRETO ARMADO UTILIZANDO AÇO CA-60 DE 5,0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</si>
  <si>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</si>
  <si>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</si>
  <si>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</si>
  <si>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</si>
  <si>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TUBO PVC, SERIE NORMAL, ESGOTO PREDIAL, DN 50 MM, FORNECIDO E INSTALADO EM RAMAL DE DESCARGA OU RAMAL DE ESGOTO SANITÁRIO. AF_08/2022</t>
  </si>
  <si>
    <t>TUBO PVC, SERIE NORMAL, ESGOTO PREDIAL, DN 40 MM, FORNECIDO E INSTALADO EM RAMAL DE DESCARGA OU RAMAL DE ESGOTO SANITÁRIO. AF_08/2022</t>
  </si>
  <si>
    <t>91926</t>
  </si>
  <si>
    <t>Encargos Complementares</t>
  </si>
  <si>
    <t>UNID</t>
  </si>
  <si>
    <t>COEFICIENTE</t>
  </si>
  <si>
    <t>PREÇO UNITÁRIO</t>
  </si>
  <si>
    <t>S10551</t>
  </si>
  <si>
    <t>Encargos Complementares - Carpinteiro</t>
  </si>
  <si>
    <t>h</t>
  </si>
  <si>
    <t>S10549</t>
  </si>
  <si>
    <t>Encargos Complementares - Servente</t>
  </si>
  <si>
    <t>TOTAL Encargos Complementares:</t>
  </si>
  <si>
    <t>Material</t>
  </si>
  <si>
    <t>I01569</t>
  </si>
  <si>
    <t>Madeira mista serrada (barrote) 6 x 6cm - 0,0036 m3/m (angelim, louro)</t>
  </si>
  <si>
    <t>m</t>
  </si>
  <si>
    <t>I06995</t>
  </si>
  <si>
    <t>Madeira mista serrada (sarrafo) 2,2 x 5,5cm - 0,00121 m³/m</t>
  </si>
  <si>
    <t>I04813S</t>
  </si>
  <si>
    <t>Placa de obra (para construcao civil) em chapa galvanizada *n. 22*, adesivada, de *2,4 x 1,2* m (sem postes para fixacao)</t>
  </si>
  <si>
    <t>m2</t>
  </si>
  <si>
    <t>I05075S</t>
  </si>
  <si>
    <t>Prego de aco polido com cabeca 18 x 30 (2 3/4 x 10)</t>
  </si>
  <si>
    <t>kg</t>
  </si>
  <si>
    <t>TOTAL Material:</t>
  </si>
  <si>
    <t>Mão de Obra</t>
  </si>
  <si>
    <t>I01213S</t>
  </si>
  <si>
    <t>Carpinteiro de formas (horista)</t>
  </si>
  <si>
    <t>I06111S</t>
  </si>
  <si>
    <t>TOTAL Mão de Obra:</t>
  </si>
  <si>
    <t>VALOR:</t>
  </si>
  <si>
    <t>VALOR SEM ENCARGOS:</t>
  </si>
  <si>
    <t>VALOR COM ENCARGOS:</t>
  </si>
  <si>
    <t>VALOR COM BDI:</t>
  </si>
  <si>
    <t>Mão de Obra com Encargos Complementares</t>
  </si>
  <si>
    <t>88309</t>
  </si>
  <si>
    <t>PEDREIRO COM ENCARGOS COMPLEMENTARES</t>
  </si>
  <si>
    <t>H</t>
  </si>
  <si>
    <t>88316</t>
  </si>
  <si>
    <t>SERVENTE COM ENCARGOS COMPLEMENTARES</t>
  </si>
  <si>
    <t>TOTAL Mão de Obra com Encargos Complementares:</t>
  </si>
  <si>
    <t>I2391</t>
  </si>
  <si>
    <t>PEDREIRO</t>
  </si>
  <si>
    <t>I2543</t>
  </si>
  <si>
    <t>SERVENTE</t>
  </si>
  <si>
    <t>Serviço</t>
  </si>
  <si>
    <t>un</t>
  </si>
  <si>
    <t>TOTAL Serviço:</t>
  </si>
  <si>
    <t>Equipamento Custo Horário</t>
  </si>
  <si>
    <t>TOTAL Equipamento Custo Horário:</t>
  </si>
  <si>
    <t>91693</t>
  </si>
  <si>
    <t>SERRA CIRCULAR DE BANCADA COM MOTOR ELÉTRICO POTÊNCIA DE 5HP, COM COIFA PARA DISCO 10" - CHI DIURNO. AF_08/2015</t>
  </si>
  <si>
    <t>CHI</t>
  </si>
  <si>
    <t>91692</t>
  </si>
  <si>
    <t>SERRA CIRCULAR DE BANCADA COM MOTOR ELÉTRICO POTÊNCIA DE 5HP, COM COIFA PARA DISCO 10" - CHP DIURNO. AF_08/2015</t>
  </si>
  <si>
    <t>CHP</t>
  </si>
  <si>
    <t>00002692</t>
  </si>
  <si>
    <t>DESMOLDANTE PROTETOR PARA FORMAS DE MADEIRA, DE BASE OLEOSA EMULSIONADA EM AGUA</t>
  </si>
  <si>
    <t>00040304</t>
  </si>
  <si>
    <t>PREGO DE ACO POLIDO COM CABECA DUPLA 17 X 27 (2 1/2 X 11)</t>
  </si>
  <si>
    <t>00004517</t>
  </si>
  <si>
    <t>SARRAFO *2,5 X 7,5* CM EM PINUS, MISTA OU EQUIVALENTE DA REGIAO - BRUTA</t>
  </si>
  <si>
    <t>88239</t>
  </si>
  <si>
    <t>AJUDANTE DE CARPINTEIRO COM ENCARGOS COMPLEMENTARES</t>
  </si>
  <si>
    <t>88262</t>
  </si>
  <si>
    <t>CARPINTEIRO DE FORMAS COM ENCARGOS COMPLEMENTARES</t>
  </si>
  <si>
    <t>00039017</t>
  </si>
  <si>
    <t>ESPACADOR / DISTANCIADOR CIRCULAR COM ENTRADA LATERAL, EM PLASTICO, PARA VERGALHAO *4,2 A 12,5* MM, COBRIMENTO 20 MM</t>
  </si>
  <si>
    <t>92800</t>
  </si>
  <si>
    <t>CORTE E DOBRA DE AÇO CA-60, DIÂMETRO DE 5,0 MM. AF_06/2022</t>
  </si>
  <si>
    <t>90587</t>
  </si>
  <si>
    <t>VIBRADOR DE IMERSÃO, DIÂMETRO DE PONTEIRA 45MM, MOTOR ELÉTRICO TRIFÁSICO POTÊNCIA DE 2 CV - CHI DIURNO. AF_06/2015</t>
  </si>
  <si>
    <t>90586</t>
  </si>
  <si>
    <t>VIBRADOR DE IMERSÃO, DIÂMETRO DE PONTEIRA 45MM, MOTOR ELÉTRICO TRIFÁSICO POTÊNCIA DE 2 CV - CHP DIURNO. AF_06/2015</t>
  </si>
  <si>
    <t>00004491</t>
  </si>
  <si>
    <t>PONTALETE *7,5 X 7,5* CM EM PINUS, MISTA OU EQUIVALENTE DA REGIAO - BRUTA</t>
  </si>
  <si>
    <t>92802</t>
  </si>
  <si>
    <t>CORTE E DOBRA DE AÇO CA-50, DIÂMETRO DE 8,0 MM. AF_06/2022</t>
  </si>
  <si>
    <t>S10550</t>
  </si>
  <si>
    <t>Encargos Complementares - Pedreiro</t>
  </si>
  <si>
    <t>m3</t>
  </si>
  <si>
    <t>m²</t>
  </si>
  <si>
    <t>I04750S</t>
  </si>
  <si>
    <t>Pedreiro (horista)</t>
  </si>
  <si>
    <t>92801</t>
  </si>
  <si>
    <t>CORTE E DOBRA DE AÇO CA-50, DIÂMETRO DE 6,3 MM. AF_06/2022</t>
  </si>
  <si>
    <t>00000626</t>
  </si>
  <si>
    <t>MANTA LIQUIDA DE BASE ASFALTICA MODIFICADA COM A ADICAO DE ELASTOMEROS DILUIDOS EM SOLVENTE ORGANICO, APLICACAO A FRIO (MEMBRANA IMPERMEABILIZANTE ASFASTICA)</t>
  </si>
  <si>
    <t>88243</t>
  </si>
  <si>
    <t>AJUDANTE ESPECIALIZADO COM ENCARGOS COMPLEMENTARES</t>
  </si>
  <si>
    <t>88270</t>
  </si>
  <si>
    <t>IMPERMEABILIZADOR COM ENCARGOS COMPLEMENTARES</t>
  </si>
  <si>
    <t>00007267</t>
  </si>
  <si>
    <t>00037395</t>
  </si>
  <si>
    <t>PINO DE ACO COM FURO, HASTE = 27 MM (ACAO DIRETA)</t>
  </si>
  <si>
    <t>CENTO</t>
  </si>
  <si>
    <t>00034557</t>
  </si>
  <si>
    <t>TELA DE ACO SOLDADA GALVANIZADA/ZINCADA PARA ALVENARIA, FIO D = *1,20 A 1,70* MM, MALHA 15 X 15 MM, (C X L) *50 X 7,5* CM</t>
  </si>
  <si>
    <t>94970</t>
  </si>
  <si>
    <t>CONCRETO FCK = 20MPA, TRAÇO 1:2,7:3 (EM MASSA SECA DE CIMENTO/ AREIA MÉDIA/ BRITA 1) - PREPARO MECÂNICO COM BETONEIRA 600 L. AF_05/2021</t>
  </si>
  <si>
    <t>00000345</t>
  </si>
  <si>
    <t>ARAME GALVANIZADO 18 BWG, D = 1,24MM (0,009 KG/M)</t>
  </si>
  <si>
    <t>00003315</t>
  </si>
  <si>
    <t>GESSO EM PO PARA REVESTIMENTOS/MOLDURAS/SANCAS E USO GERAL</t>
  </si>
  <si>
    <t>00040547</t>
  </si>
  <si>
    <t>PARAFUSO ZINCADO, AUTOBROCANTE, FLANGEADO, 4,2 MM X 19 MM</t>
  </si>
  <si>
    <t>00004812</t>
  </si>
  <si>
    <t>PLACA DE GESSO PARA FORRO, *60 X 60* CM, ESPESSURA DE 12 MM (SEM COLOCACAO)</t>
  </si>
  <si>
    <t>00020250</t>
  </si>
  <si>
    <t>SISAL EM FIBRA / ESTOPA SISAL PARA GESSO</t>
  </si>
  <si>
    <t>88269</t>
  </si>
  <si>
    <t>GESSEIRO COM ENCARGOS COMPLEMENTARES</t>
  </si>
  <si>
    <t>93282</t>
  </si>
  <si>
    <t>GUINCHO ELÉTRICO DE COLUNA, CAPACIDADE 400 KG, COM MOTO FREIO, MOTOR TRIFÁSICO DE 1,25 CV - CHI DIURNO. AF_03/2016</t>
  </si>
  <si>
    <t>93281</t>
  </si>
  <si>
    <t>GUINCHO ELÉTRICO DE COLUNA, CAPACIDADE 400 KG, COM MOTO FREIO, MOTOR TRIFÁSICO DE 1,25 CV - CHP DIURNO. AF_03/2016</t>
  </si>
  <si>
    <t>CJ</t>
  </si>
  <si>
    <t>88323</t>
  </si>
  <si>
    <t>TELHADISTA COM ENCARGOS COMPLEMENTARES</t>
  </si>
  <si>
    <t>S03309</t>
  </si>
  <si>
    <t>Argamassa cimento, cal e areia traço t-6 (1:2:10) - 1 saco cimento de 50 kg / 2 sacos de cal de 20 kg / 10 padiolas de areia grossa dim 0.35 x 0.45 x 0.13 m - Confecção mecânica e transporte</t>
  </si>
  <si>
    <t>00001381</t>
  </si>
  <si>
    <t>ARGAMASSA COLANTE AC I PARA CERAMICAS</t>
  </si>
  <si>
    <t>00034357</t>
  </si>
  <si>
    <t>REJUNTE CIMENTICIO, QUALQUER COR</t>
  </si>
  <si>
    <t>00000536</t>
  </si>
  <si>
    <t>REVESTIMENTO EM CERAMICA ESMALTADA EXTRA, PEI MENOR OU IGUAL A 3, FORMATO MENOR OU IGUAL A 2025 CM2</t>
  </si>
  <si>
    <t>88256</t>
  </si>
  <si>
    <t>AZULEJISTA OU LADRILHISTA COM ENCARGOS COMPLEMENTARES</t>
  </si>
  <si>
    <t>00003767</t>
  </si>
  <si>
    <t>LIXA EM FOLHA PARA PAREDE OU MADEIRA, NUMERO 120, COR VERMELHA</t>
  </si>
  <si>
    <t>88310</t>
  </si>
  <si>
    <t>PINTOR COM ENCARGOS COMPLEMENTARES</t>
  </si>
  <si>
    <t>00007356</t>
  </si>
  <si>
    <t>TINTA LATEX ACRILICA PREMIUM, COR BRANCO FOSCO</t>
  </si>
  <si>
    <t>00001379</t>
  </si>
  <si>
    <t>CIMENTO PORTLAND COMPOSTO CP II-32</t>
  </si>
  <si>
    <t>I0109</t>
  </si>
  <si>
    <t>AREIA MEDIA</t>
  </si>
  <si>
    <t>I0805</t>
  </si>
  <si>
    <t>CIMENTO PORTLAND</t>
  </si>
  <si>
    <t>88247</t>
  </si>
  <si>
    <t>AUXILIAR DE ELETRICISTA COM ENCARGOS COMPLEMENTARES</t>
  </si>
  <si>
    <t>88264</t>
  </si>
  <si>
    <t>ELETRICISTA COM ENCARGOS COMPLEMENTARES</t>
  </si>
  <si>
    <t>S10554</t>
  </si>
  <si>
    <t>Encargos Complementares - Encanador</t>
  </si>
  <si>
    <t>I02696S</t>
  </si>
  <si>
    <t>Encanador ou bombeiro hidraulico (horista)</t>
  </si>
  <si>
    <t>00000979</t>
  </si>
  <si>
    <t>CABO DE COBRE, FLEXIVEL, CLASSE 4 OU 5, ISOLACAO EM PVC/A, ANTICHAMA BWF-B, 1 CONDUTOR, 450/750 V, SECAO NOMINAL 16 MM2</t>
  </si>
  <si>
    <t>00021127</t>
  </si>
  <si>
    <t>FITA ISOLANTE ADESIVA ANTICHAMA, USO ATE 750 V, EM ROLO DE 19 MM X 5 M</t>
  </si>
  <si>
    <t>00001014</t>
  </si>
  <si>
    <t>CABO DE COBRE, FLEXIVEL, CLASSE 4 OU 5, ISOLACAO EM PVC/A, ANTICHAMA BWF-B, 1 CONDUTOR, 450/750 V, SECAO NOMINAL 2,5 MM2</t>
  </si>
  <si>
    <t>00000981</t>
  </si>
  <si>
    <t>CABO DE COBRE, FLEXIVEL, CLASSE 4 OU 5, ISOLACAO EM PVC/A, ANTICHAMA BWF-B, 1 CONDUTOR, 450/750 V, SECAO NOMINAL 4 MM2</t>
  </si>
  <si>
    <t>00000982</t>
  </si>
  <si>
    <t>CABO DE COBRE, FLEXIVEL, CLASSE 4 OU 5, ISOLACAO EM PVC/A, ANTICHAMA BWF-B, 1 CONDUTOR, 450/750 V, SECAO NOMINAL 6 MM2</t>
  </si>
  <si>
    <t>91946</t>
  </si>
  <si>
    <t>S02497</t>
  </si>
  <si>
    <t>Escavação manual de vala ou cava em material de 1ª categoria, profundidade até 1,50m</t>
  </si>
  <si>
    <t>l</t>
  </si>
  <si>
    <t>00000122</t>
  </si>
  <si>
    <t>ADESIVO PLASTICO PARA PVC, FRASCO COM *850* GR</t>
  </si>
  <si>
    <t>00038383</t>
  </si>
  <si>
    <t>LIXA D'AGUA EM FOLHA, GRAO 100</t>
  </si>
  <si>
    <t>00020083</t>
  </si>
  <si>
    <t>SOLUCAO PREPARADORA / LIMPADORA PARA PVC, FRASCO COM 1000 CM3</t>
  </si>
  <si>
    <t>88248</t>
  </si>
  <si>
    <t>AUXILIAR DE ENCANADOR OU BOMBEIRO HIDRÁULICO COM ENCARGOS COMPLEMENTARES</t>
  </si>
  <si>
    <t>88267</t>
  </si>
  <si>
    <t>ENCANADOR OU BOMBEIRO HIDRÁULICO COM ENCARGOS COMPLEMENTARES</t>
  </si>
  <si>
    <t>00020078</t>
  </si>
  <si>
    <t>PASTA LUBRIFICANTE PARA TUBOS E CONEXOES COM JUNTA ELASTICA, EMBALAGEM DE *400* GR (USO EM PVC, ACO, POLIETILENO E OUTROS)</t>
  </si>
  <si>
    <t>00009836</t>
  </si>
  <si>
    <t>TUBO PVC  SERIE NORMAL, DN 100 MM, PARA ESGOTO  PREDIAL (NBR 5688)</t>
  </si>
  <si>
    <t>00009838</t>
  </si>
  <si>
    <t>TUBO PVC SERIE NORMAL, DN 50 MM, PARA ESGOTO PREDIAL (NBR 5688)</t>
  </si>
  <si>
    <t>00009835</t>
  </si>
  <si>
    <t>TUBO PVC  SERIE NORMAL, DN 40 MM, PARA ESGOTO  PREDIAL (NBR 5688)</t>
  </si>
  <si>
    <t>100475</t>
  </si>
  <si>
    <t>ARGAMASSA TRAÇO 1:3 (EM VOLUME DE CIMENTO E AREIA MÉDIA ÚMIDA) COM ADIÇÃO DE IMPERMEABILIZANTE, PREPARO MECÂNICO COM BETONEIRA 400 L. AF_08/2019</t>
  </si>
  <si>
    <t>00003520</t>
  </si>
  <si>
    <t>JOELHO PVC, SOLDAVEL, PB, 90 GRAUS, DN 100 MM, PARA ESGOTO PREDIAL</t>
  </si>
  <si>
    <t>86888</t>
  </si>
  <si>
    <t>VASO SANITÁRIO SIFONADO COM CAIXA ACOPLADA LOUÇA BRANCA - FORNECIMENTO E INSTALAÇÃO. AF_01/2020</t>
  </si>
  <si>
    <t>5º MÊS</t>
  </si>
  <si>
    <t>Composição de Custo Unitário</t>
  </si>
  <si>
    <t>98557</t>
  </si>
  <si>
    <t>96113</t>
  </si>
  <si>
    <t>88489</t>
  </si>
  <si>
    <t>VALOR UNITÁRIO</t>
  </si>
  <si>
    <t>Composições Próprias</t>
  </si>
  <si>
    <t>MÊS</t>
  </si>
  <si>
    <t>DEMOLIÇÕES E RETIRADAS</t>
  </si>
  <si>
    <t>93358</t>
  </si>
  <si>
    <t>ESCAVAÇÃO MANUAL DE VALA COM PROFUNDIDADE MENOR OU IGUAL A 1,30 M. AF_02/2021</t>
  </si>
  <si>
    <t>92762</t>
  </si>
  <si>
    <t>92763</t>
  </si>
  <si>
    <t>92759</t>
  </si>
  <si>
    <t>92761</t>
  </si>
  <si>
    <t>92760</t>
  </si>
  <si>
    <t>89711</t>
  </si>
  <si>
    <t>89712</t>
  </si>
  <si>
    <t>89732</t>
  </si>
  <si>
    <t>JOELHO 45 GRAUS, PVC, SERIE NORMAL, ESGOTO PREDIAL, DN 50 MM, JUNTA ELÁSTICA, FORNECIDO E INSTALADO EM RAMAL DE DESCARGA OU RAMAL DE ESGOTO SANITÁRIO. AF_08/2022</t>
  </si>
  <si>
    <t>89731</t>
  </si>
  <si>
    <t>JOELHO 90 GRAUS, PVC, SERIE NORMAL, ESGOTO PREDIAL, DN 50 MM, JUNTA ELÁSTICA, FORNECIDO E INSTALADO EM RAMAL DE DESCARGA OU RAMAL DE ESGOTO SANITÁRIO. AF_08/2022</t>
  </si>
  <si>
    <t>86906</t>
  </si>
  <si>
    <t>UND</t>
  </si>
  <si>
    <t>93657</t>
  </si>
  <si>
    <t>DISJUNTOR MONOPOLAR TIPO DIN, CORRENTE NOMINAL DE 32A - FORNECIMENTO E INSTALAÇÃO. AF_10/2020</t>
  </si>
  <si>
    <t>91928</t>
  </si>
  <si>
    <t>91930</t>
  </si>
  <si>
    <t>91959</t>
  </si>
  <si>
    <t>91967</t>
  </si>
  <si>
    <t>ENGENHEIRO CIVIL DE OBRA JUNIOR COM ENCARGOS COMPLEMENTARES</t>
  </si>
  <si>
    <t>00007243</t>
  </si>
  <si>
    <t>TELHA TRAPEZOIDAL EM ACO ZINCADO, SEM PINTURA, ALTURA DE APROXIMADAMENTE 40 MM, ESPESSURA DE 0,50 MM E LARGURA UTIL DE 980 MM</t>
  </si>
  <si>
    <t>90822</t>
  </si>
  <si>
    <t>PORTA DE MADEIRA PARA PINTURA, SEMI-OCA (LEVE OU MÉDIA), 80X210CM, ESPESSURA DE 3,5CM, INCLUSO DOBRADIÇAS - FORNECIMENTO E INSTALAÇÃO. AF_12/2019</t>
  </si>
  <si>
    <t>5903</t>
  </si>
  <si>
    <t>CAMINHÃO PIPA 10.000 L TRUCADO, PESO BRUTO TOTAL 23.000 KG, CARGA ÚTIL MÁXIMA 15.935 KG, DISTÂNCIA ENTRE EIXOS 4,8 M, POTÊNCIA 230 CV, INCLUSIVE TANQUE DE AÇO PARA TRANSPORTE DE ÁGUA - CHI DIURNO. AF_06/2014</t>
  </si>
  <si>
    <t>5901</t>
  </si>
  <si>
    <t>CAMINHÃO PIPA 10.000 L TRUCADO, PESO BRUTO TOTAL 23.000 KG, CARGA ÚTIL MÁXIMA 15.935 KG, DISTÂNCIA ENTRE EIXOS 4,8 M, POTÊNCIA 230 CV, INCLUSIVE TANQUE DE AÇO PARA TRANSPORTE DE ÁGUA - CHP DIURNO. AF_06/2014</t>
  </si>
  <si>
    <t>91533</t>
  </si>
  <si>
    <t>COMPACTADOR DE SOLOS DE PERCUSSÃO (SOQUETE) COM MOTOR A GASOLINA 4 TEMPOS, POTÊNCIA 4 CV - CHP DIURNO. AF_08/2015</t>
  </si>
  <si>
    <t>00006079</t>
  </si>
  <si>
    <t>ARGILA, ARGILA VERMELHA OU ARGILA ARENOSA (RETIRADA NA JAZIDA, SEM TRANSPORTE)</t>
  </si>
  <si>
    <t>00000370</t>
  </si>
  <si>
    <t>AREIA MEDIA - POSTO JAZIDA/FORNECEDOR (RETIRADO NA JAZIDA, SEM TRANSPORTE)</t>
  </si>
  <si>
    <t>00004721</t>
  </si>
  <si>
    <t>PEDRA BRITADA N. 1 (9,5 a 19 MM) POSTO PEDREIRA/FORNECEDOR, SEM FRETE</t>
  </si>
  <si>
    <t>00006193</t>
  </si>
  <si>
    <t>00039443</t>
  </si>
  <si>
    <t>PARAFUSO DRY WALL, EM ACO ZINCADO, CABECA LENTILHA E PONTA BROCA (LB), LARGURA 4,2 MM, COMPRIMENTO 13 MM</t>
  </si>
  <si>
    <t>88278</t>
  </si>
  <si>
    <t>MONTADOR DE ESTRUTURA METÁLICA COM ENCARGOS COMPLEMENTARES</t>
  </si>
  <si>
    <t>88629</t>
  </si>
  <si>
    <t>ARGAMASSA TRAÇO 1:3 (EM VOLUME DE CIMENTO E AREIA MÉDIA ÚMIDA), PREPARO MANUAL. AF_08/2019</t>
  </si>
  <si>
    <t>00007568</t>
  </si>
  <si>
    <t>BUCHA DE NYLON SEM ABA S10, COM PARAFUSO DE 6,10 X 65 MM EM ACO ZINCADO COM ROSCA SOBERBA, CABECA CHATA E FENDA PHILLIPS</t>
  </si>
  <si>
    <t>00003104</t>
  </si>
  <si>
    <t>CONJ. DE FERRAGENS PARA PORTA DE VIDRO TEMPERADO, EM ZAMAC CROMADO, CONTEMPLANDO DOBRADICA INF., DOBRADICA SUP., PIVO PARA DOBRADICA INF., PIVO PARA DOBRADICA SUP., FECHADURA CENTRAL EM ZAMC. CROMADO, CONTRA FECHADURA DE PRESSAO</t>
  </si>
  <si>
    <t>00005031</t>
  </si>
  <si>
    <t>VIDRO TEMPERADO INCOLOR PARA PORTA DE ABRIR, E = 10 MM (SEM FERRAGENS E SEM COLOCACAO)</t>
  </si>
  <si>
    <t>88325</t>
  </si>
  <si>
    <t>VIDRACEIRO COM ENCARGOS COMPLEMENTARES</t>
  </si>
  <si>
    <t>00039961</t>
  </si>
  <si>
    <t>SILICONE ACETICO USO GERAL INCOLOR 280 G</t>
  </si>
  <si>
    <t>00004377</t>
  </si>
  <si>
    <t>PARAFUSO DE ACO ZINCADO COM ROSCA SOBERBA, CABECA CHATA E FENDA SIMPLES, DIAMETRO 4,2 MM, COMPRIMENTO * 32 * MM</t>
  </si>
  <si>
    <t>00034381</t>
  </si>
  <si>
    <t>JANELA MAXIM AR, EM ALUMINIO PERFIL 25, 60 X 80 CM (A X L), ACABAMENTO BRANCO OU BRILHANTE, BATENTE DE 4 A 5 CM, COM VIDRO 4 MM, SEM GUARNICAO/ALIZAR</t>
  </si>
  <si>
    <t>88315</t>
  </si>
  <si>
    <t>SERRALHEIRO COM ENCARGOS COMPLEMENTARES</t>
  </si>
  <si>
    <t>00011029</t>
  </si>
  <si>
    <t>HASTE RETA PARA GANCHO DE FERRO GALVANIZADO, COM ROSCA 1/4 " X 30 CM PARA FIXACAO DE TELHA METALICA, INCLUI PORCA E ARRUELAS DE VEDACAO</t>
  </si>
  <si>
    <t>00005068</t>
  </si>
  <si>
    <t>PREGO DE ACO POLIDO COM CABECA 17 X 21 (2 X 11)</t>
  </si>
  <si>
    <t>91285</t>
  </si>
  <si>
    <t>CORTADORA DE PISO COM MOTOR 4 TEMPOS A GASOLINA, POTÊNCIA DE 13 HP, COM DISCO DE CORTE DIAMANTADO SEGMENTADO PARA CONCRETO, DIÂMETRO DE 350 MM, FURO DE 1" (14 X 1") - CHI DIURNO. AF_08/2015</t>
  </si>
  <si>
    <t>91283</t>
  </si>
  <si>
    <t>CORTADORA DE PISO COM MOTOR 4 TEMPOS A GASOLINA, POTÊNCIA DE 13 HP, COM DISCO DE CORTE DIAMANTADO SEGMENTADO PARA CONCRETO, DIÂMETRO DE 350 MM, FURO DE 1" (14 X 1") - CHP DIURNO. AF_08/2015</t>
  </si>
  <si>
    <t>91278</t>
  </si>
  <si>
    <t>PLACA VIBRATÓRIA REVERSÍVEL COM MOTOR 4 TEMPOS A GASOLINA, FORÇA CENTRÍFUGA DE 25 KN (2500 KGF), POTÊNCIA 5,5 CV - CHI DIURNO. AF_08/2015</t>
  </si>
  <si>
    <t>91277</t>
  </si>
  <si>
    <t>PLACA VIBRATÓRIA REVERSÍVEL COM MOTOR 4 TEMPOS A GASOLINA, FORÇA CENTRÍFUGA DE 25 KN (2500 KGF), POTÊNCIA 5,5 CV - CHP DIURNO. AF_08/2015</t>
  </si>
  <si>
    <t>00004741</t>
  </si>
  <si>
    <t>PO DE PEDRA (POSTO PEDREIRA/FORNECEDOR, SEM FRETE)</t>
  </si>
  <si>
    <t>88260</t>
  </si>
  <si>
    <t>CALCETEIRO COM ENCARGOS COMPLEMENTARES</t>
  </si>
  <si>
    <t>88441</t>
  </si>
  <si>
    <t>JARDINEIRO COM ENCARGOS COMPLEMENTARES</t>
  </si>
  <si>
    <t>00043651</t>
  </si>
  <si>
    <t>MASSA ACRILICA PARA SUPERFICIES INTERNAS E EXTERNAS</t>
  </si>
  <si>
    <t>S10553</t>
  </si>
  <si>
    <t>Encargos Complementares - Pintor</t>
  </si>
  <si>
    <t>I04783S</t>
  </si>
  <si>
    <t>Pintor (horista)</t>
  </si>
  <si>
    <t>00003526</t>
  </si>
  <si>
    <t>JOELHO PVC, SOLDAVEL, PB, 90 GRAUS, DN 50 MM, PARA ESGOTO PREDIAL</t>
  </si>
  <si>
    <t>88251</t>
  </si>
  <si>
    <t>AUXILIAR DE SERRALHEIRO COM ENCARGOS COMPLEMENTARES</t>
  </si>
  <si>
    <t>88274</t>
  </si>
  <si>
    <t>MARMORISTA/GRANITEIRO COM ENCARGOS COMPLEMENTARES</t>
  </si>
  <si>
    <t>00003146</t>
  </si>
  <si>
    <t>FITA VEDA ROSCA EM ROLOS DE 18 MM X 10 M (L X C)</t>
  </si>
  <si>
    <t>00034653</t>
  </si>
  <si>
    <t>00001573</t>
  </si>
  <si>
    <t>TERMINAL A COMPRESSAO EM COBRE ESTANHADO PARA CABO 6 MM2, 1 FURO E 1 COMPRESSAO, PARA PARAFUSO DE FIXACAO M6</t>
  </si>
  <si>
    <t>00002688</t>
  </si>
  <si>
    <t>ELETRODUTO PVC FLEXIVEL CORRUGADO, COR AMARELA, DE 25 MM</t>
  </si>
  <si>
    <t>00001872</t>
  </si>
  <si>
    <t>CAIXA DE PASSAGEM, EM PVC, DE 4" X 2", PARA ELETRODUTO FLEXIVEL CORRUGADO</t>
  </si>
  <si>
    <t>00000980</t>
  </si>
  <si>
    <t>CABO DE COBRE, FLEXIVEL, CLASSE 4 OU 5, ISOLACAO EM PVC/A, ANTICHAMA BWF-B, 1 CONDUTOR, 450/750 V, SECAO NOMINAL 10 MM2</t>
  </si>
  <si>
    <t>SUPORTE PARAFUSADO COM PLACA DE ENCAIXE 4" X 2" MÉDIO (1,30 M DO PISO) PARA PONTO ELÉTRICO - FORNECIMENTO E INSTALAÇÃO. AF_03/2023</t>
  </si>
  <si>
    <t>92022</t>
  </si>
  <si>
    <t>INTERRUPTOR SIMPLES (1 MÓDULO) COM 1 TOMADA DE EMBUTIR 2P+T 10 A, SEM SUPORTE E SEM PLACA - FORNECIMENTO E INSTALAÇÃO. AF_03/2023</t>
  </si>
  <si>
    <t>91958</t>
  </si>
  <si>
    <t>INTERRUPTOR SIMPLES (2 MÓDULOS), 10A/250V, SEM SUPORTE E SEM PLACA - FORNECIMENTO E INSTALAÇÃO. AF_03/2023</t>
  </si>
  <si>
    <t>91966</t>
  </si>
  <si>
    <t>INTERRUPTOR SIMPLES (3 MÓDULOS), 10A/250V, SEM SUPORTE E SEM PLACA - FORNECIMENTO E INSTALAÇÃO. AF_03/2023</t>
  </si>
  <si>
    <t>96546</t>
  </si>
  <si>
    <t>96545</t>
  </si>
  <si>
    <t>92769</t>
  </si>
  <si>
    <t>ARMAÇÃO DE LAJE DE ESTRUTURA CONVENCIONAL DE CONCRETO ARMADO UTILIZANDO AÇO CA-50 DE 6,3 MM - MONTAGEM. AF_06/2022</t>
  </si>
  <si>
    <t>92770</t>
  </si>
  <si>
    <t>ARMAÇÃO DE LAJE DE ESTRUTURA CONVENCIONAL DE CONCRETO ARMADO UTILIZANDO AÇO CA-50 DE 8,0 MM - MONTAGEM. AF_06/2022</t>
  </si>
  <si>
    <t>92768</t>
  </si>
  <si>
    <t>ARMAÇÃO DE LAJE DE ESTRUTURA CONVENCIONAL DE CONCRETO ARMADO UTILIZANDO AÇO CA-60 DE 5,0 MM - MONTAGEM. AF_06/2022</t>
  </si>
  <si>
    <t>103670</t>
  </si>
  <si>
    <t>LANÇAMENTO COM USO DE BALDES, ADENSAMENTO E ACABAMENTO DE CONCRETO EM ESTRUTURAS. AF_02/2022</t>
  </si>
  <si>
    <t>VALOR UNITÁRIO COM BDI (R$)</t>
  </si>
  <si>
    <t>TABUA NAO APARELHADA *2,5 X 20* CM, EM MACARANDUBA/MASSARANDUBA, ANGELIM OU EQUIVALENTE DA REGIAO - BRUTA</t>
  </si>
  <si>
    <t>98524</t>
  </si>
  <si>
    <t>97647</t>
  </si>
  <si>
    <t>87275</t>
  </si>
  <si>
    <t>REVESTIMENTO CERÂMICO PARA PAREDES INTERNAS COM PLACAS TIPO ESMALTADA EXTRA DE DIMENSÕES 33X45 CM APLICADAS A MEIA ALTURA DAS PAREDES. AF_02/2023_PE</t>
  </si>
  <si>
    <t>99861</t>
  </si>
  <si>
    <t>GRADIL EM FERRO FIXADO EM VÃOS DE JANELAS, FORMADO POR BARRAS CHATAS DE 25X4,8 MM. AF_04/2019</t>
  </si>
  <si>
    <t>94570</t>
  </si>
  <si>
    <t>JANELA DE ALUMÍNIO DE CORRER COM 2 FOLHAS PARA VIDROS, COM VIDROS, BATENTE, ACABAMENTO COM ACETATO OU BRILHANTE E FERRAGENS. EXCLUSIVE ALIZAR E CONTRAMARCO. FORNECIMENTO E INSTALAÇÃO. AF_12/2019</t>
  </si>
  <si>
    <t>94569</t>
  </si>
  <si>
    <t>JANELA DE ALUMÍNIO TIPO MAXIM-AR, COM VIDROS, BATENTE E FERRAGENS. EXCLUSIVE ALIZAR, ACABAMENTO E CONTRAMARCO. FORNECIMENTO E INSTALAÇÃO. AF_12/2019</t>
  </si>
  <si>
    <t>92580</t>
  </si>
  <si>
    <t>TRAMA DE AÇO COMPOSTA POR TERÇAS PARA TELHADOS DE ATÉ 2 ÁGUAS PARA TELHA ONDULADA DE FIBROCIMENTO, METÁLICA, PLÁSTICA OU TERMOACÚSTICA, INCLUSO TRANSPORTE VERTICAL. AF_07/2019</t>
  </si>
  <si>
    <t>94213</t>
  </si>
  <si>
    <t>TELHAMENTO COM TELHA DE AÇO/ALUMÍNIO E = 0,5 MM, COM ATÉ 2 ÁGUAS, INCLUSO IÇAMENTO. AF_07/2019</t>
  </si>
  <si>
    <t>96486</t>
  </si>
  <si>
    <t>INSTALAÇÕES HIDRÁULICAS</t>
  </si>
  <si>
    <t>94650</t>
  </si>
  <si>
    <t>94676</t>
  </si>
  <si>
    <t>86911</t>
  </si>
  <si>
    <t>TORNEIRA CROMADA LONGA, DE PAREDE, 1/2? OU 3/4?, PARA PIA DE COZINHA, PADRÃO POPULAR - FORNECIMENTO E INSTALAÇÃO. AF_01/2020</t>
  </si>
  <si>
    <t>INSTALAÇÕES SANITÁRIAS</t>
  </si>
  <si>
    <t>86882</t>
  </si>
  <si>
    <t>Servente de obras (horista)</t>
  </si>
  <si>
    <t>ARMAÇÃO DE BLOCO UTILIZANDO AÇO CA-50 DE 10 MM - MONTAGEM. AF_01/2024</t>
  </si>
  <si>
    <t>ARMAÇÃO DE BLOCO UTILIZANDO AÇO CA-50 DE 8 MM - MONTAGEM. AF_01/2024</t>
  </si>
  <si>
    <t>92273</t>
  </si>
  <si>
    <t>FABRICAÇÃO DE ESCORAS DO TIPO PONTALETE, EM MADEIRA, PARA PÉ-DIREITO SIMPLES. AF_09/2020</t>
  </si>
  <si>
    <t>00000131</t>
  </si>
  <si>
    <t>ADESIVO ESTRUTURAL A BASE DE RESINA EPOXI, BICOMPONENTE, PASTOSO (TIXOTROPICO)</t>
  </si>
  <si>
    <t>00037596</t>
  </si>
  <si>
    <t>ARGAMASSA COLANTE TIPO AC III E</t>
  </si>
  <si>
    <t>90823</t>
  </si>
  <si>
    <t>PORTA DE MADEIRA PARA PINTURA, SEMI-OCA (LEVE OU MÉDIA), 90X210CM, ESPESSURA DE 3,5CM, INCLUSO DOBRADIÇAS - FORNECIMENTO E INSTALAÇÃO. AF_12/2019</t>
  </si>
  <si>
    <t>00000565</t>
  </si>
  <si>
    <t>BARRA DE ACO CHATO, RETANGULAR, 25,4 MM X 4,76 MM (L X E), 0,94 KG/M</t>
  </si>
  <si>
    <t>00004777</t>
  </si>
  <si>
    <t>CANTONEIRA ACO ABAS IGUAIS (QUALQUER BITOLA), ESPESSURA ENTRE 1/8" E 1/4"</t>
  </si>
  <si>
    <t>00011002</t>
  </si>
  <si>
    <t>ELETRODO REVESTIDO AWS - E6013, DIAMETRO IGUAL A 2,50 MM</t>
  </si>
  <si>
    <t>00036896</t>
  </si>
  <si>
    <t>JANELA DE CORRER, EM ALUMINIO PERFIL 25, 100 X 120 CM (A X L), 2 FLS MOVEIS, SEM BANDEIRA, ACABAMENTO BRANCO OU BRILHANTE, BATENTE DE 6 A 7 CM, COM VIDRO 4 MM, SEM GUARNICAO</t>
  </si>
  <si>
    <t>00020247</t>
  </si>
  <si>
    <t>PREGO DE ACO POLIDO COM CABECA 15 X 15 (1 1/4 X 13)</t>
  </si>
  <si>
    <t>00040549</t>
  </si>
  <si>
    <t>PARAFUSO, COMUM, ASTM A307, SEXTAVADO, DIAMETRO 1/2" (12,7 MM), COMPRIMENTO 1" (25,4 MM)</t>
  </si>
  <si>
    <t>00043083</t>
  </si>
  <si>
    <t>PERFIL "U" ENRIJECIDO, EM CHAPA DOBRADA DE ACO LAMINADO, E = 3,75 MM, H = 200 MM, L = 75 MM (9,94 KG/M)</t>
  </si>
  <si>
    <t>00043131</t>
  </si>
  <si>
    <t>ARAME GALVANIZADO 6 BWG, D = 5,16 MM (0,157 KG/M), OU 8 BWG, D = 4,19 MM (0,101 KG/M), OU 10 BWG, D = 3,40 MM (0,0713 KG/M)</t>
  </si>
  <si>
    <t>00036225</t>
  </si>
  <si>
    <t>FORRO DE PVC LISO, BRANCO, REGUA DE 20 CM, ESPESSURA DE 8 MM A 10 MM, COMPRIMENTO 6 M (SEM COLOCACAO)</t>
  </si>
  <si>
    <t>00040552</t>
  </si>
  <si>
    <t>PARAFUSO, AUTOATARRAXANTE, CABECA CHATA, FENDA SIMPLES, EM ACO ZINCADO, 1/4" (6,35 MM) X 25 MM</t>
  </si>
  <si>
    <t>00039430</t>
  </si>
  <si>
    <t>PENDURAL OU PRESILHA REGULADORA, EM ACO GALVANIZADO, COM CORPO, MOLA E REBITE, PARA PERFIL TIPO CANALETA DE ESTRUTURA EM FORROS DRYWALL</t>
  </si>
  <si>
    <t>00039427</t>
  </si>
  <si>
    <t>PERFIL CANALETA, FORMATO C, EM ACO ZINCADO, PARA ESTRUTURA FORRO DRYWALL, E = 0,5 MM, *46 X 18* (L X H), COMPRIMENTO 3 M</t>
  </si>
  <si>
    <t>DISJUNTOR TERMOMAGNETICO PARA TRILHO DIN (IEC), MONOPOLAR, 6 - 32 A</t>
  </si>
  <si>
    <t>I02585</t>
  </si>
  <si>
    <t>Tampo/bancada de granito cinza andorinha, e=2cm</t>
  </si>
  <si>
    <t>00013416</t>
  </si>
  <si>
    <t>TORNEIRA METALICA CROMADA, RETA, DE PAREDE, PARA COZINHA, SEM BICO, SEM AREJADOR, PADRAO POPULAR, 1/2 " OU 3/4 " (REF 1158)</t>
  </si>
  <si>
    <t>00005069</t>
  </si>
  <si>
    <t>PREGO DE ACO POLIDO COM CABECA 17 X 27 (2 1/2 X 11)</t>
  </si>
  <si>
    <t>87316</t>
  </si>
  <si>
    <t>ARGAMASSA TRAÇO 1:4 (EM VOLUME DE CIMENTO E AREIA GROSSA ÚMIDA) PARA CHAPISCO CONVENCIONAL, PREPARO MECÂNICO COM BETONEIRA 400 L. AF_08/2019</t>
  </si>
  <si>
    <t>97733</t>
  </si>
  <si>
    <t>101616</t>
  </si>
  <si>
    <t>PREPARO DE FUNDO DE VALA COM LARGURA MENOR QUE 1,5 M (ACERTO DO SOLO NATURAL). AF_08/2020</t>
  </si>
  <si>
    <t>100659</t>
  </si>
  <si>
    <t>ALIZAR DE 5X1,5CM PARA PORTA FIXADO COM PREGOS, PADRÃO MÉDIO - FORNECIMENTO E INSTALAÇÃO. AF_12/2019</t>
  </si>
  <si>
    <t>00006085</t>
  </si>
  <si>
    <t>SELADOR ACRILICO OPACO PREMIUM INTERIOR/EXTERIOR</t>
  </si>
  <si>
    <t>Equipamento</t>
  </si>
  <si>
    <t>TOTAL Equipamento:</t>
  </si>
  <si>
    <t>S00096</t>
  </si>
  <si>
    <t>Concreto simples usinado fck=15mpa, bombeado, lançado e adensado em superestrura</t>
  </si>
  <si>
    <t>I0280</t>
  </si>
  <si>
    <t>BRITA</t>
  </si>
  <si>
    <t>I0441</t>
  </si>
  <si>
    <t>CAL HIDRATADA</t>
  </si>
  <si>
    <t>I1728</t>
  </si>
  <si>
    <t>PREGO 18X27 (2.1/2" X 10) (APROXIMADAMENTE 198UN/KG)</t>
  </si>
  <si>
    <t>I1846</t>
  </si>
  <si>
    <t>SARRAFO DE 1"X4"</t>
  </si>
  <si>
    <t>I0041</t>
  </si>
  <si>
    <t>AJUDANTE DE CARPINTEIRO</t>
  </si>
  <si>
    <t>I0498</t>
  </si>
  <si>
    <t>CARPINTEIRO</t>
  </si>
  <si>
    <t>S00140</t>
  </si>
  <si>
    <t>Aço CA - 50 Ø 6,3 a 12,5mm, inclusive corte, dobragem, montagem e colocacao de ferragens nas formas, para superestruturas e fundações - R1</t>
  </si>
  <si>
    <t>S00072</t>
  </si>
  <si>
    <t>Reaterro manual de valas, com compactação utilizando sêpo, sem controle do grau de compactação</t>
  </si>
  <si>
    <t xml:space="preserve">Composições </t>
  </si>
  <si>
    <t>BLOCO CERAMICO / TIJOLO VAZADO PARA ALVENARIA DE VEDACAO, 6 FUROS NA HORIZONTAL DE 9 X 14 X 19 CM (L X A X C)</t>
  </si>
  <si>
    <t>PEÇA RETANGULAR PRÉ-MOLDADA, VOLUME DE CONCRETO DE ATÉ 10 LITROS, TAXA DE AÇO APROXIMADA DE 30KG/M³. AF_03/2024</t>
  </si>
  <si>
    <t xml:space="preserve"> 1 </t>
  </si>
  <si>
    <t>ADMINISTRAÇÃO  DA OBRA</t>
  </si>
  <si>
    <t xml:space="preserve"> 1.1 </t>
  </si>
  <si>
    <t>Próprio</t>
  </si>
  <si>
    <t>ADMINISTRAÇÃO LOCAL DA OBRA</t>
  </si>
  <si>
    <t xml:space="preserve"> 2 </t>
  </si>
  <si>
    <t xml:space="preserve"> 2.1 </t>
  </si>
  <si>
    <t xml:space="preserve"> 2.1.1 </t>
  </si>
  <si>
    <t xml:space="preserve"> 2.1.2 </t>
  </si>
  <si>
    <t>DEMOLIÇÃO DE ALVENARIA DE BLOCO FURADO, DE FORMA MANUAL, COM REAPROVEITAMENTO. AF_09/2023</t>
  </si>
  <si>
    <t xml:space="preserve"> 2.1.3 </t>
  </si>
  <si>
    <t>DEMOLIÇÃO DE PISO DE CONCRETO SIMPLES, DE FORMA MANUAL, SEM REAPROVEITAMENTO. AF_09/2023</t>
  </si>
  <si>
    <t xml:space="preserve"> 2.1.4 </t>
  </si>
  <si>
    <t>REMOÇÃO DE CABOS ELÉTRICOS, COM SEÇÃO DE ATÉ 2,5 MM², DE FORMA MANUAL, SEM REAPROVEITAMENTO. AF_09/2023</t>
  </si>
  <si>
    <t xml:space="preserve"> 2.1.5 </t>
  </si>
  <si>
    <t>REMOÇÃO DE TELHAS DE FIBROCIMENTO METÁLICA E CERÂMICA, DE FORMA MANUAL, SEM REAPROVEITAMENTO. AF_09/2023</t>
  </si>
  <si>
    <t xml:space="preserve"> 2.1.6 </t>
  </si>
  <si>
    <t>REMOÇÃO DE TRAMA DE MADEIRA PARA COBERTURA, DE FORMA MANUAL, SEM REAPROVEITAMENTO. AF_09/2023</t>
  </si>
  <si>
    <t xml:space="preserve"> 2.1.7 </t>
  </si>
  <si>
    <t>REMOÇÃO DE LOUÇAS, DE FORMA MANUAL, SEM REAPROVEITAMENTO. AF_09/2023</t>
  </si>
  <si>
    <t xml:space="preserve"> 2.1.8 </t>
  </si>
  <si>
    <t>CORTE RASO E RECORTE DE ÁRVORE COM DIÂMETRO DE TRONCO MAIOR OU IGUAL A 0,60 M.AF_05/2018</t>
  </si>
  <si>
    <t xml:space="preserve"> 2.1.9 </t>
  </si>
  <si>
    <t>TRANSPORTE COM CAMINHÃO BASCULANTE DE 10 M³, EM VIA URBANA PAVIMENTADA, DMT ATÉ 30 KM (UNIDADE: M3XKM). AF_07/2020</t>
  </si>
  <si>
    <t>M3XKM</t>
  </si>
  <si>
    <t xml:space="preserve"> 2.2 </t>
  </si>
  <si>
    <t>LOCAÇÃO</t>
  </si>
  <si>
    <t xml:space="preserve"> 2.2.1 </t>
  </si>
  <si>
    <t xml:space="preserve"> 2.3 </t>
  </si>
  <si>
    <t>CANTEIRO DE OBRA</t>
  </si>
  <si>
    <t xml:space="preserve"> 2.3.1 </t>
  </si>
  <si>
    <t xml:space="preserve"> 2.3.2 </t>
  </si>
  <si>
    <t xml:space="preserve"> 2.3.3 </t>
  </si>
  <si>
    <t xml:space="preserve"> 2.3.4 </t>
  </si>
  <si>
    <t>MES</t>
  </si>
  <si>
    <t xml:space="preserve"> 2.3.5 </t>
  </si>
  <si>
    <t xml:space="preserve"> 2.3.6 </t>
  </si>
  <si>
    <t xml:space="preserve"> 2.3.7 </t>
  </si>
  <si>
    <t>METRO LINEAR DE SONDAGEM 3"" EM TERRA FIRME</t>
  </si>
  <si>
    <t xml:space="preserve"> 2.3.8 </t>
  </si>
  <si>
    <t xml:space="preserve"> 3 </t>
  </si>
  <si>
    <t>MOVIMENTO DE TERRA</t>
  </si>
  <si>
    <t xml:space="preserve"> 3.1 </t>
  </si>
  <si>
    <t>ESCAVAÇÃO HORIZONTAL, INCLUINDO CARGA E DESCARGA EM SOLO DE 1A CATEGORIA COM TRATOR DE ESTEIRAS (100HP/LÂMINA: 2,19M3). AF_07/2020</t>
  </si>
  <si>
    <t xml:space="preserve"> 3.2 </t>
  </si>
  <si>
    <t xml:space="preserve"> 3.3 </t>
  </si>
  <si>
    <t xml:space="preserve"> 3.4 </t>
  </si>
  <si>
    <t xml:space="preserve"> 3.5 </t>
  </si>
  <si>
    <t xml:space="preserve"> 4 </t>
  </si>
  <si>
    <t>INFRAESTRUTURA E SUPERESTRUTURA</t>
  </si>
  <si>
    <t xml:space="preserve"> 4.1 </t>
  </si>
  <si>
    <t xml:space="preserve"> 4.2 </t>
  </si>
  <si>
    <t xml:space="preserve"> 4.3 </t>
  </si>
  <si>
    <t xml:space="preserve"> 4.4 </t>
  </si>
  <si>
    <t xml:space="preserve"> 4.5 </t>
  </si>
  <si>
    <t xml:space="preserve"> 4.6 </t>
  </si>
  <si>
    <t xml:space="preserve"> 4.7 </t>
  </si>
  <si>
    <t xml:space="preserve"> 4.8 </t>
  </si>
  <si>
    <t>ARMAÇÃO DE PILAR OU VIGA DE ESTRUTURA CONVENCIONAL DE CONCRETO ARMADO UTILIZANDO AÇO CA-50 DE 16,0 MM - MONTAGEM. AF_06/2022</t>
  </si>
  <si>
    <t xml:space="preserve"> 4.9 </t>
  </si>
  <si>
    <t>ARMAÇÃO DE PILAR OU VIGA DE ESTRUTURA CONVENCIONAL DE CONCRETO ARMADO UTILIZANDO AÇO CA-50 DE 20,0 MM - MONTAGEM. AF_06/2022</t>
  </si>
  <si>
    <t xml:space="preserve"> 4.10 </t>
  </si>
  <si>
    <t xml:space="preserve"> 4.11 </t>
  </si>
  <si>
    <t>ARMAÇÃO DE PILAR OU VIGA DE UMA ESTRUTURA CONVENCIONAL DE CONCRETO ARMADO EM UM EDIFÍCIO DE MÚLTIPLOS PAVIMENTOS UTILIZANDO AÇO CA-60 DE 6,0 MM - MONTAGEM</t>
  </si>
  <si>
    <t xml:space="preserve"> 4.12 </t>
  </si>
  <si>
    <t>ARMAÇÃO DE PILAR OU VIGA DE UMA ESTRUTURA CONVENCIONAL DE CONCRETO ARMADO EM UM EDIFÍCIO DE MÚLTIPLOS PAVIMENTOS UTILIZANDO AÇO CA-60 DE 7,0 MM - MONTAGEM</t>
  </si>
  <si>
    <t xml:space="preserve"> 4.13 </t>
  </si>
  <si>
    <t xml:space="preserve"> 4.14 </t>
  </si>
  <si>
    <t xml:space="preserve"> 4.15 </t>
  </si>
  <si>
    <t>ARMAÇÃO DE LAJE DE ESTRUTURA CONVENCIONAL DE CONCRETO ARMADO UTILIZANDO AÇO CA-50 DE 10,0 MM - MONTAGEM. AF_06/2022</t>
  </si>
  <si>
    <t xml:space="preserve"> 4.16 </t>
  </si>
  <si>
    <t>ARMAÇÃO DE LAJE DE ESTRUTURA CONVENCIONAL DE CONCRETO ARMADO UTILIZANDO AÇO CA-50 DE 12,5 MM - MONTAGEM. AF_06/2022</t>
  </si>
  <si>
    <t xml:space="preserve"> 4.17 </t>
  </si>
  <si>
    <t>ARMAÇÃO DE LAJE DE ESTRUTURA CONVENCIONAL DE CONCRETO ARMADO UTILIZANDO AÇO CA-50 DE 16,0 MM - MONTAGEM. AF_06/2022</t>
  </si>
  <si>
    <t xml:space="preserve"> 4.18 </t>
  </si>
  <si>
    <t xml:space="preserve"> 4.19 </t>
  </si>
  <si>
    <t>ARMAÇÃO DE MURO ALA E MURO TESTA UTILIZANDO AÇO CA-50 DE 6,3 MM - MONTAGEM. AF_07/2021</t>
  </si>
  <si>
    <t xml:space="preserve"> 4.20 </t>
  </si>
  <si>
    <t>ARMAÇÃO DE MURO ALA E MURO TESTA UTILIZANDO AÇO CA-50 DE 10 MM - MONTAGEM. AF_07/2021</t>
  </si>
  <si>
    <t xml:space="preserve"> 4.21 </t>
  </si>
  <si>
    <t>ARMAÇÃO DE MURO ALA E MURO TESTA UTILIZANDO AÇO CA-60 DE 5 MM - MONTAGEM. AF_07/2021</t>
  </si>
  <si>
    <t xml:space="preserve"> 4.22 </t>
  </si>
  <si>
    <t>CONCRETO FCK = 30MPA, TRAÇO 1:2,1:2,5 (EM MASSA SECA DE CIMENTO/ AREIA MÉDIA/ BRITA 1) - PREPARO MECÂNICO COM BETONEIRA 400 L. AF_05/2021</t>
  </si>
  <si>
    <t xml:space="preserve"> 4.23 </t>
  </si>
  <si>
    <t xml:space="preserve"> 4.24 </t>
  </si>
  <si>
    <t>FABRICAÇÃO, MONTAGEM E DESMONTAGEM DE FÔRMA PARA SAPATA, EM CHAPA DE MADEIRA COMPENSADA RESINADA, E=17 MM, 2 UTILIZAÇÕES. AF_01/2024</t>
  </si>
  <si>
    <t xml:space="preserve"> 4.25 </t>
  </si>
  <si>
    <t>FABRICAÇÃO DE FÔRMA PARA PILARES E ESTRUTURAS SIMILARES, EM CHAPA DE MADEIRA COMPENSADA RESINADA, E = 17 MM. AF_09/2020</t>
  </si>
  <si>
    <t xml:space="preserve"> 4.26 </t>
  </si>
  <si>
    <t>MONTAGEM E DESMONTAGEM DE FÔRMA DE PILARES RETANGULARES E ESTRUTURAS SIMILARES, PÉ-DIREITO DUPLO, EM CHAPA DE MADEIRA COMPENSADA RESINADA, 2 UTILIZAÇÕES. AF_09/2020</t>
  </si>
  <si>
    <t xml:space="preserve"> 4.27 </t>
  </si>
  <si>
    <t>FABRICAÇÃO DE FÔRMA PARA VIGAS, EM CHAPA DE MADEIRA COMPENSADA RESINADA, E = 17 MM. AF_09/2020</t>
  </si>
  <si>
    <t xml:space="preserve"> 4.28 </t>
  </si>
  <si>
    <t>MONTAGEM E DESMONTAGEM DE FÔRMA DE VIGA, ESCORAMENTO COM GARFO DE MADEIRA, PÉ-DIREITO DUPLO, EM CHAPA DE MADEIRA RESINADA, 2 UTILIZAÇÕES. AF_09/2020</t>
  </si>
  <si>
    <t xml:space="preserve"> 4.29 </t>
  </si>
  <si>
    <t>MONTAGEM E DESMONTAGEM DE FÔRMA DE LAJE MACIÇA, PÉ-DIREITO SIMPLES, EM CHAPA DE MADEIRA COMPENSADA RESINADA E CIMBRAMENTO DE MADEIRA, 2 UTILIZAÇÕES. AF_03/2022</t>
  </si>
  <si>
    <t xml:space="preserve"> 4.30 </t>
  </si>
  <si>
    <t>MURO DE ARRIMO E CONTENCAO DE CONCRETO 30MPa</t>
  </si>
  <si>
    <t xml:space="preserve"> 5 </t>
  </si>
  <si>
    <t>PAREDES E DIVISÓRIAS</t>
  </si>
  <si>
    <t xml:space="preserve"> 5.1 </t>
  </si>
  <si>
    <t>ALVENARIA DE VEDAÇÃO DE BLOCOS CERÂMICOS FURADOS NA HORIZONTAL DE 9X14X19 CM (ESPESSURA 9 CM) E ARGAMASSA DE ASSENTAMENTO COM PREPARO EM BETONEIRA. AF_12/2021</t>
  </si>
  <si>
    <t xml:space="preserve"> 5.2 </t>
  </si>
  <si>
    <t>DIVISORIA SANITÁRIA, TIPO CABINE, EM GRANITO CINZA POLIDO, ESP = 3CM, ASSENTADO COM ARGAMASSA COLANTE AC III-E, EXCLUSIVE FERRAGENS. AF_01/2021</t>
  </si>
  <si>
    <t xml:space="preserve"> 5.3 </t>
  </si>
  <si>
    <t>Fornecimento e instalação de fachada em pele de vidro, em vidro laminado 3+3 refletivo</t>
  </si>
  <si>
    <t xml:space="preserve"> 6 </t>
  </si>
  <si>
    <t>REVESTIMENTO DE PAREDES</t>
  </si>
  <si>
    <t xml:space="preserve"> 6.1 </t>
  </si>
  <si>
    <t>CHAPISCO APLICADO EM ALVENARIAS E ESTRUTURAS DE CONCRETO INTERNAS, COM COLHER DE PEDREIRO.  ARGAMASSA TRAÇO 1:3 COM PREPARO MANUAL. AF_10/2022</t>
  </si>
  <si>
    <t xml:space="preserve"> 6.2 </t>
  </si>
  <si>
    <t xml:space="preserve"> 6.3 </t>
  </si>
  <si>
    <t xml:space="preserve"> 7 </t>
  </si>
  <si>
    <t>PISOS</t>
  </si>
  <si>
    <t xml:space="preserve"> 7.1 </t>
  </si>
  <si>
    <t>ARGAMASSA TRAÇO 1:3 (EM VOLUME DE CIMENTO E AREIA MÉDIA ÚMIDA) PARA CONTRAPISO, PREPARO MECÂNICO COM BETONEIRA 400 L. AF_08/2019</t>
  </si>
  <si>
    <t xml:space="preserve"> 7.2 </t>
  </si>
  <si>
    <t xml:space="preserve"> 7.3 </t>
  </si>
  <si>
    <t xml:space="preserve"> 7.4 </t>
  </si>
  <si>
    <t>LASTRO DE CONCRETO MAGRO, APLICADO EM PISOS, LAJES SOBRE SOLO OU RADIERS, ESPESSURA DE 5 CM. AF_01/2024</t>
  </si>
  <si>
    <t xml:space="preserve"> 7.5 </t>
  </si>
  <si>
    <t>EXECUÇÃO DE PAVIMENTO EM PISO INTERTRAVADO, COM BLOCO RETANGULAR COR NATURAL DE 20 X 10 CM, ESPESSURA 8 CM. AF_10/2022</t>
  </si>
  <si>
    <t xml:space="preserve"> 8 </t>
  </si>
  <si>
    <t>ESQUADRIAS E GRADIS</t>
  </si>
  <si>
    <t xml:space="preserve"> 8.1 </t>
  </si>
  <si>
    <t>KIT DE PORTA DE MADEIRA PARA PINTURA, SEMI-OCA (LEVE OU MÉDIA), PADRÃO MÉDIO, 60X210CM, ESPESSURA DE 3,5CM, ITENS INCLUSOS: DOBRADIÇAS, MONTAGEM E INSTALAÇÃO DO BATENTE, FECHADURA COM EXECUÇÃO DO FURO - FORNECIMENTO E INSTALAÇÃO. AF_12/2019</t>
  </si>
  <si>
    <t xml:space="preserve"> 8.2 </t>
  </si>
  <si>
    <t>KIT DE PORTA DE MADEIRA PARA PINTURA, SEMI-OCA (LEVE OU MÉDIA), PADRÃO MÉDIO, 80X210CM, ESPESSURA DE 3,5CM, ITENS INCLUSOS: DOBRADIÇAS, MONTAGEM E INSTALAÇÃO DO BATENTE, FECHADURA COM EXECUÇÃO DO FURO - FORNECIMENTO E INSTALAÇÃO. AF_12/2019</t>
  </si>
  <si>
    <t xml:space="preserve"> 8.3 </t>
  </si>
  <si>
    <t>KIT DE PORTA DE MADEIRA PARA PINTURA, SEMI-OCA (LEVE OU MÉDIA), PADRÃO MÉDIO, 90X210CM, ESPESSURA DE 3,5CM, ITENS INCLUSOS: DOBRADIÇAS, MONTAGEM E INSTALAÇÃO DO BATENTE, FECHADURA COM EXECUÇÃO DO FURO - FORNECIMENTO E INSTALAÇÃO. AF_12/2019</t>
  </si>
  <si>
    <t xml:space="preserve"> 8.4 </t>
  </si>
  <si>
    <t>PORTA DE ABRIR COM MOLA HIDRÁULICA, EM VIDRO TEMPERADO, 2 FOLHAS DE 90X210 CM, ESPESSURA DD 10MM, INCLUSIVE ACESSÓRIOS. AF_01/2021</t>
  </si>
  <si>
    <t xml:space="preserve"> 8.5 </t>
  </si>
  <si>
    <t>PORTA EXTERNA DE CEDRO LISA COMPLETA DUAS FOLHAS (1.80X2.10)m</t>
  </si>
  <si>
    <t xml:space="preserve"> 8.6 </t>
  </si>
  <si>
    <t>PORTA DE FERRO, DE ABRIR, TIPO GRADE COM CHAPA, COM GUARNIÇÕES. AF_12/2019</t>
  </si>
  <si>
    <t xml:space="preserve"> 8.7 </t>
  </si>
  <si>
    <t xml:space="preserve"> 8.8 </t>
  </si>
  <si>
    <t xml:space="preserve"> 8.9 </t>
  </si>
  <si>
    <t>JANELA FIXA DE ALUMÍNIO PARA VIDRO, COM VIDRO, BATENTE E FERRAGENS. EXCLUSIVE ACABAMENTO, ALIZAR E CONTRAMARCO. FORNECIMENTO E INSTALAÇÃO. AF_12/2019</t>
  </si>
  <si>
    <t xml:space="preserve"> 8.10 </t>
  </si>
  <si>
    <t xml:space="preserve"> 9 </t>
  </si>
  <si>
    <t>INSTALAÇÕES ELÉTRICAS E DE MULTIMÍDIA</t>
  </si>
  <si>
    <t xml:space="preserve"> 9.1 </t>
  </si>
  <si>
    <t>CAIXA RETANGULAR 4" X 2" MÉDIA (1,30 M DO PISO), PVC, INSTALADA EM PAREDE - FORNECIMENTO E INSTALAÇÃO. AF_03/2023</t>
  </si>
  <si>
    <t xml:space="preserve"> 9.2 </t>
  </si>
  <si>
    <t>CAIXA OCTOGONAL 3" X 3", PVC, INSTALADA EM LAJE - FORNECIMENTO E INSTALAÇÃO. AF_03/2023</t>
  </si>
  <si>
    <t xml:space="preserve"> 9.3 </t>
  </si>
  <si>
    <t>CABO DE COBRE FLEXÍVEL ISOLADO, 1,5 MM², ANTI-CHAMA 450/750 V, PARA CIRCUITOS TERMINAIS - FORNECIMENTO E INSTALAÇÃO. AF_03/2023</t>
  </si>
  <si>
    <t xml:space="preserve"> 9.4 </t>
  </si>
  <si>
    <t>CABO DE COBRE FLEXÍVEL ISOLADO, 2,5 MM², ANTI-CHAMA 450/750 V, PARA CIRCUITOS TERMINAIS - FORNECIMENTO E INSTALAÇÃO. AF_03/2023</t>
  </si>
  <si>
    <t xml:space="preserve"> 9.5 </t>
  </si>
  <si>
    <t>CABO DE COBRE FLEXÍVEL ISOLADO, 4 MM², ANTI-CHAMA 450/750 V, PARA CIRCUITOS TERMINAIS - FORNECIMENTO E INSTALAÇÃO. AF_03/2023</t>
  </si>
  <si>
    <t xml:space="preserve"> 9.6 </t>
  </si>
  <si>
    <t>CABO DE COBRE FLEXÍVEL ISOLADO, 6 MM², ANTI-CHAMA 450/750 V, PARA CIRCUITOS TERMINAIS - FORNECIMENTO E INSTALAÇÃO. AF_03/2023</t>
  </si>
  <si>
    <t xml:space="preserve"> 9.7 </t>
  </si>
  <si>
    <t>CABO DE COBRE FLEXÍVEL ISOLADO, 10 MM², ANTI-CHAMA 450/750 V, PARA CIRCUITOS TERMINAIS - FORNECIMENTO E INSTALAÇÃO. AF_03/2023</t>
  </si>
  <si>
    <t xml:space="preserve"> 9.8 </t>
  </si>
  <si>
    <t>CABO DE COBRE FLEXÍVEL ISOLADO, 16 MM², ANTI-CHAMA 450/750 V, PARA CIRCUITOS TERMINAIS - FORNECIMENTO E INSTALAÇÃO. AF_03/2023</t>
  </si>
  <si>
    <t xml:space="preserve"> 9.9 </t>
  </si>
  <si>
    <t>INTERRUPTOR PARALELO (2 MÓDULOS), 10A/250V, INCLUINDO SUPORTE E PLACA - FORNECIMENTO E INSTALAÇÃO. AF_03/2023</t>
  </si>
  <si>
    <t xml:space="preserve"> 9.10 </t>
  </si>
  <si>
    <t>INTERRUPTOR SIMPLES (1 MÓDULO), 10A/250V, INCLUINDO SUPORTE E PLACA - FORNECIMENTO E INSTALAÇÃO. AF_03/2023</t>
  </si>
  <si>
    <t xml:space="preserve"> 9.11 </t>
  </si>
  <si>
    <t>INTERRUPTOR SIMPLES (2 MÓDULOS), 10A/250V, INCLUINDO SUPORTE E PLACA - FORNECIMENTO E INSTALAÇÃO. AF_03/2023</t>
  </si>
  <si>
    <t xml:space="preserve"> 9.12 </t>
  </si>
  <si>
    <t>INTERRUPTOR SIMPLES (3 MÓDULOS), 10A/250V, INCLUINDO SUPORTE E PLACA - FORNECIMENTO E INSTALAÇÃO. AF_03/2023</t>
  </si>
  <si>
    <t xml:space="preserve"> 9.13 </t>
  </si>
  <si>
    <t>ESPELHO / PLACA CEGA 4" X 2", PARA INSTALACAO DE TOMADAS E INTERRUPTORES</t>
  </si>
  <si>
    <t xml:space="preserve"> 9.14 </t>
  </si>
  <si>
    <t>ESPELHO / PLACA DE 1 POSTO 4" X 2", PARA INSTALACAO DE TOMADAS E INTERRUPTORES</t>
  </si>
  <si>
    <t xml:space="preserve"> 9.15 </t>
  </si>
  <si>
    <t>ESPELHO / PLACA DE 2 POSTOS 4" X 2", PARA INSTALACAO DE TOMADAS E INTERRUPTORES</t>
  </si>
  <si>
    <t xml:space="preserve"> 9.16 </t>
  </si>
  <si>
    <t>ESPELHO / PLACA DE 3 POSTOS 4" X 2", PARA INSTALACAO DE TOMADAS E INTERRUPTORES</t>
  </si>
  <si>
    <t xml:space="preserve"> 9.17 </t>
  </si>
  <si>
    <t xml:space="preserve"> 9.18 </t>
  </si>
  <si>
    <t>TOMADA MÉDIA DE EMBUTIR (2 MÓDULOS), 2P+T 10 A, SEM SUPORTE E SEM PLACA - FORNECIMENTO E INSTALAÇÃO. AF_03/2023</t>
  </si>
  <si>
    <t xml:space="preserve"> 9.19 </t>
  </si>
  <si>
    <t>TOMADA MÉDIA DE EMBUTIR (3 MÓDULOS), 2P+T 20 A, SEM SUPORTE E SEM PLACA - FORNECIMENTO E INSTALAÇÃO. AF_03/2023</t>
  </si>
  <si>
    <t xml:space="preserve"> 9.20 </t>
  </si>
  <si>
    <t>TOMADA MÉDIA DE EMBUTIR (1 MÓDULO), 2P+T 20 A, SEM SUPORTE E SEM PLACA - FORNECIMENTO E INSTALAÇÃO. AF_03/2023</t>
  </si>
  <si>
    <t xml:space="preserve"> 9.21 </t>
  </si>
  <si>
    <t>DISJUNTOR MONOPOLAR TIPO DIN, CORRENTE NOMINAL DE 10A - FORNECIMENTO E INSTALAÇÃO. AF_10/2020</t>
  </si>
  <si>
    <t xml:space="preserve"> 9.22 </t>
  </si>
  <si>
    <t>DISJUNTOR MONOPOLAR TIPO DIN, CORRENTE NOMINAL DE 16A - FORNECIMENTO E INSTALAÇÃO. AF_10/2020</t>
  </si>
  <si>
    <t xml:space="preserve"> 9.23 </t>
  </si>
  <si>
    <t>DISJUNTOR MONOPOLAR TIPO DIN, CORRENTE NOMINAL DE 20A - FORNECIMENTO E INSTALAÇÃO. AF_10/2020</t>
  </si>
  <si>
    <t xml:space="preserve"> 9.24 </t>
  </si>
  <si>
    <t xml:space="preserve"> 9.25 </t>
  </si>
  <si>
    <t>DISJUNTOR MONOPOLAR TIPO DIN, CORRENTE NOMINAL DE 50A - FORNECIMENTO E INSTALAÇÃO. AF_10/2020</t>
  </si>
  <si>
    <t xml:space="preserve"> 9.26 </t>
  </si>
  <si>
    <t>ELETRODUTO FLEXÍVEL CORRUGADO REFORÇADO, PVC, DN 32 MM (1"), PARA CIRCUITOS TERMINAIS, INSTALADO EM FORRO - FORNECIMENTO E INSTALAÇÃO. AF_03/2023</t>
  </si>
  <si>
    <t xml:space="preserve"> 9.27 </t>
  </si>
  <si>
    <t>ELETRODUTO FLEXÍVEL CORRUGADO, PVC, DN 25 MM (3/4"), PARA CIRCUITOS TERMINAIS, INSTALADO EM FORRO - FORNECIMENTO E INSTALAÇÃO. AF_03/2023</t>
  </si>
  <si>
    <t xml:space="preserve"> 9.28 </t>
  </si>
  <si>
    <t>ELETRODUTO FLEXÍVEL CORRUGADO, PEAD, DN 40 MM (1 1/4"), PARA CIRCUITOS TERMINAIS, INSTALADO EM FORRO - FORNECIMENTO E INSTALAÇÃO. AF_03/2023</t>
  </si>
  <si>
    <t xml:space="preserve"> 9.29 </t>
  </si>
  <si>
    <t>ELETRODUTO FLEXÍVEL CORRUGADO, PEAD, DN 50 (1 1/2"), PARA REDE ENTERRADA DE DISTRIBUIÇÃO DE ENERGIA ELÉTRICA - FORNECIMENTO E INSTALAÇÃO. AF_12/2021</t>
  </si>
  <si>
    <t xml:space="preserve"> 9.30 </t>
  </si>
  <si>
    <t>LUMINÁRIA TIPO PLAFON, DE SOBREPOR, LED DE 40 W, SEM REATOR - FORNECIMENTO E INSTALAÇÃO. AF_02/2020</t>
  </si>
  <si>
    <t xml:space="preserve"> 9.31 </t>
  </si>
  <si>
    <t>LUMINÁRIA TIPO PLAFON CIRCULAR, DE SOBREPOR, COM LED DE 12/13 W - FORNECIMENTO E INSTALAÇÃO. AF_03/2022</t>
  </si>
  <si>
    <t xml:space="preserve"> 9.32 </t>
  </si>
  <si>
    <t>QUADRO DE MEDIÇÃO GERAL DE ENERGIA PARA 1 MEDIDOR DE SOBREPOR - FORNECIMENTO E INSTALAÇÃO. AF_10/2020</t>
  </si>
  <si>
    <t xml:space="preserve"> 9.33 </t>
  </si>
  <si>
    <t>QUADRO DE DISTRIBUIÇÃO DE ENERGIA EM CHAPA DE AÇO GALVANIZADO, DE EMBUTIR, COM BARRAMENTO TRIFÁSICO, PARA 12 DISJUNTORES DIN 100A - FORNECIMENTO E INSTALAÇÃO. AF_10/2020</t>
  </si>
  <si>
    <t xml:space="preserve"> 9.34 </t>
  </si>
  <si>
    <t>QUADRO DE DISTRIBUIÇÃO DE ENERGIA EM CHAPA DE AÇO GALVANIZADO, DE EMBUTIR, COM BARRAMENTO TRIFÁSICO, PARA 24 DISJUNTORES DIN 100A - FORNECIMENTO E INSTALAÇÃO. AF_10/2020</t>
  </si>
  <si>
    <t xml:space="preserve"> 9.35 </t>
  </si>
  <si>
    <t xml:space="preserve"> 9.36 </t>
  </si>
  <si>
    <t xml:space="preserve"> 9.37 </t>
  </si>
  <si>
    <t>SUBESTAÇÃO AÉREA 75 KVA COMPLETA EM POSTE DE CONCRETO DUPLO T 11/300</t>
  </si>
  <si>
    <t xml:space="preserve"> 9.38 </t>
  </si>
  <si>
    <t>DISJUNTOR TERMOMAGNÉTICO TRIPOLAR , CORRENTE NOMINAL DE 125A - FORNECIMENTO E INSTALAÇÃO. AF_10/2020</t>
  </si>
  <si>
    <t xml:space="preserve"> 10 </t>
  </si>
  <si>
    <t>INSTALAÇÕES HIDROSSANITÁRIAS</t>
  </si>
  <si>
    <t xml:space="preserve"> 10.1 </t>
  </si>
  <si>
    <t xml:space="preserve"> 10.1.1 </t>
  </si>
  <si>
    <t>TUBO, PVC, SOLDÁVEL, DN 25MM, INSTALADO EM RAMAL OU SUB-RAMAL DE ÁGUA - FORNECIMENTO E INSTALAÇÃO. AF_06/2022</t>
  </si>
  <si>
    <t xml:space="preserve"> 10.1.2 </t>
  </si>
  <si>
    <t>BOMBA CENTRÍFUGA, TRIFÁSICA, 1,5 CV OU 1,48 HP, HM 10 A 24 M, Q 6,1 A 21,9 M3/H - FORNECIMENTO E INSTALAÇÃO. AF_12/2020</t>
  </si>
  <si>
    <t xml:space="preserve"> 10.1.3 </t>
  </si>
  <si>
    <t>REGISTRO DE GAVETA BRUTO, LATÃO, ROSCÁVEL, 3/4", COM ACABAMENTO E CANOPLA CROMADOS - FORNECIMENTO E INSTALAÇÃO. AF_08/2021</t>
  </si>
  <si>
    <t xml:space="preserve"> 10.1.4 </t>
  </si>
  <si>
    <t>REGISTRO DE PRESSÃO BRUTO, LATÃO, ROSCÁVEL, 3/4", COM ACABAMENTO E CANOPLA CROMADOS - FORNECIMENTO E INSTALAÇÃO. AF_08/2021</t>
  </si>
  <si>
    <t xml:space="preserve"> 10.1.5 </t>
  </si>
  <si>
    <t>JOELHO DE REDUCAO, PVC SOLDAVEL, 90 GRAUS, 25 MM X 20 MM, COR MARROM, PARA AGUA FRIA PREDIAL</t>
  </si>
  <si>
    <t xml:space="preserve"> 10.1.6 </t>
  </si>
  <si>
    <t>JOELHO PVC, SOLDAVEL, COM BUCHA DE LATAO, 90 GRAUS, 25 MM X 1/2", PARA AGUA FRIA PREDIAL</t>
  </si>
  <si>
    <t xml:space="preserve"> 10.1.7 </t>
  </si>
  <si>
    <t>EPI - FAMILIA ENCANADOR - MENSALISTA (ENCARGOS COMPLEMENTARES - COLETADO CAIXA)</t>
  </si>
  <si>
    <t xml:space="preserve"> 10.1.8 </t>
  </si>
  <si>
    <t>JOELHO 90 GRAUS, PVC, SOLDÁVEL, DN 25MM, INSTALADO EM RAMAL OU SUB-RAMAL DE ÁGUA - FORNECIMENTO E INSTALAÇÃO. AF_06/2022</t>
  </si>
  <si>
    <t xml:space="preserve"> 10.1.9 </t>
  </si>
  <si>
    <t>JOELHO 45 GRAUS, PVC, SOLDÁVEL, DN 25MM, INSTALADO EM RAMAL OU SUB-RAMAL DE ÁGUA - FORNECIMENTO E INSTALAÇÃO. AF_06/2022</t>
  </si>
  <si>
    <t xml:space="preserve"> 10.1.10 </t>
  </si>
  <si>
    <t>LUVA SOLDÁVEL E COM ROSCA, PVC, SOLDÁVEL, DN 25MM X 3/4 , INSTALADO EM RAMAL OU SUB-RAMAL DE ÁGUA - FORNECIMENTO E INSTALAÇÃO. AF_06/2022</t>
  </si>
  <si>
    <t xml:space="preserve"> 10.1.11 </t>
  </si>
  <si>
    <t>LUVA, PVC, SOLDÁVEL, DN 25MM, INSTALADO EM RAMAL OU SUB-RAMAL DE ÁGUA - FORNECIMENTO E INSTALAÇÃO. AF_06/2022</t>
  </si>
  <si>
    <t xml:space="preserve"> 10.1.12 </t>
  </si>
  <si>
    <t>ADAPTADOR CURTO COM BOLSA E ROSCA PARA REGISTRO, PVC, SOLDÁVEL, DN 25MM X 3/4 , INSTALADO EM RAMAL OU SUB-RAMAL DE ÁGUA - FORNECIMENTO E INSTALAÇÃO. AF_06/2022</t>
  </si>
  <si>
    <t xml:space="preserve"> 10.1.13 </t>
  </si>
  <si>
    <t>TE, PVC, SOLDÁVEL, DN 25MM, INSTALADO EM RAMAL OU SUB-RAMAL DE ÁGUA - FORNECIMENTO E INSTALAÇÃO. AF_06/2022</t>
  </si>
  <si>
    <t xml:space="preserve"> 10.1.14 </t>
  </si>
  <si>
    <t>CURVA 90 GRAUS, PVC, SOLDÁVEL, DN 25MM, INSTALADO EM RAMAL OU SUB-RAMAL DE ÁGUA - FORNECIMENTO E INSTALAÇÃO. AF_06/2022</t>
  </si>
  <si>
    <t xml:space="preserve"> 10.1.15 </t>
  </si>
  <si>
    <t>CAIXA D´ÁGUA EM POLIETILENO, 1000 LITROS (INCLUSOS TUBOS, CONEXÕES E TORNEIRA DE BÓIA) - FORNECIMENTO E INSTALAÇÃO. AF_06/2021</t>
  </si>
  <si>
    <t xml:space="preserve"> 10.1.16 </t>
  </si>
  <si>
    <t xml:space="preserve"> 10.2 </t>
  </si>
  <si>
    <t xml:space="preserve"> 10.2.1 </t>
  </si>
  <si>
    <t xml:space="preserve"> 10.2.2 </t>
  </si>
  <si>
    <t xml:space="preserve"> 10.2.3 </t>
  </si>
  <si>
    <t>RALO SIFONADO, PVC, DN 100 X 40 MM, JUNTA SOLDÁVEL, FORNECIDO E INSTALADO EM RAMAL DE DESCARGA OU EM RAMAL DE ESGOTO SANITÁRIO. AF_08/2022</t>
  </si>
  <si>
    <t xml:space="preserve"> 10.2.4 </t>
  </si>
  <si>
    <t>JOELHO 45 GRAUS, PVC, SERIE NORMAL, ESGOTO PREDIAL, DN 40 MM, JUNTA SOLDÁVEL, FORNECIDO E INSTALADO EM RAMAL DE DESCARGA OU RAMAL DE ESGOTO SANITÁRIO. AF_08/2022</t>
  </si>
  <si>
    <t xml:space="preserve"> 10.2.5 </t>
  </si>
  <si>
    <t xml:space="preserve"> 10.2.6 </t>
  </si>
  <si>
    <t>JOELHO 45 GRAUS, PVC, SERIE NORMAL, ESGOTO PREDIAL, DN 100 MM, JUNTA ELÁSTICA, FORNECIDO E INSTALADO EM RAMAL DE DESCARGA OU RAMAL DE ESGOTO SANITÁRIO. AF_08/2022</t>
  </si>
  <si>
    <t xml:space="preserve"> 10.2.7 </t>
  </si>
  <si>
    <t>CURVA CURTA 90 GRAUS, PVC, SERIE NORMAL, ESGOTO PREDIAL, DN 40 MM, JUNTA SOLDÁVEL, FORNECIDO E INSTALADO EM RAMAL DE DESCARGA OU RAMAL DE ESGOTO SANITÁRIO. AF_08/2022</t>
  </si>
  <si>
    <t xml:space="preserve"> 10.2.8 </t>
  </si>
  <si>
    <t>CURVA CURTA 90 GRAUS, PVC, SERIE NORMAL, ESGOTO PREDIAL, DN 100 MM, JUNTA ELÁSTICA, FORNECIDO E INSTALADO EM RAMAL DE DESCARGA OU RAMAL DE ESGOTO SANITÁRIO. AF_08/2022</t>
  </si>
  <si>
    <t xml:space="preserve"> 10.2.9 </t>
  </si>
  <si>
    <t xml:space="preserve"> 10.2.10 </t>
  </si>
  <si>
    <t>JOELHO 90 GRAUS, PVC, SERIE NORMAL, ESGOTO PREDIAL, DN 100 MM, JUNTA ELÁSTICA, FORNECIDO E INSTALADO EM RAMAL DE DESCARGA OU RAMAL DE ESGOTO SANITÁRIO. AF_08/2022</t>
  </si>
  <si>
    <t xml:space="preserve"> 10.2.11 </t>
  </si>
  <si>
    <t>JUNÇÃO SIMPLES, PVC, SERIE NORMAL, ESGOTO PREDIAL, DN 100 X 100 MM, JUNTA ELÁSTICA, FORNECIDO E INSTALADO EM RAMAL DE DESCARGA OU RAMAL DE ESGOTO SANITÁRIO. AF_08/2022</t>
  </si>
  <si>
    <t xml:space="preserve"> 10.2.12 </t>
  </si>
  <si>
    <t>LUVA DE CORRER, PVC, SERIE NORMAL, ESGOTO PREDIAL, DN 50 MM, JUNTA ELÁSTICA, FORNECIDO E INSTALADO EM RAMAL DE DESCARGA OU RAMAL DE ESGOTO SANITÁRIO. AF_08/2022</t>
  </si>
  <si>
    <t xml:space="preserve"> 10.2.13 </t>
  </si>
  <si>
    <t>LUVA DE CORRER, PVC, SERIE NORMAL, ESGOTO PREDIAL, DN 100 MM, JUNTA ELÁSTICA, FORNECIDO E INSTALADO EM RAMAL DE DESCARGA OU RAMAL DE ESGOTO SANITÁRIO. AF_08/2022</t>
  </si>
  <si>
    <t xml:space="preserve"> 10.2.14 </t>
  </si>
  <si>
    <t>TUBO PVC, SERIE NORMAL, ESGOTO PREDIAL, DN 100 MM, FORNECIDO E INSTALADO EM RAMAL DE DESCARGA OU RAMAL DE ESGOTO SANITÁRIO. AF_08/2022</t>
  </si>
  <si>
    <t xml:space="preserve"> 10.2.15 </t>
  </si>
  <si>
    <t>TUBO PVC, SERIE NORMAL, ESGOTO PREDIAL, DN 75 MM, FORNECIDO E INSTALADO EM RAMAL DE DESCARGA OU RAMAL DE ESGOTO SANITÁRIO. AF_08/2022</t>
  </si>
  <si>
    <t xml:space="preserve"> 10.2.16 </t>
  </si>
  <si>
    <t xml:space="preserve"> 10.2.17 </t>
  </si>
  <si>
    <t xml:space="preserve"> 10.2.18 </t>
  </si>
  <si>
    <t>TE, PVC, SERIE NORMAL, ESGOTO PREDIAL, DN 100 X 100 MM, JUNTA ELÁSTICA, FORNECIDO E INSTALADO EM RAMAL DE DESCARGA OU RAMAL DE ESGOTO SANITÁRIO. AF_08/2022</t>
  </si>
  <si>
    <t xml:space="preserve"> 10.2.19 </t>
  </si>
  <si>
    <t>Fossa séptica em concreto armado dimensões internas 1,20 x 2,40 x 1,80 m</t>
  </si>
  <si>
    <t xml:space="preserve"> 10.2.20 </t>
  </si>
  <si>
    <t>Sumidouro paredes com  blocos cerâmicos 6 furos e dimensões internas de  2,00 x 1,50 x 1,50 m</t>
  </si>
  <si>
    <t xml:space="preserve"> 11 </t>
  </si>
  <si>
    <t>LOUÇAS, METAIS E BANCADAS</t>
  </si>
  <si>
    <t xml:space="preserve"> 11.1 </t>
  </si>
  <si>
    <t>VASO SANITÁRIO SIFONADO COM CAIXA ACOPLADA LOUÇA BRANCA, INCLUSO ENGATE FLEXÍVEL EM PLÁSTICO BRANCO, 1/2  X 40CM - FORNECIMENTO E INSTALAÇÃO. AF_01/2020</t>
  </si>
  <si>
    <t xml:space="preserve"> 11.2 </t>
  </si>
  <si>
    <t>VASO SANITARIO SIFONADO CONVENCIONAL PARA PCD SEM FURO FRONTAL COM LOUÇA BRANCA SEM ASSENTO, INCLUSO CONJUNTO DE LIGAÇÃO PARA BACIA SANITÁRIA AJUSTÁVEL - FORNECIMENTO E INSTALAÇÃO. AF_01/2020</t>
  </si>
  <si>
    <t xml:space="preserve"> 11.3 </t>
  </si>
  <si>
    <t xml:space="preserve"> 11.4 </t>
  </si>
  <si>
    <t>CUBA DE EMBUTIR OVAL EM LOUÇA BRANCA, 35 X 50CM OU EQUIVALENTE, INCLUSO VÁLVULA E SIFÃO TIPO GARRAFA EM METAL CROMADO - FORNECIMENTO E INSTALAÇÃO. AF_01/2020</t>
  </si>
  <si>
    <t xml:space="preserve"> 11.5 </t>
  </si>
  <si>
    <t>LAVATÓRIO LOUÇA BRANCA SUSPENSO, 29,5 X 39CM OU EQUIVALENTE, PADRÃO POPULAR, INCLUSO SIFÃO TIPO GARRAFA EM PVC, VÁLVULA E ENGATE FLEXÍVEL 30CM EM PLÁSTICO E TORNEIRA CROMADA DE MESA, PADRÃO POPULAR - FORNECIMENTO E INSTALAÇÃO. AF_01/2020</t>
  </si>
  <si>
    <t xml:space="preserve"> 11.6 </t>
  </si>
  <si>
    <t xml:space="preserve"> 11.7 </t>
  </si>
  <si>
    <t>PAPELEIRA DE PAREDE EM METAL CROMADO SEM TAMPA, INCLUSO FIXAÇÃO. AF_01/2020</t>
  </si>
  <si>
    <t xml:space="preserve"> 11.8 </t>
  </si>
  <si>
    <t xml:space="preserve"> 11.9 </t>
  </si>
  <si>
    <t>TANQUE DE MÁRMORE SINTÉTICO SUSPENSO, 22L OU EQUIVALENTE, INCLUSO SIFÃO TIPO GARRAFA EM PVC, VÁLVULA PLÁSTICA E TORNEIRA DE METAL CROMADO PADRÃO POPULAR - FORNEC. E INSTALAÇÃO. AF_01/2020</t>
  </si>
  <si>
    <t xml:space="preserve"> 11.10 </t>
  </si>
  <si>
    <t>CUBA DE EMBUTIR DE AÇO INOXIDÁVEL MÉDIA, INCLUSO VÁLVULA TIPO AMERICANA E SIFÃO TIPO GARRAFA EM METAL CROMADO - FORNECIMENTO E INSTALAÇÃO. AF_01/2020</t>
  </si>
  <si>
    <t xml:space="preserve"> 11.11 </t>
  </si>
  <si>
    <t xml:space="preserve"> 11.12 </t>
  </si>
  <si>
    <t xml:space="preserve"> 12 </t>
  </si>
  <si>
    <t>COBERTURA</t>
  </si>
  <si>
    <t xml:space="preserve"> 12.1 </t>
  </si>
  <si>
    <t xml:space="preserve"> 12.2 </t>
  </si>
  <si>
    <t xml:space="preserve"> 12.3 </t>
  </si>
  <si>
    <t>FORRO EM RÉGUAS DE PVC, LISO, PARA AMBIENTES COMERCIAIS, INCLUSIVE ESTRUTURA BIDIRECIONAL DE FIXAÇÃO. AF_08/2023_PS</t>
  </si>
  <si>
    <t xml:space="preserve"> 12.4 </t>
  </si>
  <si>
    <t>FORRO EM PLACAS DE GESSO, PARA AMBIENTES COMERCIAIS. AF_08/2023_PS</t>
  </si>
  <si>
    <t xml:space="preserve"> 13 </t>
  </si>
  <si>
    <t>PINTURA</t>
  </si>
  <si>
    <t xml:space="preserve"> 13.1 </t>
  </si>
  <si>
    <t>FUNDO SELADOR ACRÍLICO, APLICAÇÃO MANUAL EM PAREDE, UMA DEMÃO. AF_04/2023</t>
  </si>
  <si>
    <t xml:space="preserve"> 13.2 </t>
  </si>
  <si>
    <t>APLICAÇÃO MANUAL DE MASSA ACRÍLICA EM PAREDES EXTERNAS DE CASAS, UMA DEMÃO. AF_05/2017</t>
  </si>
  <si>
    <t xml:space="preserve"> 13.3 </t>
  </si>
  <si>
    <t xml:space="preserve"> 13.4 </t>
  </si>
  <si>
    <t>PINTURA LÁTEX ACRÍLICA PREMIUM, APLICAÇÃO MANUAL EM PAREDES, DUAS DEMÃOS. AF_04/2023</t>
  </si>
  <si>
    <t xml:space="preserve"> 13.5 </t>
  </si>
  <si>
    <t>IMPERMEABILIZAÇÃO DE SUPERFÍCIE COM EMULSÃO ASFÁLTICA, 2 DEMÃOS. AF_09/2023</t>
  </si>
  <si>
    <t xml:space="preserve"> 14 </t>
  </si>
  <si>
    <t>PAISAGISMO</t>
  </si>
  <si>
    <t xml:space="preserve"> 14.1 </t>
  </si>
  <si>
    <t>PLANTIO DE GRAMA ESMERALDA OU SÃO CARLOS OU CURITIBANA, EM PLACAS. AF_05/2022</t>
  </si>
  <si>
    <t xml:space="preserve"> 14.2 </t>
  </si>
  <si>
    <t>PLANTIO DE PALMEIRA COM ALTURA DE MUDA MENOR OU IGUAL A 2,00 M. AF_05/2018</t>
  </si>
  <si>
    <t xml:space="preserve"> 14.3 </t>
  </si>
  <si>
    <t>PLANTIO DE ÁRVORE ORNAMENTAL COM ALTURA DE MUDA MAIOR QUE 2,00 M E MENOR OU IGUAL A 4,00 M. AF_05/2018</t>
  </si>
  <si>
    <t xml:space="preserve"> 15 </t>
  </si>
  <si>
    <t>SERVIÇOS DIVERSOS</t>
  </si>
  <si>
    <t xml:space="preserve"> 15.1 </t>
  </si>
  <si>
    <t>EXTINTOR DE INCÊNDIO PORTÁTIL COM CARGA DE CO2 DE 4 KG, CLASSE BC - FORNECIMENTO E INSTALAÇÃO. AF_10/2020_PE</t>
  </si>
  <si>
    <t xml:space="preserve"> 15.2 </t>
  </si>
  <si>
    <t>EXTINTOR DE INCÊNDIO PORTÁTIL COM CARGA DE CO2 DE 6 KG, CLASSE BC - FORNECIMENTO E INSTALAÇÃO. AF_10/2020_PE</t>
  </si>
  <si>
    <t xml:space="preserve"> 15.3 </t>
  </si>
  <si>
    <t>LUMINÁRIA DE EMERGÊNCIA, COM 30 LÂMPADAS LED DE 2 W, SEM REATOR - FORNECIMENTO E INSTALAÇÃO. AF_02/2020</t>
  </si>
  <si>
    <t xml:space="preserve"> 15.4 </t>
  </si>
  <si>
    <t xml:space="preserve"> 15.5 </t>
  </si>
  <si>
    <t>Placa de sinalizacao, fotoluminescente, em pvc , com logotipo "Extintor de incêndio portátil"- Placa E5</t>
  </si>
  <si>
    <t xml:space="preserve"> 15.6 </t>
  </si>
  <si>
    <t>Placa de indicativa em acrílico e adesivo, com sinalização para deficientes, dim.: 12 x 30 cm</t>
  </si>
  <si>
    <t>Un</t>
  </si>
  <si>
    <t xml:space="preserve"> 15.7 </t>
  </si>
  <si>
    <t>Placa indicativa em acrílico e=3mm, com adesivo sobreposto, dim.: 0.30 x 0.12 m, fornecimento e instalação</t>
  </si>
  <si>
    <t xml:space="preserve"> 15.8 </t>
  </si>
  <si>
    <t>Instalação de Ar condicionado split (evaporadora e condensadora), hi-wall (parede), de 12000 btu/h até 18000 btu/h</t>
  </si>
  <si>
    <t xml:space="preserve"> 15.9 </t>
  </si>
  <si>
    <t>Instalação de Ar condicionado split (evaporadora e condensadora), hi-wall (parede), de 24000 btu/h até 30000 btu/h</t>
  </si>
  <si>
    <t xml:space="preserve"> 15.10 </t>
  </si>
  <si>
    <t>SUPORTE MÃO FRANCESA EM ACO, ABAS IGUAIS 40 CM, CAPACIDADE MINIMA 70 KG, BRANCO - FORNECIMENTO E INSTALAÇÃO. AF_01/2020</t>
  </si>
  <si>
    <t xml:space="preserve"> 15.11 </t>
  </si>
  <si>
    <t xml:space="preserve"> 15.12 </t>
  </si>
  <si>
    <t>TUBO, PVC, SOLDÁVEL, DN 32MM, INSTALADO EM RAMAL OU SUB-RAMAL DE ÁGUA - FORNECIMENTO E INSTALAÇÃO. AF_06/2022</t>
  </si>
  <si>
    <t xml:space="preserve"> 15.13 </t>
  </si>
  <si>
    <t>AR CONDICIONADO SPLIT INVERTER, HI-WALL (PAREDE), 12000 BTU/H, CICLO FRIO - FORNECIMENTO E INSTALAÇÃO. AF_11/2021_PE</t>
  </si>
  <si>
    <t xml:space="preserve"> 15.14 </t>
  </si>
  <si>
    <t>AR CONDICIONADO SPLIT INVERTER, HI-WALL (PAREDE), 18000 BTU/H, CICLO FRIO - FORNECIMENTO E INSTALAÇÃO. AF_11/2021_PE</t>
  </si>
  <si>
    <t xml:space="preserve"> 15.15 </t>
  </si>
  <si>
    <t>AR CONDICIONADO SPLIT INVERTER, HI-WALL (PAREDE), 24000 BTU/H, CICLO FRIO - FORNECIMENTO E INSTALAÇÃO. AF_11/2021_PE</t>
  </si>
  <si>
    <t xml:space="preserve"> 15.16 </t>
  </si>
  <si>
    <t>AR CONDICIONADO SPLIT INVERTER, PISO TETO, 36000 BTU/H, CICLO FRIO - FORNECIMENTO E INSTALAÇÃO. AF_11/2021_PE</t>
  </si>
  <si>
    <t xml:space="preserve"> 16 </t>
  </si>
  <si>
    <t>SERVIÇOS FINAIS</t>
  </si>
  <si>
    <t xml:space="preserve"> 16.1 </t>
  </si>
  <si>
    <t>Prefeitura Municipal de Santo Antônio dos Lopes - MA</t>
  </si>
  <si>
    <t>Rerfoma da Unidade de Ensino Dr. Valdemir Pereira Rocha no Municipio de Santo Antônio dos Lopes - MA.</t>
  </si>
  <si>
    <t>Rua da Matriz, Centro, Município de Santo Antônio dos Lopes - MA</t>
  </si>
  <si>
    <t>COMP-9589</t>
  </si>
  <si>
    <t>LIMPEZA MANUAL DE VEGETAÇÃO EM TERRENO COM ENXADA. AF_03/2024</t>
  </si>
  <si>
    <t>97621</t>
  </si>
  <si>
    <t>104789</t>
  </si>
  <si>
    <t>104792</t>
  </si>
  <si>
    <t>97650</t>
  </si>
  <si>
    <t>97663</t>
  </si>
  <si>
    <t>98531</t>
  </si>
  <si>
    <t>95875</t>
  </si>
  <si>
    <t>C1630</t>
  </si>
  <si>
    <t>LOCAÇÃO DA OBRA - EXECUÇÃO DE GABARITO</t>
  </si>
  <si>
    <t>Placa de obra em chapa aço galvanizado, instalada - Rev 02_01/2022</t>
  </si>
  <si>
    <t>C2316</t>
  </si>
  <si>
    <t>TAPUME DE CHAPA DE MADEIRA COMPENSADA E= 6mm C/ABERTURA E PORTÃO</t>
  </si>
  <si>
    <t>C0002</t>
  </si>
  <si>
    <t>ABRIGO PROVISÓRIO C/1 PAVIMENTO P/ALOJAMENTO E DEPÓSITO</t>
  </si>
  <si>
    <t>C4996</t>
  </si>
  <si>
    <t>LOCAÇÃO DE CONTÊINER BANHEIRO COM 04 VASOS SANITÁRIOS, 02 LAVATÓRIOS, 01 MICTÓRIO CALHA E 04 CHUVEIROS - 6,00 X 2,35M</t>
  </si>
  <si>
    <t>C2850</t>
  </si>
  <si>
    <t>INSTALAÇÕES PROVISÓRIAS DE LUZ , FORÇA,TELEFONE E LÓGICA</t>
  </si>
  <si>
    <t>C2851</t>
  </si>
  <si>
    <t>INSTALAÇÕES PROVISÓRIAS DE ÁGUA</t>
  </si>
  <si>
    <t>C0143</t>
  </si>
  <si>
    <t>I14335</t>
  </si>
  <si>
    <t>Projeto Estrutural - Recuperação estrutural com reforço. Observação: Cálculo baseado na área trabalhada</t>
  </si>
  <si>
    <t>101124</t>
  </si>
  <si>
    <t>93369</t>
  </si>
  <si>
    <t>REATERRO MECANIZADO DE VALA COM ESCAVADEIRA HIDRÁULICA (CAPACIDADE DA CAÇAMBA: 0,8 M³/POTÊNCIA: 111 HP), LARGURA 1,5 A 2,5 M, PROFUNDIDADE 1,5 A 3,0 M, COM SOLO (SEM SUBSTITUIÇÃO) DE 1ª CATEGORIA, COM COMPACTADOR DE SOLOS DE PERCUSSÃO. AF_08/2023</t>
  </si>
  <si>
    <t>94304</t>
  </si>
  <si>
    <t>ATERRO MECANIZADO DE VALA COM ESCAVADEIRA HIDRÁULICA (CAPACIDADE DA CAÇAMBA: 0,8 M³ / POTÊNCIA: 111 HP), LARGURA ATÉ 2,5 M, PROFUNDIDADE ATÉ 1,5 M, COM SOLO ARGILO-ARENOSO. AF_08/2023</t>
  </si>
  <si>
    <t>104920</t>
  </si>
  <si>
    <t>ARMAÇÃO DE BLOCO, SAPATA ISOLADA, VIGA BALDRAME E SAPATA CORRIDA UTILIZANDO AÇO CA-50 DE 12,5 MM - MONTAGEM. AF_01/2024</t>
  </si>
  <si>
    <t>92764</t>
  </si>
  <si>
    <t>92765</t>
  </si>
  <si>
    <t>COMP001</t>
  </si>
  <si>
    <t>COMP002</t>
  </si>
  <si>
    <t>92771</t>
  </si>
  <si>
    <t>92772</t>
  </si>
  <si>
    <t>92773</t>
  </si>
  <si>
    <t>102728</t>
  </si>
  <si>
    <t>102730</t>
  </si>
  <si>
    <t>COMP003</t>
  </si>
  <si>
    <t>94966</t>
  </si>
  <si>
    <t>96538</t>
  </si>
  <si>
    <t>92263</t>
  </si>
  <si>
    <t>92417</t>
  </si>
  <si>
    <t>92265</t>
  </si>
  <si>
    <t>92449</t>
  </si>
  <si>
    <t>103760</t>
  </si>
  <si>
    <t>CPU 008</t>
  </si>
  <si>
    <t>103332</t>
  </si>
  <si>
    <t>102253</t>
  </si>
  <si>
    <t>S11347</t>
  </si>
  <si>
    <t>87878</t>
  </si>
  <si>
    <t>Reboco ou emboço interno, de parede, com argamassa traço t6 - 1:2:10 (cimento / cal / areia), espessura 1,5 cm</t>
  </si>
  <si>
    <t>87298</t>
  </si>
  <si>
    <t>87273</t>
  </si>
  <si>
    <t>REVESTIMENTO CERÂMICO PARA PAREDES INTERNAS COM PLACAS TIPO ESMALTADA EXTRA  DE DIMENSÕES 33X45 CM APLICADAS NA ALTURA INTEIRA DAS PAREDES. AF_02/2023_PE</t>
  </si>
  <si>
    <t>103913</t>
  </si>
  <si>
    <t>EXECUÇÃO DE PISO INDUSTRIAL DE CONCRETO ARMADO, FCK = 20 MPA, ESPESSURA DE 12,0 CM. AF_04/2022</t>
  </si>
  <si>
    <t>95241</t>
  </si>
  <si>
    <t>92398</t>
  </si>
  <si>
    <t>90841</t>
  </si>
  <si>
    <t>90843</t>
  </si>
  <si>
    <t>90844</t>
  </si>
  <si>
    <t>102185</t>
  </si>
  <si>
    <t>C1975</t>
  </si>
  <si>
    <t>100701</t>
  </si>
  <si>
    <t>100674</t>
  </si>
  <si>
    <t>91940</t>
  </si>
  <si>
    <t>91937</t>
  </si>
  <si>
    <t>91924</t>
  </si>
  <si>
    <t>91932</t>
  </si>
  <si>
    <t>91934</t>
  </si>
  <si>
    <t>91961</t>
  </si>
  <si>
    <t>91953</t>
  </si>
  <si>
    <t>00038091</t>
  </si>
  <si>
    <t>00038092</t>
  </si>
  <si>
    <t>00038093</t>
  </si>
  <si>
    <t>00038094</t>
  </si>
  <si>
    <t>92002</t>
  </si>
  <si>
    <t>92011</t>
  </si>
  <si>
    <t>91995</t>
  </si>
  <si>
    <t>93653</t>
  </si>
  <si>
    <t>93654</t>
  </si>
  <si>
    <t>93655</t>
  </si>
  <si>
    <t>93659</t>
  </si>
  <si>
    <t>91837</t>
  </si>
  <si>
    <t>91834</t>
  </si>
  <si>
    <t>91840</t>
  </si>
  <si>
    <t>97667</t>
  </si>
  <si>
    <t>COM-9155</t>
  </si>
  <si>
    <t>und</t>
  </si>
  <si>
    <t>103782</t>
  </si>
  <si>
    <t>101946</t>
  </si>
  <si>
    <t>101875</t>
  </si>
  <si>
    <t>101879</t>
  </si>
  <si>
    <t>S12394</t>
  </si>
  <si>
    <t>Cabo HDMI 15m Blindado 2.0 Ethernet 15 metros 4K ULTRA HD 3D 2160p</t>
  </si>
  <si>
    <t>S03435</t>
  </si>
  <si>
    <t>Suporte para fixação de projetor elétrico</t>
  </si>
  <si>
    <t>CPU 031</t>
  </si>
  <si>
    <t>101895</t>
  </si>
  <si>
    <t>89356</t>
  </si>
  <si>
    <t>102116</t>
  </si>
  <si>
    <t>89987</t>
  </si>
  <si>
    <t>89985</t>
  </si>
  <si>
    <t>00003533</t>
  </si>
  <si>
    <t>00020147</t>
  </si>
  <si>
    <t>00043497</t>
  </si>
  <si>
    <t>89362</t>
  </si>
  <si>
    <t>89363</t>
  </si>
  <si>
    <t>89385</t>
  </si>
  <si>
    <t>89378</t>
  </si>
  <si>
    <t>89383</t>
  </si>
  <si>
    <t>89395</t>
  </si>
  <si>
    <t>89364</t>
  </si>
  <si>
    <t>102623</t>
  </si>
  <si>
    <t>98108</t>
  </si>
  <si>
    <t>CAIXA DE GORDURA DUPLA (CAPACIDADE: 126 L), RETANGULAR, EM ALVENARIA COM BLOCOS DE CONCRETO, DIMENSÕES INTERNAS = 0,4X0,7 M, ALTURA INTERNA = 0,8 M. AF_12/2020</t>
  </si>
  <si>
    <t>S04282</t>
  </si>
  <si>
    <t>Caixa sifonada em pvc, 150 x 150 x 50 mm, com tampa cega, acabamento branco, Akros ou similar</t>
  </si>
  <si>
    <t>89709</t>
  </si>
  <si>
    <t>89726</t>
  </si>
  <si>
    <t>89746</t>
  </si>
  <si>
    <t>89728</t>
  </si>
  <si>
    <t>89748</t>
  </si>
  <si>
    <t>89744</t>
  </si>
  <si>
    <t>89797</t>
  </si>
  <si>
    <t>89754</t>
  </si>
  <si>
    <t>89779</t>
  </si>
  <si>
    <t>89714</t>
  </si>
  <si>
    <t>89713</t>
  </si>
  <si>
    <t>89796</t>
  </si>
  <si>
    <t>S11167</t>
  </si>
  <si>
    <t>S01744</t>
  </si>
  <si>
    <t>86931</t>
  </si>
  <si>
    <t>95472</t>
  </si>
  <si>
    <t>S01472</t>
  </si>
  <si>
    <t>Válvula de descarga cromada c/ canopla lisa 40 mm (1 1/2")</t>
  </si>
  <si>
    <t>86938</t>
  </si>
  <si>
    <t>86942</t>
  </si>
  <si>
    <t>86915</t>
  </si>
  <si>
    <t>TORNEIRA CROMADA DE MESA, 1/2? OU 3/4?, PARA LAVATÓRIO, PADRÃO MÉDIO - FORNECIMENTO E INSTALAÇÃO. AF_01/2020</t>
  </si>
  <si>
    <t>95544</t>
  </si>
  <si>
    <t>S10759</t>
  </si>
  <si>
    <t>Bancada em granito cinza andorinha, e=2cm</t>
  </si>
  <si>
    <t>86927</t>
  </si>
  <si>
    <t>86936</t>
  </si>
  <si>
    <t>C4835</t>
  </si>
  <si>
    <t>ESPELHO CRISTAL, ESPESSURA 4MM, COM PARAFUSOS DE FIXAÇÃO, SEM MOLDURA</t>
  </si>
  <si>
    <t>88485</t>
  </si>
  <si>
    <t>96130</t>
  </si>
  <si>
    <t>S02287</t>
  </si>
  <si>
    <t>Pintura de acabamento com aplicação de 02 demãos de tinta PVA latex para exteriores - cores convencionais</t>
  </si>
  <si>
    <t>103946</t>
  </si>
  <si>
    <t>98516</t>
  </si>
  <si>
    <t>98511</t>
  </si>
  <si>
    <t>101906</t>
  </si>
  <si>
    <t>101907</t>
  </si>
  <si>
    <t>97599</t>
  </si>
  <si>
    <t>S10602</t>
  </si>
  <si>
    <t>Sinalização horizontal sobre piso cimentado, padrão p/deficientes,com tinta à base de resina acrilica</t>
  </si>
  <si>
    <t>S12888</t>
  </si>
  <si>
    <t>S10719</t>
  </si>
  <si>
    <t>S12431</t>
  </si>
  <si>
    <t>S13274</t>
  </si>
  <si>
    <t>S13275</t>
  </si>
  <si>
    <t>100862</t>
  </si>
  <si>
    <t>97327</t>
  </si>
  <si>
    <t>TUBO EM COBRE FLEXÍVEL, DN 1/4?, COM ISOLAMENTO, INSTALADO EM RAMAL DE ALIMENTAÇÃO DE AR CONDICIONADO COM CONDENSADORA INDIVIDUAL   FORNECIMENTO E INSTALAÇÃO. AF_12/2015</t>
  </si>
  <si>
    <t>89357</t>
  </si>
  <si>
    <t>103247</t>
  </si>
  <si>
    <t>103250</t>
  </si>
  <si>
    <t>103253</t>
  </si>
  <si>
    <t>103261</t>
  </si>
  <si>
    <t>S02450</t>
  </si>
  <si>
    <t>Limpeza geral</t>
  </si>
  <si>
    <t>1.1. COMP-9589 ADMINISTRAÇÃO LOCAL DA OBRA (MES)</t>
  </si>
  <si>
    <t>93572</t>
  </si>
  <si>
    <t>ENCARREGADO GERAL DE OBRAS COM ENCARGOS COMPLEMENTARES</t>
  </si>
  <si>
    <t>93565</t>
  </si>
  <si>
    <t>100289</t>
  </si>
  <si>
    <t>VIGIA DIURNO COM ENCARGOS COMPLEMENTARES</t>
  </si>
  <si>
    <t>2.1.1. 98524 LIMPEZA MANUAL DE VEGETAÇÃO EM TERRENO COM ENXADA. AF_03/2024 (M2)</t>
  </si>
  <si>
    <t>2.1.2. 97621 DEMOLIÇÃO DE ALVENARIA DE BLOCO FURADO, DE FORMA MANUAL, COM REAPROVEITAMENTO. AF_09/2023 (M3)</t>
  </si>
  <si>
    <t>2.1.3. 104789 DEMOLIÇÃO DE PISO DE CONCRETO SIMPLES, DE FORMA MANUAL, SEM REAPROVEITAMENTO. AF_09/2023 (M3)</t>
  </si>
  <si>
    <t>2.1.4. 104792 REMOÇÃO DE CABOS ELÉTRICOS, COM SEÇÃO DE ATÉ 2,5 MM², DE FORMA MANUAL, SEM REAPROVEITAMENTO. AF_09/2023 (M)</t>
  </si>
  <si>
    <t>2.1.5. 97647 REMOÇÃO DE TELHAS DE FIBROCIMENTO METÁLICA E CERÂMICA, DE FORMA MANUAL, SEM REAPROVEITAMENTO. AF_09/2023 (M2)</t>
  </si>
  <si>
    <t>2.1.6. 97650 REMOÇÃO DE TRAMA DE MADEIRA PARA COBERTURA, DE FORMA MANUAL, SEM REAPROVEITAMENTO. AF_09/2023 (M2)</t>
  </si>
  <si>
    <t>2.1.7. 97663 REMOÇÃO DE LOUÇAS, DE FORMA MANUAL, SEM REAPROVEITAMENTO. AF_09/2023 (UN)</t>
  </si>
  <si>
    <t>2.1.8. 98531 CORTE RASO E RECORTE DE ÁRVORE COM DIÂMETRO DE TRONCO MAIOR OU IGUAL A 0,60 M.AF_05/2018 (UN)</t>
  </si>
  <si>
    <t>89273</t>
  </si>
  <si>
    <t>GUINDASTE HIDRÁULICO AUTOPROPELIDO, COM LANÇA TELESCÓPICA 28,80 M, CAPACIDADE MÁXIMA 30 T, POTÊNCIA 97 KW, TRAÇÃO 4 X 4 - CHI DIURNO. AF_11/2014</t>
  </si>
  <si>
    <t>89272</t>
  </si>
  <si>
    <t>GUINDASTE HIDRÁULICO AUTOPROPELIDO, COM LANÇA TELESCÓPICA 28,80 M, CAPACIDADE MÁXIMA 30 T, POTÊNCIA 97 KW, TRAÇÃO 4 X 4 - CHP DIURNO. AF_11/2014</t>
  </si>
  <si>
    <t>2.1.9. 95875 TRANSPORTE COM CAMINHÃO BASCULANTE DE 10 M³, EM VIA URBANA PAVIMENTADA, DMT ATÉ 30 KM (UNIDADE: M3XKM). AF_07/2020 (M3XKM)</t>
  </si>
  <si>
    <t>91387</t>
  </si>
  <si>
    <t>CAMINHÃO BASCULANTE 10 M3, TRUCADO CABINE SIMPLES, PESO BRUTO TOTAL 23.000 KG, CARGA ÚTIL MÁXIMA 15.935 KG, DISTÂNCIA ENTRE EIXOS 4,80 M, POTÊNCIA 230 CV INCLUSIVE CAÇAMBA METÁLICA - CHI DIURNO. AF_06/2014</t>
  </si>
  <si>
    <t>91386</t>
  </si>
  <si>
    <t>CAMINHÃO BASCULANTE 10 M3, TRUCADO CABINE SIMPLES, PESO BRUTO TOTAL 23.000 KG, CARGA ÚTIL MÁXIMA 15.935 KG, DISTÂNCIA ENTRE EIXOS 4,80 M, POTÊNCIA 230 CV INCLUSIVE CAÇAMBA METÁLICA - CHP DIURNO. AF_06/2014</t>
  </si>
  <si>
    <t>2.2.1. C1630 LOCAÇÃO DA OBRA - EXECUÇÃO DE GABARITO (M2)</t>
  </si>
  <si>
    <t>I0101</t>
  </si>
  <si>
    <t>ARAME GALVANIZADO N.16 BWG</t>
  </si>
  <si>
    <t>I1691</t>
  </si>
  <si>
    <t>PONTALETE / BARROTE DE 3"x3"</t>
  </si>
  <si>
    <t>I1724</t>
  </si>
  <si>
    <t>PREGO</t>
  </si>
  <si>
    <t>I2429</t>
  </si>
  <si>
    <t>TABUA DE VIROLA DE 12"x 1"</t>
  </si>
  <si>
    <t>2.3.1. S00051 Placa de obra em chapa aço galvanizado, instalada - Rev 02_01/2022 (m2)</t>
  </si>
  <si>
    <t>2.3.2. C2316 TAPUME DE CHAPA DE MADEIRA COMPENSADA E= 6mm C/ABERTURA E PORTÃO (M2)</t>
  </si>
  <si>
    <t>I0527</t>
  </si>
  <si>
    <t>CHAPA COMPENSADO RESINAD0 6MM (1.10 X 2.20M)</t>
  </si>
  <si>
    <t>I1160</t>
  </si>
  <si>
    <t>FERRAGEM PARA PORTAO DE TAPUME</t>
  </si>
  <si>
    <t>2.3.3. C0002 ABRIGO PROVISÓRIO C/1 PAVIMENTO P/ALOJAMENTO E DEPÓSITO (M2)</t>
  </si>
  <si>
    <t>I0682</t>
  </si>
  <si>
    <t>BETONEIRA ELÉTRICA 580L (CHP)</t>
  </si>
  <si>
    <t>I0529</t>
  </si>
  <si>
    <t>CHAPA COMPENSADO RESINADO 12MM (1.10 X 2.20M)</t>
  </si>
  <si>
    <t>I0918</t>
  </si>
  <si>
    <t>CUMEEIRA FIBROCIMENTO ARTICULADA (VOGATEX)</t>
  </si>
  <si>
    <t>I1725</t>
  </si>
  <si>
    <t>PREGO 15X15 (1.1/4" x 13) (APROXIMADAMENTE 672UN/KG)</t>
  </si>
  <si>
    <t>I1916</t>
  </si>
  <si>
    <t>TABUA DE 1" DE 3A. - L = 30cm</t>
  </si>
  <si>
    <t>I2060</t>
  </si>
  <si>
    <t>TELHA FIBROCIMENTO VOGATEX</t>
  </si>
  <si>
    <t>I2260</t>
  </si>
  <si>
    <t>VIGA DE PEROBA (MADEIRA DE 1A QUALIDADE) DE 6X12CM</t>
  </si>
  <si>
    <t>2.3.4. C4996 LOCAÇÃO DE CONTÊINER BANHEIRO COM 04 VASOS SANITÁRIOS, 02 LAVATÓRIOS, 01 MICTÓRIO CALHA E 04 CHUVEIROS - 6,00 X 2,35M (MÊS)</t>
  </si>
  <si>
    <t>I9477</t>
  </si>
  <si>
    <t>2.3.5. C2850 INSTALAÇÕES PROVISÓRIAS DE LUZ , FORÇA,TELEFONE E LÓGICA (UN)</t>
  </si>
  <si>
    <t>I0125</t>
  </si>
  <si>
    <t>ARMAÇÃO REX TRIFASICA COM ROLDANA</t>
  </si>
  <si>
    <t>I0355</t>
  </si>
  <si>
    <t>CABO ISOLADO PVC 750V 10MM2</t>
  </si>
  <si>
    <t>I0840</t>
  </si>
  <si>
    <t>CONECTOR SPLIT-BOLT P/CABO 10MM2</t>
  </si>
  <si>
    <t>I0952</t>
  </si>
  <si>
    <t>CURVA DE PVC RIGIDO PARA ELETRODUTO DE 1''</t>
  </si>
  <si>
    <t>I1070</t>
  </si>
  <si>
    <t>ELETRODUTO DE PVC RIGIDO 1''</t>
  </si>
  <si>
    <t>I2352</t>
  </si>
  <si>
    <t>HASTE DE ATERRAMENTO COPERWELD 5/8" x 2.40M</t>
  </si>
  <si>
    <t>I1406</t>
  </si>
  <si>
    <t>LUVA DE PVC RIGIDO PARA ELETRODUTO 1''</t>
  </si>
  <si>
    <t>I2383</t>
  </si>
  <si>
    <t>NOFUSE DE 70 A.</t>
  </si>
  <si>
    <t>I2405</t>
  </si>
  <si>
    <t>POSTE DE CONCRETO DUPLO T (150/9), RESISTÊNCIA NOMINAL 150KG, H=9,00M, PESO APROXIMADO 470KG</t>
  </si>
  <si>
    <t>I2413</t>
  </si>
  <si>
    <t>QUADRO DE MEDIÇÃO TRIFASICA EM POSTE</t>
  </si>
  <si>
    <t>2.3.6. C2851 INSTALAÇÕES PROVISÓRIAS DE ÁGUA (UN)</t>
  </si>
  <si>
    <t>I0020</t>
  </si>
  <si>
    <t>ADAPTADOR SOLDAVEL C/FLANGE P/CX D'ÁGUA 32x1"</t>
  </si>
  <si>
    <t>I0403</t>
  </si>
  <si>
    <t>CAGECE - LIGAÇÃO DE ÁGUA</t>
  </si>
  <si>
    <t>I0405</t>
  </si>
  <si>
    <t>CAIBRO DE 2"x1"</t>
  </si>
  <si>
    <t>I10268</t>
  </si>
  <si>
    <t>CAIXA D'AGUA DE POLIETILENO DE 1000 L, COM TAMPA</t>
  </si>
  <si>
    <t>I2367</t>
  </si>
  <si>
    <t>LINHA DE MADEIRA DE LEI DE 6"x3"</t>
  </si>
  <si>
    <t>I2369</t>
  </si>
  <si>
    <t>LINHA EM MADEIRA DE LEI DE 4"x2"</t>
  </si>
  <si>
    <t>I2410</t>
  </si>
  <si>
    <t>PREGO 18X27 (2.1/2" x 10) (APROXIMADAMENTE 198UN/KG)</t>
  </si>
  <si>
    <t>I2201</t>
  </si>
  <si>
    <t>TUBO PVC SOLDÁVEL DE 32MM (1')</t>
  </si>
  <si>
    <t>C0836</t>
  </si>
  <si>
    <t>CONCRETO NÃO ESTRUTURAL PREPARO MANUAL</t>
  </si>
  <si>
    <t>2.3.7. C0143 METRO LINEAR DE SONDAGEM 3"" EM TERRA FIRME (M)</t>
  </si>
  <si>
    <t>I0412</t>
  </si>
  <si>
    <t>SERVIÇOS DE SONDAGEM GEOTÉCNICA MISTA EM SOLOS</t>
  </si>
  <si>
    <t>2.3.8. I14335 Projeto Estrutural - Recuperação estrutural com reforço. Observação: Cálculo baseado na área trabalhada (m²)</t>
  </si>
  <si>
    <t>3.1. 101124 ESCAVAÇÃO HORIZONTAL, INCLUINDO CARGA E DESCARGA EM SOLO DE 1A CATEGORIA COM TRATOR DE ESTEIRAS (100HP/LÂMINA: 2,19M3). AF_07/2020 (M3)</t>
  </si>
  <si>
    <t>89031</t>
  </si>
  <si>
    <t>TRATOR DE ESTEIRAS, POTÊNCIA 100 HP, PESO OPERACIONAL 9,4 T, COM LÂMINA 2,19 M3 - CHI DIURNO. AF_06/2014</t>
  </si>
  <si>
    <t>89032</t>
  </si>
  <si>
    <t>TRATOR DE ESTEIRAS, POTÊNCIA 100 HP, PESO OPERACIONAL 9,4 T, COM LÂMINA 2,19 M3 - CHP DIURNO. AF_06/2014</t>
  </si>
  <si>
    <t>100974</t>
  </si>
  <si>
    <t>CARGA, MANOBRA E DESCARGA DE SOLOS E MATERIAIS GRANULARES EM CAMINHÃO BASCULANTE 10 M³ - CARGA COM PÁ CARREGADEIRA (CAÇAMBA DE 1,7 A 2,8 M³ / 128 HP) E DESCARGA LIVRE (UNIDADE: M3). AF_07/2020</t>
  </si>
  <si>
    <t>3.2. 93369 REATERRO MECANIZADO DE VALA COM ESCAVADEIRA HIDRÁULICA (CAPACIDADE DA CAÇAMBA: 0,8 M³/POTÊNCIA: 111 HP), LARGURA 1,5 A 2,5 M, PROFUNDIDADE 1,5 A 3,0 M, COM SOLO (SEM SUBSTITUIÇÃO) DE 1ª CATEGORIA, COM COMPACTADOR DE SOLOS DE PERCUSSÃO. AF_08/2023 (M3)</t>
  </si>
  <si>
    <t>5632</t>
  </si>
  <si>
    <t>ESCAVADEIRA HIDRÁULICA SOBRE ESTEIRAS, CAÇAMBA 0,80 M3, PESO OPERACIONAL 17 T, POTENCIA BRUTA 111 HP - CHI DIURNO. AF_06/2014</t>
  </si>
  <si>
    <t>5631</t>
  </si>
  <si>
    <t>ESCAVADEIRA HIDRÁULICA SOBRE ESTEIRAS, CAÇAMBA 0,80 M3, PESO OPERACIONAL 17 T, POTENCIA BRUTA 111 HP - CHP DIURNO. AF_06/2014</t>
  </si>
  <si>
    <t>3.3. 94304 ATERRO MECANIZADO DE VALA COM ESCAVADEIRA HIDRÁULICA (CAPACIDADE DA CAÇAMBA: 0,8 M³ / POTÊNCIA: 111 HP), LARGURA ATÉ 2,5 M, PROFUNDIDADE ATÉ 1,5 M, COM SOLO ARGILO-ARENOSO. AF_08/2023 (M3)</t>
  </si>
  <si>
    <t>3.4. 93358 ESCAVAÇÃO MANUAL DE VALA COM PROFUNDIDADE MENOR OU IGUAL A 1,30 M. AF_02/2021 (M3)</t>
  </si>
  <si>
    <t>3.5. 95875 TRANSPORTE COM CAMINHÃO BASCULANTE DE 10 M³, EM VIA URBANA PAVIMENTADA, DMT ATÉ 30 KM (UNIDADE: M3XKM). AF_07/2020 (M3XKM)</t>
  </si>
  <si>
    <t>4.1. 96545 ARMAÇÃO DE BLOCO UTILIZANDO AÇO CA-50 DE 8 MM - MONTAGEM. AF_01/2024 (KG)</t>
  </si>
  <si>
    <t>00043132</t>
  </si>
  <si>
    <t>ARAME RECOZIDO 16 BWG, D = 1,65 MM (0,016 KG/M) OU 18 BWG, D = 1,25 MM (0,01 KG/M)</t>
  </si>
  <si>
    <t>88238</t>
  </si>
  <si>
    <t>AJUDANTE DE ARMADOR COM ENCARGOS COMPLEMENTARES</t>
  </si>
  <si>
    <t>88245</t>
  </si>
  <si>
    <t>ARMADOR COM ENCARGOS COMPLEMENTARES</t>
  </si>
  <si>
    <t>4.2. 96546 ARMAÇÃO DE BLOCO UTILIZANDO AÇO CA-50 DE 10 MM - MONTAGEM. AF_01/2024 (KG)</t>
  </si>
  <si>
    <t>92803</t>
  </si>
  <si>
    <t>CORTE E DOBRA DE AÇO CA-50, DIÂMETRO DE 10,0 MM. AF_06/2022</t>
  </si>
  <si>
    <t>4.3. 104920 ARMAÇÃO DE BLOCO, SAPATA ISOLADA, VIGA BALDRAME E SAPATA CORRIDA UTILIZANDO AÇO CA-50 DE 12,5 MM - MONTAGEM. AF_01/2024 (KG)</t>
  </si>
  <si>
    <t>92804</t>
  </si>
  <si>
    <t>CORTE E DOBRA DE AÇO CA-50, DIÂMETRO DE 12,5 MM. AF_06/2022</t>
  </si>
  <si>
    <t>4.4. 92760 ARMAÇÃO DE PILAR OU VIGA DE ESTRUTURA CONVENCIONAL DE CONCRETO ARMADO UTILIZANDO AÇO CA-50 DE 6,3 MM - MONTAGEM. AF_06/2022 (KG)</t>
  </si>
  <si>
    <t>4.5. 92761 ARMAÇÃO DE PILAR OU VIGA DE ESTRUTURA CONVENCIONAL DE CONCRETO ARMADO UTILIZANDO AÇO CA-50 DE 8,0 MM - MONTAGEM. AF_06/2022 (KG)</t>
  </si>
  <si>
    <t>4.6. 92762 ARMAÇÃO DE PILAR OU VIGA DE ESTRUTURA CONVENCIONAL DE CONCRETO ARMADO UTILIZANDO AÇO CA-50 DE 10,0 MM - MONTAGEM. AF_06/2022 (KG)</t>
  </si>
  <si>
    <t>4.7. 92763 ARMAÇÃO DE PILAR OU VIGA DE ESTRUTURA CONVENCIONAL DE CONCRETO ARMADO UTILIZANDO AÇO CA-50 DE 12,5 MM - MONTAGEM. AF_06/2022 (KG)</t>
  </si>
  <si>
    <t>4.8. 92764 ARMAÇÃO DE PILAR OU VIGA DE ESTRUTURA CONVENCIONAL DE CONCRETO ARMADO UTILIZANDO AÇO CA-50 DE 16,0 MM - MONTAGEM. AF_06/2022 (KG)</t>
  </si>
  <si>
    <t>92805</t>
  </si>
  <si>
    <t>CORTE E DOBRA DE AÇO CA-50, DIÂMETRO DE 16,0 MM. AF_06/2022</t>
  </si>
  <si>
    <t>4.9. 92765 ARMAÇÃO DE PILAR OU VIGA DE ESTRUTURA CONVENCIONAL DE CONCRETO ARMADO UTILIZANDO AÇO CA-50 DE 20,0 MM - MONTAGEM. AF_06/2022 (KG)</t>
  </si>
  <si>
    <t>92806</t>
  </si>
  <si>
    <t>CORTE E DOBRA DE AÇO CA-50, DIÂMETRO DE 20,0 MM. AF_06/2022</t>
  </si>
  <si>
    <t>4.10. 92759 ARMAÇÃO DE PILAR OU VIGA DE ESTRUTURA CONVENCIONAL DE CONCRETO ARMADO UTILIZANDO AÇO CA-60 DE 5,0 MM - MONTAGEM. AF_06/2022 (KG)</t>
  </si>
  <si>
    <t>4.11. COMP001 ARMAÇÃO DE PILAR OU VIGA DE UMA ESTRUTURA CONVENCIONAL DE CONCRETO ARMADO EM UM EDIFÍCIO DE MÚLTIPLOS PAVIMENTOS UTILIZANDO AÇO CA-60 DE 6,0 MM - MONTAGEM (KG)</t>
  </si>
  <si>
    <t>00043062</t>
  </si>
  <si>
    <t>ACO CA-60, 6,0 MM OU 7,0 MM, DOBRADO E CORTADO</t>
  </si>
  <si>
    <t>4.12. COMP002 ARMAÇÃO DE PILAR OU VIGA DE UMA ESTRUTURA CONVENCIONAL DE CONCRETO ARMADO EM UM EDIFÍCIO DE MÚLTIPLOS PAVIMENTOS UTILIZANDO AÇO CA-60 DE 7,0 MM - MONTAGEM (KG)</t>
  </si>
  <si>
    <t>4.13. 92769 ARMAÇÃO DE LAJE DE ESTRUTURA CONVENCIONAL DE CONCRETO ARMADO UTILIZANDO AÇO CA-50 DE 6,3 MM - MONTAGEM. AF_06/2022 (KG)</t>
  </si>
  <si>
    <t>4.14. 92770 ARMAÇÃO DE LAJE DE ESTRUTURA CONVENCIONAL DE CONCRETO ARMADO UTILIZANDO AÇO CA-50 DE 8,0 MM - MONTAGEM. AF_06/2022 (KG)</t>
  </si>
  <si>
    <t>4.15. 92771 ARMAÇÃO DE LAJE DE ESTRUTURA CONVENCIONAL DE CONCRETO ARMADO UTILIZANDO AÇO CA-50 DE 10,0 MM - MONTAGEM. AF_06/2022 (KG)</t>
  </si>
  <si>
    <t>4.16. 92772 ARMAÇÃO DE LAJE DE ESTRUTURA CONVENCIONAL DE CONCRETO ARMADO UTILIZANDO AÇO CA-50 DE 12,5 MM - MONTAGEM. AF_06/2022 (KG)</t>
  </si>
  <si>
    <t>4.17. 92773 ARMAÇÃO DE LAJE DE ESTRUTURA CONVENCIONAL DE CONCRETO ARMADO UTILIZANDO AÇO CA-50 DE 16,0 MM - MONTAGEM. AF_06/2022 (KG)</t>
  </si>
  <si>
    <t>4.18. 92768 ARMAÇÃO DE LAJE DE ESTRUTURA CONVENCIONAL DE CONCRETO ARMADO UTILIZANDO AÇO CA-60 DE 5,0 MM - MONTAGEM. AF_06/2022 (KG)</t>
  </si>
  <si>
    <t>4.19. 102728 ARMAÇÃO DE MURO ALA E MURO TESTA UTILIZANDO AÇO CA-50 DE 6,3 MM - MONTAGEM. AF_07/2021 (KG)</t>
  </si>
  <si>
    <t>4.20. 102730 ARMAÇÃO DE MURO ALA E MURO TESTA UTILIZANDO AÇO CA-50 DE 10 MM - MONTAGEM. AF_07/2021 (KG)</t>
  </si>
  <si>
    <t>4.21. COMP003 ARMAÇÃO DE MURO ALA E MURO TESTA UTILIZANDO AÇO CA-60 DE 5 MM - MONTAGEM. AF_07/2021 (kg)</t>
  </si>
  <si>
    <t>4.22. 94966 CONCRETO FCK = 30MPA, TRAÇO 1:2,1:2,5 (EM MASSA SECA DE CIMENTO/ AREIA MÉDIA/ BRITA 1) - PREPARO MECÂNICO COM BETONEIRA 400 L. AF_05/2021 (M3)</t>
  </si>
  <si>
    <t>88831</t>
  </si>
  <si>
    <t>BETONEIRA CAPACIDADE NOMINAL DE 400 L, CAPACIDADE DE MISTURA 280 L, MOTOR ELÉTRICO TRIFÁSICO POTÊNCIA DE 2 CV, SEM CARREGADOR - CHI DIURNO. AF_05/2023</t>
  </si>
  <si>
    <t>88830</t>
  </si>
  <si>
    <t>BETONEIRA CAPACIDADE NOMINAL DE 400 L, CAPACIDADE DE MISTURA 280 L, MOTOR ELÉTRICO TRIFÁSICO POTÊNCIA DE 2 CV, SEM CARREGADOR - CHP DIURNO. AF_05/2023</t>
  </si>
  <si>
    <t>88377</t>
  </si>
  <si>
    <t>OPERADOR DE BETONEIRA ESTACIONÁRIA/MISTURADOR COM ENCARGOS COMPLEMENTARES</t>
  </si>
  <si>
    <t>4.23. 103670 LANÇAMENTO COM USO DE BALDES, ADENSAMENTO E ACABAMENTO DE CONCRETO EM ESTRUTURAS. AF_02/2022 (M3)</t>
  </si>
  <si>
    <t>4.24. 96538 FABRICAÇÃO, MONTAGEM E DESMONTAGEM DE FÔRMA PARA SAPATA, EM CHAPA DE MADEIRA COMPENSADA RESINADA, E=17 MM, 2 UTILIZAÇÕES. AF_01/2024 (M2)</t>
  </si>
  <si>
    <t>00001358</t>
  </si>
  <si>
    <t>CHAPA/PAINEL DE MADEIRA COMPENSADA RESINADA (MADEIRITE RESINADO ROSA) PARA FORMA DE CONCRETO, DE 2200 x 1100 MM, E = 17 MM</t>
  </si>
  <si>
    <t>00005074</t>
  </si>
  <si>
    <t>PREGO DE ACO POLIDO COM CABECA 15 X 18 (1 1/2 X 13)</t>
  </si>
  <si>
    <t>00005073</t>
  </si>
  <si>
    <t>PREGO DE ACO POLIDO COM CABECA 17 X 24 (2 1/4 X 11)</t>
  </si>
  <si>
    <t>4.25. 92263 FABRICAÇÃO DE FÔRMA PARA PILARES E ESTRUTURAS SIMILARES, EM CHAPA DE MADEIRA COMPENSADA RESINADA, E = 17 MM. AF_09/2020 (M2)</t>
  </si>
  <si>
    <t>4.26. 92417 MONTAGEM E DESMONTAGEM DE FÔRMA DE PILARES RETANGULARES E ESTRUTURAS SIMILARES, PÉ-DIREITO DUPLO, EM CHAPA DE MADEIRA COMPENSADA RESINADA, 2 UTILIZAÇÕES. AF_09/2020 (M2)</t>
  </si>
  <si>
    <t>00040271</t>
  </si>
  <si>
    <t>LOCACAO DE APRUMADOR METALICO DE PILAR, COM ALTURA E ANGULO REGULAVEIS, EXTENSAO DE *1,50* A *2,80* M</t>
  </si>
  <si>
    <t>UNXME</t>
  </si>
  <si>
    <t>00040287</t>
  </si>
  <si>
    <t>LOCACAO DE BARRA DE ANCORAGEM DE 0,80 A 1,20 M DE EXTENSAO, COM ROSCA DE 5/8", INCLUINDO PORCA E FLANGE</t>
  </si>
  <si>
    <t>00040275</t>
  </si>
  <si>
    <t>LOCACAO DE VIGA SANDUICHE METALICA VAZADA PARA TRAVAMENTO DE PILARES, ALTURA DE *8* CM, LARGURA DE *6* CM E EXTENSAO DE 2 M</t>
  </si>
  <si>
    <t>4.27. 92265 FABRICAÇÃO DE FÔRMA PARA VIGAS, EM CHAPA DE MADEIRA COMPENSADA RESINADA, E = 17 MM. AF_09/2020 (M2)</t>
  </si>
  <si>
    <t>4.28. 92449 MONTAGEM E DESMONTAGEM DE FÔRMA DE VIGA, ESCORAMENTO COM GARFO DE MADEIRA, PÉ-DIREITO DUPLO, EM CHAPA DE MADEIRA RESINADA, 2 UTILIZAÇÕES. AF_09/2020 (M2)</t>
  </si>
  <si>
    <t>92272</t>
  </si>
  <si>
    <t>FABRICAÇÃO DE ESCORAS DE VIGA DO TIPO GARFO, EM MADEIRA. AF_09/2020</t>
  </si>
  <si>
    <t>4.29. 103760 MONTAGEM E DESMONTAGEM DE FÔRMA DE LAJE MACIÇA, PÉ-DIREITO SIMPLES, EM CHAPA DE MADEIRA COMPENSADA RESINADA E CIMBRAMENTO DE MADEIRA, 2 UTILIZAÇÕES. AF_03/2022 (M2)</t>
  </si>
  <si>
    <t>00004433</t>
  </si>
  <si>
    <t>CAIBRO NAO APARELHADO *6 X 6* CM, EM MACARANDUBA/MASSARANDUBA, ANGELIM OU EQUIVALENTE DA REGIAO - BRUTA</t>
  </si>
  <si>
    <t>92267</t>
  </si>
  <si>
    <t>FABRICAÇÃO DE FÔRMA PARA LAJES, EM CHAPA DE MADEIRA COMPENSADA RESINADA, E = 17 MM. AF_09/2020</t>
  </si>
  <si>
    <t>4.30. CPU 008 MURO DE ARRIMO E CONTENCAO DE CONCRETO 30MPa (M)</t>
  </si>
  <si>
    <t>00043058</t>
  </si>
  <si>
    <t>ACO CA-50, 10,0 MM, OU 12,5 MM, OU 16,0 MM, OU 20,0 MM, DOBRADO E CORTADO</t>
  </si>
  <si>
    <t>00034449</t>
  </si>
  <si>
    <t>ACO CA-50, 6,3 MM, DOBRADO E CORTADO</t>
  </si>
  <si>
    <t>00000367</t>
  </si>
  <si>
    <t>AREIA GROSSA - POSTO JAZIDA/FORNECEDOR (RETIRADO NA JAZIDA, SEM TRANSPORTE)</t>
  </si>
  <si>
    <t>00043678</t>
  </si>
  <si>
    <t>CHAPA/PAINEL DE MADEIRA COMPENSADA PLASTIFICADA (MADEIRITE PLASTIFICADO) PARA FORMA DE CONCRETO, DE 2200 X 1100 MM, E = 14 MM</t>
  </si>
  <si>
    <t>00013284</t>
  </si>
  <si>
    <t>CIMENTO PORTLAND DE ALTO FORNO (AF) CP III-40</t>
  </si>
  <si>
    <t>00004718</t>
  </si>
  <si>
    <t>PEDRA BRITADA N. 2 (19 A 38 MM) POSTO PEDREIRA/FORNECEDOR, SEM FRETE</t>
  </si>
  <si>
    <t>00005067</t>
  </si>
  <si>
    <t>PREGO DE ACO POLIDO COM CABECA 16 X 24 (2 1/4 X 12)</t>
  </si>
  <si>
    <t>88304</t>
  </si>
  <si>
    <t>OPERADOR DE USINA DE ASFALTO, DE SOLOS OU DE CONCRETO COM ENCARGOS COMPLEMENTARES</t>
  </si>
  <si>
    <t>5.1. 103332 ALVENARIA DE VEDAÇÃO DE BLOCOS CERÂMICOS FURADOS NA HORIZONTAL DE 9X14X19 CM (ESPESSURA 9 CM) E ARGAMASSA DE ASSENTAMENTO COM PREPARO EM BETONEIRA. AF_12/2021 (M2)</t>
  </si>
  <si>
    <t>87292</t>
  </si>
  <si>
    <t>ARGAMASSA TRAÇO 1:2:8 (EM VOLUME DE CIMENTO, CAL E AREIA MÉDIA ÚMIDA) PARA EMBOÇO/MASSA ÚNICA/ASSENTAMENTO DE ALVENARIA DE VEDAÇÃO, PREPARO MECÂNICO COM BETONEIRA 400 L. AF_08/2019</t>
  </si>
  <si>
    <t>5.2. 102253 DIVISORIA SANITÁRIA, TIPO CABINE, EM GRANITO CINZA POLIDO, ESP = 3CM, ASSENTADO COM ARGAMASSA COLANTE AC III-E, EXCLUSIVE FERRAGENS. AF_01/2021 (M2)</t>
  </si>
  <si>
    <t>00044476</t>
  </si>
  <si>
    <t>DIVISORIA EM GRANITO, COM DUAS FACES POLIDAS, TIPO ANDORINHA/ QUARTZ/ CASTELO/ CORUMBA OU OUTROS EQUIVALENTES DA REGIAO, E=  *3,0*  CM</t>
  </si>
  <si>
    <t>5.3. S11347 Fornecimento e instalação de fachada em pele de vidro, em vidro laminado 3+3 refletivo (m2)</t>
  </si>
  <si>
    <t>I12207</t>
  </si>
  <si>
    <t>6.1. 87878 CHAPISCO APLICADO EM ALVENARIAS E ESTRUTURAS DE CONCRETO INTERNAS, COM COLHER DE PEDREIRO.  ARGAMASSA TRAÇO 1:3 COM PREPARO MANUAL. AF_10/2022 (M2)</t>
  </si>
  <si>
    <t>87377</t>
  </si>
  <si>
    <t>ARGAMASSA TRAÇO 1:3 (EM VOLUME DE CIMENTO E AREIA GROSSA ÚMIDA) PARA CHAPISCO CONVENCIONAL, PREPARO MANUAL. AF_08/2019</t>
  </si>
  <si>
    <t>6.2. S03314 Reboco ou emboço interno, de parede, com argamassa traço t6 - 1:2:10 (cimento / cal / areia), espessura 1,5 cm (m2)</t>
  </si>
  <si>
    <t>6.3. 87275 REVESTIMENTO CERÂMICO PARA PAREDES INTERNAS COM PLACAS TIPO ESMALTADA EXTRA DE DIMENSÕES 33X45 CM APLICADAS A MEIA ALTURA DAS PAREDES. AF_02/2023_PE (M2)</t>
  </si>
  <si>
    <t>7.1. 87298 ARGAMASSA TRAÇO 1:3 (EM VOLUME DE CIMENTO E AREIA MÉDIA ÚMIDA) PARA CONTRAPISO, PREPARO MECÂNICO COM BETONEIRA 400 L. AF_08/2019 (M3)</t>
  </si>
  <si>
    <t>7.2. 87273 REVESTIMENTO CERÂMICO PARA PAREDES INTERNAS COM PLACAS TIPO ESMALTADA EXTRA  DE DIMENSÕES 33X45 CM APLICADAS NA ALTURA INTEIRA DAS PAREDES. AF_02/2023_PE (M2)</t>
  </si>
  <si>
    <t>7.3. 103913 EXECUÇÃO DE PISO INDUSTRIAL DE CONCRETO ARMADO, FCK = 20 MPA, ESPESSURA DE 12,0 CM. AF_04/2022 (M2)</t>
  </si>
  <si>
    <t>95282</t>
  </si>
  <si>
    <t>DESEMPENADEIRA DE CONCRETO, PESO DE 78 KG, 4 PÁS, MOTOR A GASOLINA, POTÊNCIA 5,5 HP - CHP DIURNO. AF_05/2023</t>
  </si>
  <si>
    <t>00042409</t>
  </si>
  <si>
    <t>AGENTE DE CURA, PROTETOR DA EVAPORACAO DA AGUA DE HIDRATACAO DO CONCRETO</t>
  </si>
  <si>
    <t>00034492</t>
  </si>
  <si>
    <t>CONCRETO USINADO BOMBEAVEL, CLASSE DE RESISTENCIA C20, COM BRITA 0 E 1, SLUMP = 100 +/- 20 MM, EXCLUI SERVICO DE BOMBEAMENTO (NBR 8953)</t>
  </si>
  <si>
    <t>00043614</t>
  </si>
  <si>
    <t>TABUA NAO APARELHADA *2,5 X 15* CM, EM MACARANDUBA/MASSARANDUBA, ANGELIM OU EQUIVALENTE DA REGIAO - BRUTA</t>
  </si>
  <si>
    <t>97115</t>
  </si>
  <si>
    <t>APLICAÇÃO DE GRAXA EM BARRAS DE TRANSFERÊNCIA PARA EXECUÇÃO DE PAVIMENTO DE CONCRETO. AF_04/2022</t>
  </si>
  <si>
    <t>97113</t>
  </si>
  <si>
    <t>APLICAÇÃO DE LONA PLÁSTICA PARA EXECUÇÃO DE PAVIMENTOS DE CONCRETO. AF_04/2022</t>
  </si>
  <si>
    <t>97090</t>
  </si>
  <si>
    <t>ARMAÇÃO PARA EXECUÇÃO DE RADIER, PISO DE CONCRETO OU LAJE SOBRE SOLO, COM USO DE TELA Q-138. AF_09/2021</t>
  </si>
  <si>
    <t>97116</t>
  </si>
  <si>
    <t>BARRAS DE TRANSFERÊNCIA, AÇO CA-25 DE 16,0 MM, PARA EXECUÇÃO DE PAVIMENTO DE CONCRETO - FORNECIMENTO E INSTALAÇÃO. AF_04/2022</t>
  </si>
  <si>
    <t>7.4. 95241 LASTRO DE CONCRETO MAGRO, APLICADO EM PISOS, LAJES SOBRE SOLO OU RADIERS, ESPESSURA DE 5 CM. AF_01/2024 (M2)</t>
  </si>
  <si>
    <t>94968</t>
  </si>
  <si>
    <t>CONCRETO MAGRO PARA LASTRO, TRAÇO 1:4,5:4,5 (EM MASSA SECA DE CIMENTO/ AREIA MÉDIA/ BRITA 1) - PREPARO MECÂNICO COM BETONEIRA 600 L. AF_05/2021</t>
  </si>
  <si>
    <t>7.5. 92398 EXECUÇÃO DE PAVIMENTO EM PISO INTERTRAVADO, COM BLOCO RETANGULAR COR NATURAL DE 20 X 10 CM, ESPESSURA 8 CM. AF_10/2022 (M2)</t>
  </si>
  <si>
    <t>00036170</t>
  </si>
  <si>
    <t>BLOQUETE/PISO INTERTRAVADO DE CONCRETO - MODELO ONDA/16 FACES/RETANGULAR/TIJOLINHO/PAVER/HOLANDES/PARALELEPIPEDO, *20 X 10* CM, E = 8 CM, RESISTENCIA DE 35 MPA, COR NATURAL</t>
  </si>
  <si>
    <t>8.1. 90841 KIT DE PORTA DE MADEIRA PARA PINTURA, SEMI-OCA (LEVE OU MÉDIA), PADRÃO MÉDIO, 60X210CM, ESPESSURA DE 3,5CM, ITENS INCLUSOS: DOBRADIÇAS, MONTAGEM E INSTALAÇÃO DO BATENTE, FECHADURA COM EXECUÇÃO DO FURO - FORNECIMENTO E INSTALAÇÃO. AF_12/2019 (UN)</t>
  </si>
  <si>
    <t>90806</t>
  </si>
  <si>
    <t>BATENTE PARA PORTA DE MADEIRA, FIXAÇÃO COM ARGAMASSA, PADRÃO MÉDIO - FORNECIMENTO E INSTALAÇÃO. AF_12/2019</t>
  </si>
  <si>
    <t>90831</t>
  </si>
  <si>
    <t>FECHADURA DE EMBUTIR PARA PORTA DE BANHEIRO, COMPLETA, ACABAMENTO PADRÃO MÉDIO, INCLUSO EXECUÇÃO DE FURO - FORNECIMENTO E INSTALAÇÃO. AF_12/2019</t>
  </si>
  <si>
    <t>90820</t>
  </si>
  <si>
    <t>PORTA DE MADEIRA PARA PINTURA, SEMI-OCA (LEVE OU MÉDIA), 60X210CM, ESPESSURA DE 3,5CM, INCLUSO DOBRADIÇAS - FORNECIMENTO E INSTALAÇÃO. AF_12/2019</t>
  </si>
  <si>
    <t>8.2. 90843 KIT DE PORTA DE MADEIRA PARA PINTURA, SEMI-OCA (LEVE OU MÉDIA), PADRÃO MÉDIO, 80X210CM, ESPESSURA DE 3,5CM, ITENS INCLUSOS: DOBRADIÇAS, MONTAGEM E INSTALAÇÃO DO BATENTE, FECHADURA COM EXECUÇÃO DO FURO - FORNECIMENTO E INSTALAÇÃO. AF_12/2019 (UN)</t>
  </si>
  <si>
    <t>90830</t>
  </si>
  <si>
    <t>FECHADURA DE EMBUTIR COM CILINDRO, EXTERNA, COMPLETA, ACABAMENTO PADRÃO MÉDIO, INCLUSO EXECUÇÃO DE FURO - FORNECIMENTO E INSTALAÇÃO. AF_12/2019</t>
  </si>
  <si>
    <t>8.3. 90844 KIT DE PORTA DE MADEIRA PARA PINTURA, SEMI-OCA (LEVE OU MÉDIA), PADRÃO MÉDIO, 90X210CM, ESPESSURA DE 3,5CM, ITENS INCLUSOS: DOBRADIÇAS, MONTAGEM E INSTALAÇÃO DO BATENTE, FECHADURA COM EXECUÇÃO DO FURO - FORNECIMENTO E INSTALAÇÃO. AF_12/2019 (UN)</t>
  </si>
  <si>
    <t>8.4. 102185 PORTA DE ABRIR COM MOLA HIDRÁULICA, EM VIDRO TEMPERADO, 2 FOLHAS DE 90X210 CM, ESPESSURA DD 10MM, INCLUSIVE ACESSÓRIOS. AF_01/2021 (UN)</t>
  </si>
  <si>
    <t>00011499</t>
  </si>
  <si>
    <t>MOLA HIDRAULICA DE PISO, PARA PORTAS DE ATE 1100 MM E PESO DE ATE 120 KG, COM CORPO EM ACO INOX</t>
  </si>
  <si>
    <t>8.5. C1975 PORTA EXTERNA DE CEDRO LISA COMPLETA DUAS FOLHAS (1.80X2.10)m (UN)</t>
  </si>
  <si>
    <t>I0210</t>
  </si>
  <si>
    <t>BATENTE DE PEROBA (MADEIRA DE 1A QUALIDADE) PARA PORTA 2FL.</t>
  </si>
  <si>
    <t>I1030</t>
  </si>
  <si>
    <t>DOBRADIÇA DE FERRO PARA PORTA EXTERNA</t>
  </si>
  <si>
    <t>I1154</t>
  </si>
  <si>
    <t>FECHADURA COMPLETA PARA PORTA EXTERNA</t>
  </si>
  <si>
    <t>I1158</t>
  </si>
  <si>
    <t>FECHO DE ALAVANCA DE FERR0 DE 22CM</t>
  </si>
  <si>
    <t>I1241</t>
  </si>
  <si>
    <t>GUARNIÇÃO PEROBA (MADEIRA DE 1A QUALIDADE) 5CM PARA PORTA 2FL.</t>
  </si>
  <si>
    <t>I1590</t>
  </si>
  <si>
    <t>PARAFUSO PARA MADEIRA DE 80MM</t>
  </si>
  <si>
    <t>I1709</t>
  </si>
  <si>
    <t>PORTA LISA DE CEDRO 0.90X2.10M</t>
  </si>
  <si>
    <t>I1919</t>
  </si>
  <si>
    <t>TACO PARA FIXAÇÃO DE BATENTE/RODAPÉ</t>
  </si>
  <si>
    <t>8.6. 100701 PORTA DE FERRO, DE ABRIR, TIPO GRADE COM CHAPA, COM GUARNIÇÕES. AF_12/2019 (M2)</t>
  </si>
  <si>
    <t>00004930</t>
  </si>
  <si>
    <t>PORTA DE ABRIR / GIRO, EM GRADIL FERRO, COM BARRA CHATA 3 CM X 1/4", COM REQUADRO E GUARNICAO - COMPLETO - ACABAMENTO NATURAL</t>
  </si>
  <si>
    <t>88627</t>
  </si>
  <si>
    <t>ARGAMASSA TRAÇO 1:0,5:4,5 (EM VOLUME DE CIMENTO, CAL E AREIA MÉDIA ÚMIDA) PARA ASSENTAMENTO DE ALVENARIA, PREPARO MANUAL. AF_08/2019</t>
  </si>
  <si>
    <t>8.7. 94570 JANELA DE ALUMÍNIO DE CORRER COM 2 FOLHAS PARA VIDROS, COM VIDROS, BATENTE, ACABAMENTO COM ACETATO OU BRILHANTE E FERRAGENS. EXCLUSIVE ALIZAR E CONTRAMARCO. FORNECIMENTO E INSTALAÇÃO. AF_12/2019 (M2)</t>
  </si>
  <si>
    <t>8.8. 94569 JANELA DE ALUMÍNIO TIPO MAXIM-AR, COM VIDROS, BATENTE E FERRAGENS. EXCLUSIVE ALIZAR, ACABAMENTO E CONTRAMARCO. FORNECIMENTO E INSTALAÇÃO. AF_12/2019 (M2)</t>
  </si>
  <si>
    <t>8.9. 100674 JANELA FIXA DE ALUMÍNIO PARA VIDRO, COM VIDRO, BATENTE E FERRAGENS. EXCLUSIVE ACABAMENTO, ALIZAR E CONTRAMARCO. FORNECIMENTO E INSTALAÇÃO. AF_12/2019 (M2)</t>
  </si>
  <si>
    <t>00000599</t>
  </si>
  <si>
    <t>JANELA FIXA, EM ALUMINIO PERFIL 20, 60  X 80 CM (A X L), BATENTE/REQUADRO DE 3 A 14 CM, COM VIDRO 4 MM, SEM GUARNICAO/ALIZAR, ACABAMENTO ALUM BRANCO OU BRILHANTE</t>
  </si>
  <si>
    <t>8.10. 99861 GRADIL EM FERRO FIXADO EM VÃOS DE JANELAS, FORMADO POR BARRAS CHATAS DE 25X4,8 MM. AF_04/2019 (M2)</t>
  </si>
  <si>
    <t>9.1. 91940 CAIXA RETANGULAR 4" X 2" MÉDIA (1,30 M DO PISO), PVC, INSTALADA EM PAREDE - FORNECIMENTO E INSTALAÇÃO. AF_03/2023 (UN)</t>
  </si>
  <si>
    <t>9.2. 91937 CAIXA OCTOGONAL 3" X 3", PVC, INSTALADA EM LAJE - FORNECIMENTO E INSTALAÇÃO. AF_03/2023 (UN)</t>
  </si>
  <si>
    <t>00001871</t>
  </si>
  <si>
    <t>CAIXA OCTOGONAL DE FUNDO MOVEL, EM PVC, DE 3" X 3", PARA ELETRODUTO FLEXIVEL CORRUGADO</t>
  </si>
  <si>
    <t>9.3. 91924 CABO DE COBRE FLEXÍVEL ISOLADO, 1,5 MM², ANTI-CHAMA 450/750 V, PARA CIRCUITOS TERMINAIS - FORNECIMENTO E INSTALAÇÃO. AF_03/2023 (M)</t>
  </si>
  <si>
    <t>00001013</t>
  </si>
  <si>
    <t>CABO DE COBRE, FLEXIVEL, CLASSE 4 OU 5, ISOLACAO EM PVC/A, ANTICHAMA BWF-B, 1 CONDUTOR, 450/750 V, SECAO NOMINAL 1,5 MM2</t>
  </si>
  <si>
    <t>9.4. 91926 CABO DE COBRE FLEXÍVEL ISOLADO, 2,5 MM², ANTI-CHAMA 450/750 V, PARA CIRCUITOS TERMINAIS - FORNECIMENTO E INSTALAÇÃO. AF_03/2023 (M)</t>
  </si>
  <si>
    <t>9.5. 91928 CABO DE COBRE FLEXÍVEL ISOLADO, 4 MM², ANTI-CHAMA 450/750 V, PARA CIRCUITOS TERMINAIS - FORNECIMENTO E INSTALAÇÃO. AF_03/2023 (M)</t>
  </si>
  <si>
    <t>9.6. 91930 CABO DE COBRE FLEXÍVEL ISOLADO, 6 MM², ANTI-CHAMA 450/750 V, PARA CIRCUITOS TERMINAIS - FORNECIMENTO E INSTALAÇÃO. AF_03/2023 (M)</t>
  </si>
  <si>
    <t>9.7. 91932 CABO DE COBRE FLEXÍVEL ISOLADO, 10 MM², ANTI-CHAMA 450/750 V, PARA CIRCUITOS TERMINAIS - FORNECIMENTO E INSTALAÇÃO. AF_03/2023 (M)</t>
  </si>
  <si>
    <t>9.8. 91934 CABO DE COBRE FLEXÍVEL ISOLADO, 16 MM², ANTI-CHAMA 450/750 V, PARA CIRCUITOS TERMINAIS - FORNECIMENTO E INSTALAÇÃO. AF_03/2023 (M)</t>
  </si>
  <si>
    <t>9.9. 91961 INTERRUPTOR PARALELO (2 MÓDULOS), 10A/250V, INCLUINDO SUPORTE E PLACA - FORNECIMENTO E INSTALAÇÃO. AF_03/2023 (UN)</t>
  </si>
  <si>
    <t>91960</t>
  </si>
  <si>
    <t>INTERRUPTOR PARALELO (2 MÓDULOS), 10A/250V, SEM SUPORTE E SEM PLACA - FORNECIMENTO E INSTALAÇÃO. AF_03/2023</t>
  </si>
  <si>
    <t>9.10. 91953 INTERRUPTOR SIMPLES (1 MÓDULO), 10A/250V, INCLUINDO SUPORTE E PLACA - FORNECIMENTO E INSTALAÇÃO. AF_03/2023 (UN)</t>
  </si>
  <si>
    <t>91952</t>
  </si>
  <si>
    <t>INTERRUPTOR SIMPLES (1 MÓDULO), 10A/250V, SEM SUPORTE E SEM PLACA - FORNECIMENTO E INSTALAÇÃO. AF_03/2023</t>
  </si>
  <si>
    <t>9.11. 91959 INTERRUPTOR SIMPLES (2 MÓDULOS), 10A/250V, INCLUINDO SUPORTE E PLACA - FORNECIMENTO E INSTALAÇÃO. AF_03/2023 (UN)</t>
  </si>
  <si>
    <t>9.12. 91967 INTERRUPTOR SIMPLES (3 MÓDULOS), 10A/250V, INCLUINDO SUPORTE E PLACA - FORNECIMENTO E INSTALAÇÃO. AF_03/2023 (UN)</t>
  </si>
  <si>
    <t>9.13. 00038091 ESPELHO / PLACA CEGA 4" X 2", PARA INSTALACAO DE TOMADAS E INTERRUPTORES (UN)</t>
  </si>
  <si>
    <t>9.14. 00038092 ESPELHO / PLACA DE 1 POSTO 4" X 2", PARA INSTALACAO DE TOMADAS E INTERRUPTORES (UN)</t>
  </si>
  <si>
    <t>9.15. 00038093 ESPELHO / PLACA DE 2 POSTOS 4" X 2", PARA INSTALACAO DE TOMADAS E INTERRUPTORES (UN)</t>
  </si>
  <si>
    <t>9.16. 00038094 ESPELHO / PLACA DE 3 POSTOS 4" X 2", PARA INSTALACAO DE TOMADAS E INTERRUPTORES (UN)</t>
  </si>
  <si>
    <t>9.17. 92022 INTERRUPTOR SIMPLES (1 MÓDULO) COM 1 TOMADA DE EMBUTIR 2P+T 10 A, SEM SUPORTE E SEM PLACA - FORNECIMENTO E INSTALAÇÃO. AF_03/2023 (UN)</t>
  </si>
  <si>
    <t>00038112</t>
  </si>
  <si>
    <t>INTERRUPTOR SIMPLES 10A, 250V (APENAS MODULO)</t>
  </si>
  <si>
    <t>00038101</t>
  </si>
  <si>
    <t>TOMADA 2P+T 10A, 250V  (APENAS MODULO)</t>
  </si>
  <si>
    <t>9.18. 92002 TOMADA MÉDIA DE EMBUTIR (2 MÓDULOS), 2P+T 10 A, SEM SUPORTE E SEM PLACA - FORNECIMENTO E INSTALAÇÃO. AF_03/2023 (UN)</t>
  </si>
  <si>
    <t>9.19. 92011 TOMADA MÉDIA DE EMBUTIR (3 MÓDULOS), 2P+T 20 A, SEM SUPORTE E SEM PLACA - FORNECIMENTO E INSTALAÇÃO. AF_03/2023 (UN)</t>
  </si>
  <si>
    <t>00038102</t>
  </si>
  <si>
    <t>TOMADA 2P+T 20A, 250V  (APENAS MODULO)</t>
  </si>
  <si>
    <t>9.20. 91995 TOMADA MÉDIA DE EMBUTIR (1 MÓDULO), 2P+T 20 A, SEM SUPORTE E SEM PLACA - FORNECIMENTO E INSTALAÇÃO. AF_03/2023 (UN)</t>
  </si>
  <si>
    <t>9.21. 93653 DISJUNTOR MONOPOLAR TIPO DIN, CORRENTE NOMINAL DE 10A - FORNECIMENTO E INSTALAÇÃO. AF_10/2020 (UN)</t>
  </si>
  <si>
    <t>00001570</t>
  </si>
  <si>
    <t>TERMINAL A COMPRESSAO EM COBRE ESTANHADO PARA CABO 2,5 MM2, 1 FURO E 1 COMPRESSAO, PARA PARAFUSO DE FIXACAO M5</t>
  </si>
  <si>
    <t>9.22. 93654 DISJUNTOR MONOPOLAR TIPO DIN, CORRENTE NOMINAL DE 16A - FORNECIMENTO E INSTALAÇÃO. AF_10/2020 (UN)</t>
  </si>
  <si>
    <t>9.23. 93655 DISJUNTOR MONOPOLAR TIPO DIN, CORRENTE NOMINAL DE 20A - FORNECIMENTO E INSTALAÇÃO. AF_10/2020 (UN)</t>
  </si>
  <si>
    <t>00001571</t>
  </si>
  <si>
    <t>TERMINAL A COMPRESSAO EM COBRE ESTANHADO PARA CABO 4 MM2, 1 FURO E 1 COMPRESSAO, PARA PARAFUSO DE FIXACAO M5</t>
  </si>
  <si>
    <t>9.24. 93657 DISJUNTOR MONOPOLAR TIPO DIN, CORRENTE NOMINAL DE 32A - FORNECIMENTO E INSTALAÇÃO. AF_10/2020 (UN)</t>
  </si>
  <si>
    <t>9.25. 93659 DISJUNTOR MONOPOLAR TIPO DIN, CORRENTE NOMINAL DE 50A - FORNECIMENTO E INSTALAÇÃO. AF_10/2020 (UN)</t>
  </si>
  <si>
    <t>00034686</t>
  </si>
  <si>
    <t>DISJUNTOR TERMOMAGNETICO PARA TRILHO DIN (IEC), MONOPOLAR, 40 - 50 A, ICC - 5KA / 250 VCA</t>
  </si>
  <si>
    <t>00001575</t>
  </si>
  <si>
    <t>TERMINAL A COMPRESSAO EM COBRE ESTANHADO PARA CABO 16 MM2, 1 FURO E 1 COMPRESSAO, PARA PARAFUSO DE FIXACAO M6</t>
  </si>
  <si>
    <t>9.26. 91837 ELETRODUTO FLEXÍVEL CORRUGADO REFORÇADO, PVC, DN 32 MM (1"), PARA CIRCUITOS TERMINAIS, INSTALADO EM FORRO - FORNECIMENTO E INSTALAÇÃO. AF_03/2023 (M)</t>
  </si>
  <si>
    <t>00039245</t>
  </si>
  <si>
    <t>ELETRODUTO PVC FLEXIVEL CORRUGADO, REFORCADO, COR LARANJA, DE 32 MM, PARA LAJES E PISOS</t>
  </si>
  <si>
    <t>91170</t>
  </si>
  <si>
    <t>FIXAÇÃO DE TUBOS HORIZONTAIS DE PVC ÁGUA, PVC ESGOTO, PVC ÁGUA PLUVIAL, CPVC, PPR, COBRE OU AÇO, DIÂMETROS MENORES OU IGUAIS A 40 MM, COM ABRAÇADEIRA METÁLICA RÍGIDA TIPO U PERFIL 1 1/4", FIXADA EM PERFILADO EM LAJE. AF_09/2023_PS</t>
  </si>
  <si>
    <t>9.27. 91834 ELETRODUTO FLEXÍVEL CORRUGADO, PVC, DN 25 MM (3/4"), PARA CIRCUITOS TERMINAIS, INSTALADO EM FORRO - FORNECIMENTO E INSTALAÇÃO. AF_03/2023 (M)</t>
  </si>
  <si>
    <t>9.28. 91840 ELETRODUTO FLEXÍVEL CORRUGADO, PEAD, DN 40 MM (1 1/4"), PARA CIRCUITOS TERMINAIS, INSTALADO EM FORRO - FORNECIMENTO E INSTALAÇÃO. AF_03/2023 (M)</t>
  </si>
  <si>
    <t>00039247</t>
  </si>
  <si>
    <t>ELETRODUTO/DUTO PEAD FLEXIVEL PAREDE SIMPLES, CORRUGACAO HELICOIDAL, COR PRETA, SEM ROSCA, DE 1 1/4", CRC 680 N, PARA CABEAMENTO SUBTERRANEO (NBR 15715)</t>
  </si>
  <si>
    <t>9.29. 97667 ELETRODUTO FLEXÍVEL CORRUGADO, PEAD, DN 50 (1 1/2"), PARA REDE ENTERRADA DE DISTRIBUIÇÃO DE ENERGIA ELÉTRICA - FORNECIMENTO E INSTALAÇÃO. AF_12/2021 (M)</t>
  </si>
  <si>
    <t>00039246</t>
  </si>
  <si>
    <t>ELETRODUTO/DUTO PEAD FLEXIVEL PAREDE SIMPLES, CORRUGACAO HELICOIDAL, COR PRETA, SEM ROSCA, DE 1 1/2", CRC 680 N, PARA CABEAMENTO SUBTERRANEO (NBR 15715)</t>
  </si>
  <si>
    <t>9.30. COM-9155 LUMINÁRIA TIPO PLAFON, DE SOBREPOR, LED DE 40 W, SEM REATOR - FORNECIMENTO E INSTALAÇÃO. AF_02/2020 (und)</t>
  </si>
  <si>
    <t>prop</t>
  </si>
  <si>
    <t>LUMINARIA LED PLAFON RETANGULAR DE SOBREPOR BIVOLT 40 W, 40 X 40 CM</t>
  </si>
  <si>
    <t>9.31. 103782 LUMINÁRIA TIPO PLAFON CIRCULAR, DE SOBREPOR, COM LED DE 12/13 W - FORNECIMENTO E INSTALAÇÃO. AF_03/2022 (UN)</t>
  </si>
  <si>
    <t>00039385</t>
  </si>
  <si>
    <t>LUMINARIA LED PLAFON REDONDO DE SOBREPOR BIVOLT 12/13 W,  D = *17* CM</t>
  </si>
  <si>
    <t>9.32. 101946 QUADRO DE MEDIÇÃO GERAL DE ENERGIA PARA 1 MEDIDOR DE SOBREPOR - FORNECIMENTO E INSTALAÇÃO. AF_10/2020 (UN)</t>
  </si>
  <si>
    <t>00011950</t>
  </si>
  <si>
    <t>BUCHA DE NYLON SEM ABA S6, COM PARAFUSO DE 4,20 X 40 MM EM ACO ZINCADO COM ROSCA SOBERBA, CABECA CHATA E FENDA PHILLIPS</t>
  </si>
  <si>
    <t>00039808</t>
  </si>
  <si>
    <t>CAIXA PARA MEDIDOR MONOFASICO, EM POLICARBONATO / TERMOPLASTICO, PARA ALOJAR 1 DISJUNTOR (PADRAO DA CONCESSIONARIA LOCAL)</t>
  </si>
  <si>
    <t>9.33. 101875 QUADRO DE DISTRIBUIÇÃO DE ENERGIA EM CHAPA DE AÇO GALVANIZADO, DE EMBUTIR, COM BARRAMENTO TRIFÁSICO, PARA 12 DISJUNTORES DIN 100A - FORNECIMENTO E INSTALAÇÃO. AF_10/2020 (UN)</t>
  </si>
  <si>
    <t>00013393</t>
  </si>
  <si>
    <t>QUADRO DE DISTRIBUICAO COM BARRAMENTO TRIFASICO, DE EMBUTIR, EM CHAPA DE ACO GALVANIZADO, PARA 12 DISJUNTORES DIN, 100 A</t>
  </si>
  <si>
    <t>87367</t>
  </si>
  <si>
    <t>ARGAMASSA TRAÇO 1:1:6 (EM VOLUME DE CIMENTO, CAL E AREIA MÉDIA ÚMIDA) PARA EMBOÇO/MASSA ÚNICA/ASSENTAMENTO DE ALVENARIA DE VEDAÇÃO, PREPARO MANUAL. AF_08/2019</t>
  </si>
  <si>
    <t>9.34. 101879 QUADRO DE DISTRIBUIÇÃO DE ENERGIA EM CHAPA DE AÇO GALVANIZADO, DE EMBUTIR, COM BARRAMENTO TRIFÁSICO, PARA 24 DISJUNTORES DIN 100A - FORNECIMENTO E INSTALAÇÃO. AF_10/2020 (UN)</t>
  </si>
  <si>
    <t>00012039</t>
  </si>
  <si>
    <t>QUADRO DE DISTRIBUICAO COM BARRAMENTO TRIFASICO, DE EMBUTIR, EM CHAPA DE ACO GALVANIZADO, PARA 24 DISJUNTORES DIN, 100 A</t>
  </si>
  <si>
    <t>9.35. S12394 Cabo HDMI 15m Blindado 2.0 Ethernet 15 metros 4K ULTRA HD 3D 2160p (m)</t>
  </si>
  <si>
    <t>S10552</t>
  </si>
  <si>
    <t>Encargos Complementares - Eletricista</t>
  </si>
  <si>
    <t>I13248</t>
  </si>
  <si>
    <t>I02436S</t>
  </si>
  <si>
    <t>Eletricista (horista)</t>
  </si>
  <si>
    <t>9.36. S03435 Suporte para fixação de projetor elétrico (m)</t>
  </si>
  <si>
    <t>I00081</t>
  </si>
  <si>
    <t>Aço ca-50   6,3 a 12,5 mm</t>
  </si>
  <si>
    <t>9.37. CPU 031 SUBESTAÇÃO AÉREA 75 KVA COMPLETA EM POSTE DE CONCRETO DUPLO T 11/300 (UND)</t>
  </si>
  <si>
    <t>OUTROS</t>
  </si>
  <si>
    <t>TOTAL OUTROS:</t>
  </si>
  <si>
    <t>9.38. 101895 DISJUNTOR TERMOMAGNÉTICO TRIPOLAR , CORRENTE NOMINAL DE 125A - FORNECIMENTO E INSTALAÇÃO. AF_10/2020 (UN)</t>
  </si>
  <si>
    <t>00002391</t>
  </si>
  <si>
    <t>DISJUNTOR TERMOMAGNETICO TRIPOLAR 125 A / 425 V / ICC - 25 KA</t>
  </si>
  <si>
    <t>00001578</t>
  </si>
  <si>
    <t>TERMINAL A COMPRESSAO EM COBRE ESTANHADO PARA CABO 50 MM2, 1 FURO E 1 COMPRESSAO, PARA PARAFUSO DE FIXACAO M8</t>
  </si>
  <si>
    <t>10.1.1. 89356 TUBO, PVC, SOLDÁVEL, DN 25MM, INSTALADO EM RAMAL OU SUB-RAMAL DE ÁGUA - FORNECIMENTO E INSTALAÇÃO. AF_06/2022 (M)</t>
  </si>
  <si>
    <t>00009868</t>
  </si>
  <si>
    <t>TUBO PVC, SOLDAVEL, DE 25 MM, AGUA FRIA (NBR-5648)</t>
  </si>
  <si>
    <t>10.1.2. 102116 BOMBA CENTRÍFUGA, TRIFÁSICA, 1,5 CV OU 1,48 HP, HM 10 A 24 M, Q 6,1 A 21,9 M3/H - FORNECIMENTO E INSTALAÇÃO. AF_12/2020 (UN)</t>
  </si>
  <si>
    <t>00000734</t>
  </si>
  <si>
    <t>BOMBA CENTRIFUGA,  MOTOR ELETRICO TRIFASICO 1,48HP  DIAMETRO DE SUCCAO X ELEVACAO 1 1/2" X 1", DIAMETRO DO ROTOR 117 MM, HM/Q: 10 M / 21,9 M3/H A 24 M / 6,1 M3/H</t>
  </si>
  <si>
    <t>00011267</t>
  </si>
  <si>
    <t>ARRUELA LISA, REDONDA, DE LATAO POLIDO, DIAMETRO NOMINAL 5/8", DIAMETRO EXTERNO = 34 MM, DIAMETRO DO FURO = 17 MM, ESPESSURA = *2,5* MM</t>
  </si>
  <si>
    <t>00039997</t>
  </si>
  <si>
    <t>PORCA ZINCADA, SEXTAVADA, DIAMETRO 1/4"</t>
  </si>
  <si>
    <t>00039996</t>
  </si>
  <si>
    <t>VERGALHAO ZINCADO ROSCA TOTAL, 1/4 " (6,3 MM)</t>
  </si>
  <si>
    <t>10.1.3. 89987 REGISTRO DE GAVETA BRUTO, LATÃO, ROSCÁVEL, 3/4", COM ACABAMENTO E CANOPLA CROMADOS - FORNECIMENTO E INSTALAÇÃO. AF_08/2021 (UN)</t>
  </si>
  <si>
    <t>00003148</t>
  </si>
  <si>
    <t>FITA VEDA ROSCA EM ROLOS DE 18 MM X 50 M (L X C)</t>
  </si>
  <si>
    <t>00006005</t>
  </si>
  <si>
    <t>REGISTRO GAVETA COM ACABAMENTO E CANOPLA CROMADOS, SIMPLES, BITOLA 3/4 " (REF 1509)</t>
  </si>
  <si>
    <t>10.1.4. 89985 REGISTRO DE PRESSÃO BRUTO, LATÃO, ROSCÁVEL, 3/4", COM ACABAMENTO E CANOPLA CROMADOS - FORNECIMENTO E INSTALAÇÃO. AF_08/2021 (UN)</t>
  </si>
  <si>
    <t>00006024</t>
  </si>
  <si>
    <t>REGISTRO PRESSAO COM ACABAMENTO E CANOPLA CROMADA, SIMPLES, BITOLA 3/4 " (REF 1416)</t>
  </si>
  <si>
    <t>10.1.5. 00003533 JOELHO DE REDUCAO, PVC SOLDAVEL, 90 GRAUS, 25 MM X 20 MM, COR MARROM, PARA AGUA FRIA PREDIAL (UN)</t>
  </si>
  <si>
    <t>10.1.6. 00020147 JOELHO PVC, SOLDAVEL, COM BUCHA DE LATAO, 90 GRAUS, 25 MM X 1/2", PARA AGUA FRIA PREDIAL (UN)</t>
  </si>
  <si>
    <t>10.1.7. 00043497 EPI - FAMILIA ENCANADOR - MENSALISTA (ENCARGOS COMPLEMENTARES - COLETADO CAIXA) (MES)</t>
  </si>
  <si>
    <t>10.1.8. 89362 JOELHO 90 GRAUS, PVC, SOLDÁVEL, DN 25MM, INSTALADO EM RAMAL OU SUB-RAMAL DE ÁGUA - FORNECIMENTO E INSTALAÇÃO. AF_06/2022 (UN)</t>
  </si>
  <si>
    <t>00003529</t>
  </si>
  <si>
    <t>JOELHO PVC, SOLDAVEL, 90 GRAUS, 25 MM, COR MARROM, PARA AGUA FRIA PREDIAL</t>
  </si>
  <si>
    <t>10.1.9. 89363 JOELHO 45 GRAUS, PVC, SOLDÁVEL, DN 25MM, INSTALADO EM RAMAL OU SUB-RAMAL DE ÁGUA - FORNECIMENTO E INSTALAÇÃO. AF_06/2022 (UN)</t>
  </si>
  <si>
    <t>00003500</t>
  </si>
  <si>
    <t>JOELHO, PVC SOLDAVEL, 45 GRAUS, 25 MM, COR MARROM, PARA AGUA FRIA PREDIAL</t>
  </si>
  <si>
    <t>10.1.10. 89385 LUVA SOLDÁVEL E COM ROSCA, PVC, SOLDÁVEL, DN 25MM X 3/4 , INSTALADO EM RAMAL OU SUB-RAMAL DE ÁGUA - FORNECIMENTO E INSTALAÇÃO. AF_06/2022 (UN)</t>
  </si>
  <si>
    <t>00003906</t>
  </si>
  <si>
    <t>LUVA SOLDAVEL COM ROSCA, PVC, 25 MM X 3/4", PARA AGUA FRIA PREDIAL</t>
  </si>
  <si>
    <t>10.1.11. 89378 LUVA, PVC, SOLDÁVEL, DN 25MM, INSTALADO EM RAMAL OU SUB-RAMAL DE ÁGUA - FORNECIMENTO E INSTALAÇÃO. AF_06/2022 (UN)</t>
  </si>
  <si>
    <t>00003904</t>
  </si>
  <si>
    <t>LUVA PVC SOLDAVEL, 25 MM, PARA AGUA FRIA PREDIAL</t>
  </si>
  <si>
    <t>10.1.12. 89383 ADAPTADOR CURTO COM BOLSA E ROSCA PARA REGISTRO, PVC, SOLDÁVEL, DN 25MM X 3/4 , INSTALADO EM RAMAL OU SUB-RAMAL DE ÁGUA - FORNECIMENTO E INSTALAÇÃO. AF_06/2022 (UN)</t>
  </si>
  <si>
    <t>00000065</t>
  </si>
  <si>
    <t>ADAPTADOR PVC SOLDAVEL CURTO COM BOLSA E ROSCA, 25 MM X 3/4", PARA AGUA FRIA</t>
  </si>
  <si>
    <t>10.1.13. 89395 TE, PVC, SOLDÁVEL, DN 25MM, INSTALADO EM RAMAL OU SUB-RAMAL DE ÁGUA - FORNECIMENTO E INSTALAÇÃO. AF_06/2022 (UN)</t>
  </si>
  <si>
    <t>00007139</t>
  </si>
  <si>
    <t>TE SOLDAVEL, PVC, 90 GRAUS, 25 MM, PARA AGUA FRIA PREDIAL (NBR 5648)</t>
  </si>
  <si>
    <t>10.1.14. 89364 CURVA 90 GRAUS, PVC, SOLDÁVEL, DN 25MM, INSTALADO EM RAMAL OU SUB-RAMAL DE ÁGUA - FORNECIMENTO E INSTALAÇÃO. AF_06/2022 (UN)</t>
  </si>
  <si>
    <t>00001956</t>
  </si>
  <si>
    <t>CURVA DE PVC 90 GRAUS, SOLDAVEL, 25 MM, COR MARROM, PARA AGUA FRIA PREDIAL</t>
  </si>
  <si>
    <t>10.1.15. 102623 CAIXA D´ÁGUA EM POLIETILENO, 1000 LITROS (INCLUSOS TUBOS, CONEXÕES E TORNEIRA DE BÓIA) - FORNECIMENTO E INSTALAÇÃO. AF_06/2021 (UN)</t>
  </si>
  <si>
    <t>94703</t>
  </si>
  <si>
    <t>ADAPTADOR COM FLANGE E ANEL DE VEDAÇÃO, PVC, SOLDÁVEL, DN  25 MM X 3/4 , INSTALADO EM RESERVAÇÃO DE ÁGUA DE EDIFICAÇÃO QUE POSSUA RESERVATÓRIO DE FIBRA/FIBROCIMENTO   FORNECIMENTO E INSTALAÇÃO. AF_06/2016</t>
  </si>
  <si>
    <t>94705</t>
  </si>
  <si>
    <t>ADAPTADOR COM FLANGE E ANEL DE VEDAÇÃO, PVC, SOLDÁVEL, DN 40 MM X 1 1/4 , INSTALADO EM RESERVAÇÃO DE ÁGUA DE EDIFICAÇÃO QUE POSSUA RESERVATÓRIO DE FIBRA/FIBROCIMENTO   FORNECIMENTO E INSTALAÇÃO. AF_06/2016</t>
  </si>
  <si>
    <t>102607</t>
  </si>
  <si>
    <t>CAIXA D´ÁGUA EM POLIETILENO, 1000 LITROS - FORNECIMENTO E INSTALAÇÃO. AF_06/2021</t>
  </si>
  <si>
    <t>102591</t>
  </si>
  <si>
    <t>FURO EM CAIXA D'ÁGUA COM ESPESSURA DE 2 ATÉ 5 MM E DIÂMETRO DE 25 MM. AF_06/2021</t>
  </si>
  <si>
    <t>102595</t>
  </si>
  <si>
    <t>FURO EM CAIXA D'ÁGUA COM ESPESSURA DE 2 ATÉ 5 MM E DIÂMETRO DE 40 MM. AF_06/2021</t>
  </si>
  <si>
    <t>94672</t>
  </si>
  <si>
    <t>JOELHO 90 GRAUS COM BUCHA DE LATÃO, PVC, SOLDÁVEL, DN  25 MM, X 3/4"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</si>
  <si>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</si>
  <si>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94489</t>
  </si>
  <si>
    <t>REGISTRO DE ESFERA, PVC, SOLDÁVEL, COM VOLANTE, DN  25 MM - FORNECIMENTO E INSTALAÇÃO. AF_08/2021</t>
  </si>
  <si>
    <t>94491</t>
  </si>
  <si>
    <t>REGISTRO DE ESFERA, PVC, SOLDÁVEL, COM VOLANTE, DN  40 MM - FORNECIMENTO E INSTALAÇÃO. AF_08/2021</t>
  </si>
  <si>
    <t>94688</t>
  </si>
  <si>
    <t>TÊ, PVC, SOLDÁVEL, DN  25 MM INSTALADO EM RESERVAÇÃO DE ÁGUA DE EDIFICAÇÃO QUE POSSUA RESERVATÓRIO DE FIBRA/FIBROCIMENTO   FORNECIMENTO E INSTALAÇÃO. AF_06/2016</t>
  </si>
  <si>
    <t>94692</t>
  </si>
  <si>
    <t>TÊ, PVC, SOLDÁVEL, DN 40 MM INSTALADO EM RESERVAÇÃO DE ÁGUA DE EDIFICAÇÃO QUE POSSUA RESERVATÓRIO DE FIBRA/FIBROCIMENTO   FORNECIMENTO E INSTALAÇÃO. AF_06/2016</t>
  </si>
  <si>
    <t>94796</t>
  </si>
  <si>
    <t>TORNEIRA DE BOIA PARA CAIXA D'ÁGUA, ROSCÁVEL, 3/4" - FORNECIMENTO E INSTALAÇÃO. AF_08/2021</t>
  </si>
  <si>
    <t>94648</t>
  </si>
  <si>
    <t>TUBO, PVC, SOLDÁVEL, DN  25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</si>
  <si>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</si>
  <si>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I00981</t>
  </si>
  <si>
    <t>Fita veda rosca 18mm</t>
  </si>
  <si>
    <t>10.2.1. 98108 CAIXA DE GORDURA DUPLA (CAPACIDADE: 126 L), RETANGULAR, EM ALVENARIA COM BLOCOS DE CONCRETO, DIMENSÕES INTERNAS = 0,4X0,7 M, ALTURA INTERNA = 0,8 M. AF_12/2020 (UN)</t>
  </si>
  <si>
    <t>00000650</t>
  </si>
  <si>
    <t>BLOCO DE VEDACAO DE CONCRETO, 9 X 19 X 39 CM (CLASSE C - NBR 6136)</t>
  </si>
  <si>
    <t>97734</t>
  </si>
  <si>
    <t>PEÇA RETANGULAR PRÉ-MOLDADA, VOLUME DE CONCRETO DE 10 A 30 LITROS, TAXA DE AÇO APROXIMADA DE 30KG/M³. AF_03/2024</t>
  </si>
  <si>
    <t>10.2.2. S04282 Caixa sifonada em pvc, 150 x 150 x 50 mm, com tampa cega, acabamento branco, Akros ou similar (un)</t>
  </si>
  <si>
    <t>I03352</t>
  </si>
  <si>
    <t>Caixa sifonada em pvc, quadrada, com tampa cega, 150 x 150 x 50 mm, completa</t>
  </si>
  <si>
    <t>10.2.3. 89709 RALO SIFONADO, PVC, DN 100 X 40 MM, JUNTA SOLDÁVEL, FORNECIDO E INSTALADO EM RAMAL DE DESCARGA OU EM RAMAL DE ESGOTO SANITÁRIO. AF_08/2022 (UN)</t>
  </si>
  <si>
    <t>00011741</t>
  </si>
  <si>
    <t>RALO SIFONADO CILINDRICO, PVC, 100 X 40 MM,  COM GRELHA REDONDA BRANCA</t>
  </si>
  <si>
    <t>10.2.4. 89726 JOELHO 45 GRAUS, PVC, SERIE NORMAL, ESGOTO PREDIAL, DN 40 MM, JUNTA SOLDÁVEL, FORNECIDO E INSTALADO EM RAMAL DE DESCARGA OU RAMAL DE ESGOTO SANITÁRIO. AF_08/2022 (UN)</t>
  </si>
  <si>
    <t>00003516</t>
  </si>
  <si>
    <t>JOELHO PVC, SOLDAVEL, BB, 45 GRAUS, DN 40 MM, PARA ESGOTO PREDIAL</t>
  </si>
  <si>
    <t>10.2.5. 89732 JOELHO 45 GRAUS, PVC, SERIE NORMAL, ESGOTO PREDIAL, DN 50 MM, JUNTA ELÁSTICA, FORNECIDO E INSTALADO EM RAMAL DE DESCARGA OU RAMAL DE ESGOTO SANITÁRIO. AF_08/2022 (UN)</t>
  </si>
  <si>
    <t>00000296</t>
  </si>
  <si>
    <t>ANEL BORRACHA PARA TUBO ESGOTO PREDIAL, DN 50 MM (NBR 5688)</t>
  </si>
  <si>
    <t>00003518</t>
  </si>
  <si>
    <t>JOELHO PVC, SOLDAVEL, PB, 45 GRAUS, DN 50 MM, PARA ESGOTO PREDIAL</t>
  </si>
  <si>
    <t>10.2.6. 89746 JOELHO 45 GRAUS, PVC, SERIE NORMAL, ESGOTO PREDIAL, DN 100 MM, JUNTA ELÁSTICA, FORNECIDO E INSTALADO EM RAMAL DE DESCARGA OU RAMAL DE ESGOTO SANITÁRIO. AF_08/2022 (UN)</t>
  </si>
  <si>
    <t>00000301</t>
  </si>
  <si>
    <t>ANEL BORRACHA PARA TUBO ESGOTO PREDIAL, DN 100 MM (NBR 5688)</t>
  </si>
  <si>
    <t>00003528</t>
  </si>
  <si>
    <t>JOELHO PVC, SOLDAVEL, PB, 45 GRAUS, DN 100 MM, PARA ESGOTO PREDIAL</t>
  </si>
  <si>
    <t>10.2.7. 89728 CURVA CURTA 90 GRAUS, PVC, SERIE NORMAL, ESGOTO PREDIAL, DN 40 MM, JUNTA SOLDÁVEL, FORNECIDO E INSTALADO EM RAMAL DE DESCARGA OU RAMAL DE ESGOTO SANITÁRIO. AF_08/2022 (UN)</t>
  </si>
  <si>
    <t>00001933</t>
  </si>
  <si>
    <t>CURVA PVC CURTA 90 GRAUS, DN 40 MM, PARA ESGOTO PREDIAL</t>
  </si>
  <si>
    <t>10.2.8. 89748 CURVA CURTA 90 GRAUS, PVC, SERIE NORMAL, ESGOTO PREDIAL, DN 100 MM, JUNTA ELÁSTICA, FORNECIDO E INSTALADO EM RAMAL DE DESCARGA OU RAMAL DE ESGOTO SANITÁRIO. AF_08/2022 (UN)</t>
  </si>
  <si>
    <t>00001966</t>
  </si>
  <si>
    <t>CURVA PVC CURTA 90 GRAUS, DN 100 MM, PARA ESGOTO PREDIAL</t>
  </si>
  <si>
    <t>10.2.9. 89731 JOELHO 90 GRAUS, PVC, SERIE NORMAL, ESGOTO PREDIAL, DN 50 MM, JUNTA ELÁSTICA, FORNECIDO E INSTALADO EM RAMAL DE DESCARGA OU RAMAL DE ESGOTO SANITÁRIO. AF_08/2022 (UN)</t>
  </si>
  <si>
    <t>10.2.10. 89744 JOELHO 90 GRAUS, PVC, SERIE NORMAL, ESGOTO PREDIAL, DN 100 MM, JUNTA ELÁSTICA, FORNECIDO E INSTALADO EM RAMAL DE DESCARGA OU RAMAL DE ESGOTO SANITÁRIO. AF_08/2022 (UN)</t>
  </si>
  <si>
    <t>10.2.11. 89797 JUNÇÃO SIMPLES, PVC, SERIE NORMAL, ESGOTO PREDIAL, DN 100 X 100 MM, JUNTA ELÁSTICA, FORNECIDO E INSTALADO EM RAMAL DE DESCARGA OU RAMAL DE ESGOTO SANITÁRIO. AF_08/2022 (UN)</t>
  </si>
  <si>
    <t>00003670</t>
  </si>
  <si>
    <t>JUNCAO SIMPLES, PVC, 45 GRAUS, DN 100 X 100 MM, SERIE NORMAL PARA ESGOTO PREDIAL</t>
  </si>
  <si>
    <t>10.2.12. 89754 LUVA DE CORRER, PVC, SERIE NORMAL, ESGOTO PREDIAL, DN 50 MM, JUNTA ELÁSTICA, FORNECIDO E INSTALADO EM RAMAL DE DESCARGA OU RAMAL DE ESGOTO SANITÁRIO. AF_08/2022 (UN)</t>
  </si>
  <si>
    <t>00003848</t>
  </si>
  <si>
    <t>LUVA DE CORRER, PVC, DN 50 MM, PARA ESGOTO PREDIAL</t>
  </si>
  <si>
    <t>10.2.13. 89779 LUVA DE CORRER, PVC, SERIE NORMAL, ESGOTO PREDIAL, DN 100 MM, JUNTA ELÁSTICA, FORNECIDO E INSTALADO EM RAMAL DE DESCARGA OU RAMAL DE ESGOTO SANITÁRIO. AF_08/2022 (UN)</t>
  </si>
  <si>
    <t>00003893</t>
  </si>
  <si>
    <t>LUVA DE CORRER, PVC, DN 100 MM, PARA ESGOTO PREDIAL</t>
  </si>
  <si>
    <t>10.2.14. 89714 TUBO PVC, SERIE NORMAL, ESGOTO PREDIAL, DN 100 MM, FORNECIDO E INSTALADO EM RAMAL DE DESCARGA OU RAMAL DE ESGOTO SANITÁRIO. AF_08/2022 (M)</t>
  </si>
  <si>
    <t>10.2.15. 89713 TUBO PVC, SERIE NORMAL, ESGOTO PREDIAL, DN 75 MM, FORNECIDO E INSTALADO EM RAMAL DE DESCARGA OU RAMAL DE ESGOTO SANITÁRIO. AF_08/2022 (M)</t>
  </si>
  <si>
    <t>00009837</t>
  </si>
  <si>
    <t>TUBO PVC SERIE NORMAL, DN 75 MM, PARA ESGOTO PREDIAL (NBR 5688)</t>
  </si>
  <si>
    <t>10.2.16. 89712 TUBO PVC, SERIE NORMAL, ESGOTO PREDIAL, DN 50 MM, FORNECIDO E INSTALADO EM RAMAL DE DESCARGA OU RAMAL DE ESGOTO SANITÁRIO. AF_08/2022 (M)</t>
  </si>
  <si>
    <t>10.2.17. 89711 TUBO PVC, SERIE NORMAL, ESGOTO PREDIAL, DN 40 MM, FORNECIDO E INSTALADO EM RAMAL DE DESCARGA OU RAMAL DE ESGOTO SANITÁRIO. AF_08/2022 (M)</t>
  </si>
  <si>
    <t>10.2.18. 89796 TE, PVC, SERIE NORMAL, ESGOTO PREDIAL, DN 100 X 100 MM, JUNTA ELÁSTICA, FORNECIDO E INSTALADO EM RAMAL DE DESCARGA OU RAMAL DE ESGOTO SANITÁRIO. AF_08/2022 (UN)</t>
  </si>
  <si>
    <t>00007091</t>
  </si>
  <si>
    <t>TE SANITARIO, PVC, DN 100 X 100 MM, SERIE NORMAL, PARA ESGOTO PREDIAL</t>
  </si>
  <si>
    <t>10.2.19. S11167 Fossa séptica em concreto armado dimensões internas 1,20 x 2,40 x 1,80 m (un)</t>
  </si>
  <si>
    <t>S00026</t>
  </si>
  <si>
    <t>Coleta e carga manuais de entulho</t>
  </si>
  <si>
    <t>S03346</t>
  </si>
  <si>
    <t>Concreto simples usinado fck=30mpa, bombeado, lançado e adensado em superestrutura</t>
  </si>
  <si>
    <t>S02498</t>
  </si>
  <si>
    <t>Escavação manual de vala ou cava em material de 1ª categoria, profundidade entre 1,50 e 3,00m</t>
  </si>
  <si>
    <t>S00110</t>
  </si>
  <si>
    <t>Forma plana para estruturas, em compensado resinado de 12mm, 01 uso, inclusive escoramento - Revisada 07.2015</t>
  </si>
  <si>
    <t>S01533</t>
  </si>
  <si>
    <t>Tubo pvc rígido c/anel borracha, serie normal, p/esgoto predial, d = 150mm</t>
  </si>
  <si>
    <t>10.2.20. S01744 Sumidouro paredes com  blocos cerâmicos 6 furos e dimensões internas de  2,00 x 1,50 x 1,50 m (un)</t>
  </si>
  <si>
    <t>I00545</t>
  </si>
  <si>
    <t>Cascalhinho ou pedrisco (brita 0), com frete</t>
  </si>
  <si>
    <t>S00165</t>
  </si>
  <si>
    <t>Alvenaria bloco cerâmico vedação, 9x19x24cm, e=24cm, com argamassa t5 - 1:2:8 (cimento/cal/areia), junta=2cm</t>
  </si>
  <si>
    <t>S00091</t>
  </si>
  <si>
    <t>Alvenaria pedra calcárea argamassada c/ cimento e areia traço t-4 (1:5) - 1 saco cimento 50kg / 5 padiolas areia dim. 0,35z0,45x0,23m - Confecção mecânica e transporte</t>
  </si>
  <si>
    <t>S00145</t>
  </si>
  <si>
    <t>Laje pré-fabricada comum para piso ou cobertura, inclusive escoramento em madeira e capeamento 4cm</t>
  </si>
  <si>
    <t>S02658</t>
  </si>
  <si>
    <t>Lastro de brita 3</t>
  </si>
  <si>
    <t>11.1. 86931 VASO SANITÁRIO SIFONADO COM CAIXA ACOPLADA LOUÇA BRANCA, INCLUSO ENGATE FLEXÍVEL EM PLÁSTICO BRANCO, 1/2  X 40CM - FORNECIMENTO E INSTALAÇÃO. AF_01/2020 (UN)</t>
  </si>
  <si>
    <t>86885</t>
  </si>
  <si>
    <t>ENGATE FLEXÍVEL EM PLÁSTICO BRANCO, 1/2" X 40CM - FORNECIMENTO E INSTALAÇÃO. AF_01/2020</t>
  </si>
  <si>
    <t>11.2. 95472 VASO SANITARIO SIFONADO CONVENCIONAL PARA PCD SEM FURO FRONTAL COM LOUÇA BRANCA SEM ASSENTO, INCLUSO CONJUNTO DE LIGAÇÃO PARA BACIA SANITÁRIA AJUSTÁVEL - FORNECIMENTO E INSTALAÇÃO. AF_01/2020 (UN)</t>
  </si>
  <si>
    <t>00006142</t>
  </si>
  <si>
    <t>CONJUNTO DE LIGACAO AJUSTAVEL, PARA VASO / BACIA SANITARIA , EM PLASTICO BRANCO, COM TUBO, CANOPLA E ESPUDE</t>
  </si>
  <si>
    <t>95471</t>
  </si>
  <si>
    <t>VASO SANITARIO SIFONADO CONVENCIONAL PARA PCD SEM FURO FRONTAL COM  LOUÇA BRANCA SEM ASSENTO -  FORNECIMENTO E INSTALAÇÃO. AF_01/2020</t>
  </si>
  <si>
    <t>11.3. S01472 Válvula de descarga cromada c/ canopla lisa 40 mm (1 1/2") (un)</t>
  </si>
  <si>
    <t>I21012S</t>
  </si>
  <si>
    <t>Tubo aco galvanizado com costura, classe leve, dn 40 mm ( 11/2"),  e = 3,00 mm,  *3,48* kg/m (nbr 5580)</t>
  </si>
  <si>
    <t>I10228S</t>
  </si>
  <si>
    <t>Valvula de descarga metalica, base 1 1/2 " e acabamento metalico cromado</t>
  </si>
  <si>
    <t>11.4. 86938 CUBA DE EMBUTIR OVAL EM LOUÇA BRANCA, 35 X 50CM OU EQUIVALENTE, INCLUSO VÁLVULA E SIFÃO TIPO GARRAFA EM METAL CROMADO - FORNECIMENTO E INSTALAÇÃO. AF_01/2020 (UN)</t>
  </si>
  <si>
    <t>86901</t>
  </si>
  <si>
    <t>CUBA DE EMBUTIR OVAL EM LOUÇA BRANCA, 35 X 50CM OU EQUIVALENTE - FORNECIMENTO E INSTALAÇÃO. AF_01/2020</t>
  </si>
  <si>
    <t>86881</t>
  </si>
  <si>
    <t>SIFÃO DO TIPO GARRAFA EM METAL CROMADO 1 X 1.1/2" - FORNECIMENTO E INSTALAÇÃO. AF_01/2020</t>
  </si>
  <si>
    <t>86877</t>
  </si>
  <si>
    <t>VÁLVULA EM METAL CROMADO 1.1/2" X 1.1/2" PARA TANQUE OU LAVATÓRIO, COM OU SEM LADRÃO - FORNECIMENTO E INSTALAÇÃO. AF_01/2020</t>
  </si>
  <si>
    <t>11.5. 86942 LAVATÓRIO LOUÇA BRANCA SUSPENSO, 29,5 X 39CM OU EQUIVALENTE, PADRÃO POPULAR, INCLUSO SIFÃO TIPO GARRAFA EM PVC, VÁLVULA E ENGATE FLEXÍVEL 30CM EM PLÁSTICO E TORNEIRA CROMADA DE MESA, PADRÃO POPULAR - FORNECIMENTO E INSTALAÇÃO. AF_01/2020 (UN)</t>
  </si>
  <si>
    <t>86884</t>
  </si>
  <si>
    <t>ENGATE FLEXÍVEL EM PLÁSTICO BRANCO, 1/2" X 30CM - FORNECIMENTO E INSTALAÇÃO. AF_01/2020</t>
  </si>
  <si>
    <t>86904</t>
  </si>
  <si>
    <t>LAVATÓRIO LOUÇA BRANCA SUSPENSO, 29,5 X 39CM OU EQUIVALENTE, PADRÃO POPULAR - FORNECIMENTO E INSTALAÇÃO. AF_01/2020</t>
  </si>
  <si>
    <t>SIFÃO DO TIPO GARRAFA/COPO EM PVC 1.1/4  X 1.1/2" - FORNECIMENTO E INSTALAÇÃO. AF_01/2020</t>
  </si>
  <si>
    <t>TORNEIRA CROMADA DE MESA, 1/2" OU 3/4", PARA LAVATÓRIO, PADRÃO POPULAR - FORNECIMENTO E INSTALAÇÃO. AF_01/2020</t>
  </si>
  <si>
    <t>86879</t>
  </si>
  <si>
    <t>VÁLVULA EM PLÁSTICO 1" PARA PIA, TANQUE OU LAVATÓRIO, COM OU SEM LADRÃO - FORNECIMENTO E INSTALAÇÃO. AF_01/2020</t>
  </si>
  <si>
    <t>11.6. 86915 TORNEIRA CROMADA DE MESA, 1/2? OU 3/4?, PARA LAVATÓRIO, PADRÃO MÉDIO - FORNECIMENTO E INSTALAÇÃO. AF_01/2020 (UN)</t>
  </si>
  <si>
    <t>00036791</t>
  </si>
  <si>
    <t>TORNEIRA METALICA CROMADA DE MESA PARA LAVATORIO, BICA ALTA, COM AREJADOR (REF 1195)</t>
  </si>
  <si>
    <t>11.7. 95544 PAPELEIRA DE PAREDE EM METAL CROMADO SEM TAMPA, INCLUSO FIXAÇÃO. AF_01/2020 (UN)</t>
  </si>
  <si>
    <t>00011703</t>
  </si>
  <si>
    <t>PAPELEIRA DE PAREDE EM METAL CROMADO SEM TAMPA</t>
  </si>
  <si>
    <t>11.8. S10759 Bancada em granito cinza andorinha, e=2cm (m2)</t>
  </si>
  <si>
    <t>I03116</t>
  </si>
  <si>
    <t>Cantoneira alumínio anodizado natural, 1" x  1/8" - vara com 6m - 0,408 kg/m</t>
  </si>
  <si>
    <t>11.9. 86927 TANQUE DE MÁRMORE SINTÉTICO SUSPENSO, 22L OU EQUIVALENTE, INCLUSO SIFÃO TIPO GARRAFA EM PVC, VÁLVULA PLÁSTICA E TORNEIRA DE METAL CROMADO PADRÃO POPULAR - FORNEC. E INSTALAÇÃO. AF_01/2020 (UN)</t>
  </si>
  <si>
    <t>86876</t>
  </si>
  <si>
    <t>TANQUE DE MÁRMORE SINTÉTICO SUSPENSO, 22L OU EQUIVALENTE - FORNECIMENTO E INSTALAÇÃO. AF_01/2020</t>
  </si>
  <si>
    <t>86913</t>
  </si>
  <si>
    <t>TORNEIRA CROMADA 1/2" OU 3/4" PARA TANQUE, PADRÃO POPULAR - FORNECIMENTO E INSTALAÇÃO. AF_01/2020</t>
  </si>
  <si>
    <t>11.10. 86936 CUBA DE EMBUTIR DE AÇO INOXIDÁVEL MÉDIA, INCLUSO VÁLVULA TIPO AMERICANA E SIFÃO TIPO GARRAFA EM METAL CROMADO - FORNECIMENTO E INSTALAÇÃO. AF_01/2020 (UN)</t>
  </si>
  <si>
    <t>86900</t>
  </si>
  <si>
    <t>CUBA DE EMBUTIR RETANGULAR DE AÇO INOXIDÁVEL, 46 X 30 X 12 CM - FORNECIMENTO E INSTALAÇÃO. AF_01/2020</t>
  </si>
  <si>
    <t>86878</t>
  </si>
  <si>
    <t>VÁLVULA EM METAL CROMADO TIPO AMERICANA 3.1/2" X 1.1/2" PARA PIA - FORNECIMENTO E INSTALAÇÃO. AF_01/2020</t>
  </si>
  <si>
    <t>11.11. 86911 TORNEIRA CROMADA LONGA, DE PAREDE, 1/2? OU 3/4?, PARA PIA DE COZINHA, PADRÃO POPULAR - FORNECIMENTO E INSTALAÇÃO. AF_01/2020 (UN)</t>
  </si>
  <si>
    <t>11.12. C4835 ESPELHO CRISTAL, ESPESSURA 4MM, COM PARAFUSOS DE FIXAÇÃO, SEM MOLDURA (M2)</t>
  </si>
  <si>
    <t>I9145</t>
  </si>
  <si>
    <t>ESPELHO CRISTAL E = 4 MM</t>
  </si>
  <si>
    <t>I1580</t>
  </si>
  <si>
    <t>PARAFUSO FRANCES 1/2''X8'' COM 2 PORCAS</t>
  </si>
  <si>
    <t>12.1. 92580 TRAMA DE AÇO COMPOSTA POR TERÇAS PARA TELHADOS DE ATÉ 2 ÁGUAS PARA TELHA ONDULADA DE FIBROCIMENTO, METÁLICA, PLÁSTICA OU TERMOACÚSTICA, INCLUSO TRANSPORTE VERTICAL. AF_07/2019 (M2)</t>
  </si>
  <si>
    <t>12.2. 94213 TELHAMENTO COM TELHA DE AÇO/ALUMÍNIO E = 0,5 MM, COM ATÉ 2 ÁGUAS, INCLUSO IÇAMENTO. AF_07/2019 (M2)</t>
  </si>
  <si>
    <t>12.3. 96486 FORRO EM RÉGUAS DE PVC, LISO, PARA AMBIENTES COMERCIAIS, INCLUSIVE ESTRUTURA BIDIRECIONAL DE FIXAÇÃO. AF_08/2023_PS (M2)</t>
  </si>
  <si>
    <t>12.4. 96113 FORRO EM PLACAS DE GESSO, PARA AMBIENTES COMERCIAIS. AF_08/2023_PS (M2)</t>
  </si>
  <si>
    <t>13.1. 88485 FUNDO SELADOR ACRÍLICO, APLICAÇÃO MANUAL EM PAREDE, UMA DEMÃO. AF_04/2023 (M2)</t>
  </si>
  <si>
    <t>13.2. 96130 APLICAÇÃO MANUAL DE MASSA ACRÍLICA EM PAREDES EXTERNAS DE CASAS, UMA DEMÃO. AF_05/2017 (M2)</t>
  </si>
  <si>
    <t>13.3. S02287 Pintura de acabamento com aplicação de 02 demãos de tinta PVA latex para exteriores - cores convencionais (m2)</t>
  </si>
  <si>
    <t>I02231</t>
  </si>
  <si>
    <t>Tinta pva látex para exterior - coralmur branco gelo</t>
  </si>
  <si>
    <t>13.4. 88489 PINTURA LÁTEX ACRÍLICA PREMIUM, APLICAÇÃO MANUAL EM PAREDES, DUAS DEMÃOS. AF_04/2023 (M2)</t>
  </si>
  <si>
    <t>13.5. 98557 IMPERMEABILIZAÇÃO DE SUPERFÍCIE COM EMULSÃO ASFÁLTICA, 2 DEMÃOS. AF_09/2023 (M2)</t>
  </si>
  <si>
    <t>14.1. 103946 PLANTIO DE GRAMA ESMERALDA OU SÃO CARLOS OU CURITIBANA, EM PLACAS. AF_05/2022 (M2)</t>
  </si>
  <si>
    <t>00003322</t>
  </si>
  <si>
    <t>GRAMA ESMERALDA OU SAO CARLOS OU CURITIBANA, EM PLACAS, SEM PLANTIO</t>
  </si>
  <si>
    <t>14.2. 98516 PLANTIO DE PALMEIRA COM ALTURA DE MUDA MENOR OU IGUAL A 2,00 M. AF_05/2018 (UN)</t>
  </si>
  <si>
    <t>91635</t>
  </si>
  <si>
    <t>GUINDAUTO HIDRÁULICO, CAPACIDADE MÁXIMA DE CARGA 6500 KG, MOMENTO MÁXIMO DE CARGA 5,8 TM, ALCANCE MÁXIMO HORIZONTAL 7,60 M, INCLUSIVE CAMINHÃO TOCO PBT 9.700 KG, POTÊNCIA DE 160 CV - CHI DIURNO. AF_08/2015</t>
  </si>
  <si>
    <t>91634</t>
  </si>
  <si>
    <t>GUINDAUTO HIDRÁULICO, CAPACIDADE MÁXIMA DE CARGA 6500 KG, MOMENTO MÁXIMO DE CARGA 5,8 TM, ALCANCE MÁXIMO HORIZONTAL 7,60 M, INCLUSIVE CAMINHÃO TOCO PBT 9.700 KG, POTÊNCIA DE 160 CV - CHP DIURNO. AF_08/2015</t>
  </si>
  <si>
    <t>00038641</t>
  </si>
  <si>
    <t>MUDA DE PALMEIRA ARECA, H= *1,50* M</t>
  </si>
  <si>
    <t>14.3. 98511 PLANTIO DE ÁRVORE ORNAMENTAL COM ALTURA DE MUDA MAIOR QUE 2,00 M E MENOR OU IGUAL A 4,00 M. AF_05/2018 (UN)</t>
  </si>
  <si>
    <t>00000359</t>
  </si>
  <si>
    <t>MUDA DE ARVORE ORNAMENTAL, OITI/AROEIRA SALSA/ANGICO/IPE/JACARANDA OU EQUIVALENTE  DA REGIAO, H= *2* M</t>
  </si>
  <si>
    <t>15.1. 101906 EXTINTOR DE INCÊNDIO PORTÁTIL COM CARGA DE CO2 DE 4 KG, CLASSE BC - FORNECIMENTO E INSTALAÇÃO. AF_10/2020_PE (UN)</t>
  </si>
  <si>
    <t>00004350</t>
  </si>
  <si>
    <t>BUCHA DE NYLON, DIAMETRO DO FURO 8 MM, COMPRIMENTO 40 MM, COM PARAFUSO DE ROSCA SOBERBA, CABECA CHATA, FENDA SIMPLES, 4,8 X 50 MM</t>
  </si>
  <si>
    <t>00010888</t>
  </si>
  <si>
    <t>EXTINTOR DE INCENDIO PORTATIL COM CARGA DE GAS CARBONICO CO2 DE 4 KG, CLASSE BC</t>
  </si>
  <si>
    <t>15.2. 101907 EXTINTOR DE INCÊNDIO PORTÁTIL COM CARGA DE CO2 DE 6 KG, CLASSE BC - FORNECIMENTO E INSTALAÇÃO. AF_10/2020_PE (UN)</t>
  </si>
  <si>
    <t>00010889</t>
  </si>
  <si>
    <t>EXTINTOR DE INCENDIO PORTATIL COM CARGA DE GAS CARBONICO CO2 DE 6 KG, CLASSE BC</t>
  </si>
  <si>
    <t>15.3. 97599 LUMINÁRIA DE EMERGÊNCIA, COM 30 LÂMPADAS LED DE 2 W, SEM REATOR - FORNECIMENTO E INSTALAÇÃO. AF_02/2020 (UN)</t>
  </si>
  <si>
    <t>00038774</t>
  </si>
  <si>
    <t>LUMINARIA DE EMERGENCIA 30 LEDS, POTENCIA 2 W, BATERIA DE LITIO, AUTONOMIA DE 6 HORAS</t>
  </si>
  <si>
    <t>15.4. S10602 Sinalização horizontal sobre piso cimentado, padrão p/deficientes,com tinta à base de resina acrilica (m2)</t>
  </si>
  <si>
    <t>I11269</t>
  </si>
  <si>
    <t>Tinta para sinalização horizontal a base de resina acrilica</t>
  </si>
  <si>
    <t>15.5. S12888 Placa de sinalizacao, fotoluminescente, em pvc , com logotipo "Extintor de incêndio portátil"- Placa E5 (un)</t>
  </si>
  <si>
    <t>I13655</t>
  </si>
  <si>
    <t>15.6. S10719 Placa de indicativa em acrílico e adesivo, com sinalização para deficientes, dim.: 12 x 30 cm (Un)</t>
  </si>
  <si>
    <t>I11476</t>
  </si>
  <si>
    <t>Placa indicativa em acrílico e adesivo com sinalização para deficientes dim.: 12 x 30 cm</t>
  </si>
  <si>
    <t>15.7. S12431 Placa indicativa em acrílico e=3mm, com adesivo sobreposto, dim.: 0.30 x 0.12 m, fornecimento e instalação (un)</t>
  </si>
  <si>
    <t>I13293</t>
  </si>
  <si>
    <t>15.8. S13274 Instalação de Ar condicionado split (evaporadora e condensadora), hi-wall (parede), de 12000 btu/h até 18000 btu/h (un)</t>
  </si>
  <si>
    <t>I07568S</t>
  </si>
  <si>
    <t>Bucha de nylon sem aba s10, com parafuso de 6,10 x 65 mm emaco zincado com rosca soberba, cabeca chata e fenda phillips</t>
  </si>
  <si>
    <t>I11976S</t>
  </si>
  <si>
    <t>Chumbador de aco zincado, diametro 1/4" com parafuso 1/4" x40 mm</t>
  </si>
  <si>
    <t>I37457S</t>
  </si>
  <si>
    <t>Mangueira cristal para nivel, lisa, pvc transparente, 3/8" x1,5 mm</t>
  </si>
  <si>
    <t>I13246S</t>
  </si>
  <si>
    <t>Parafuso de aco zincado, sextavado, com rosca inteira, diametro 5/16", comprimento 3/4", com porca e arruela lisa leve</t>
  </si>
  <si>
    <t>I37591S</t>
  </si>
  <si>
    <t>Suporte mao-francesa em aco, abas iguais 40 cm, capacidade minima 70 kg, branco</t>
  </si>
  <si>
    <t>I01570S</t>
  </si>
  <si>
    <t>Terminal a compressao em cobre estanhado para cabo 2,5 mm2,1 furo e 1 compressao, para parafuso de fixacao m5</t>
  </si>
  <si>
    <t>I39660S</t>
  </si>
  <si>
    <t>Tubo de cobre flexivel, d = 1/2 ", e = 0,79 mm, para ar-condicionado/ instalacoes gas residenciais e comerciais</t>
  </si>
  <si>
    <t>I39662S</t>
  </si>
  <si>
    <t>Tubo de cobre flexivel, d = 1/4 ", e = 0,79 mm, para ar-condicionado/ instalacoes gas residenciais e comerciais</t>
  </si>
  <si>
    <t>I39714S</t>
  </si>
  <si>
    <t>Tubo de espuma de polietileno expandido flexivel para isolamento termico de tubulacao de ar condicionado, agua quente,dn 1", e= 10 mm</t>
  </si>
  <si>
    <t>S88243S</t>
  </si>
  <si>
    <t>Ajudante especializado com encargos complementares</t>
  </si>
  <si>
    <t>S100308S</t>
  </si>
  <si>
    <t>Mecânico de refrigeração com encargos complementares</t>
  </si>
  <si>
    <t>15.9. S13275 Instalação de Ar condicionado split (evaporadora e condensadora), hi-wall (parede), de 24000 btu/h até 30000 btu/h (un)</t>
  </si>
  <si>
    <t>I39664S</t>
  </si>
  <si>
    <t>Tubo de cobre flexivel, d = 3/8 ", e = 0,79 mm, para ar-condicionado/ instalacoes gas residenciais e comerciais</t>
  </si>
  <si>
    <t>I39665S</t>
  </si>
  <si>
    <t>Tubo de cobre flexivel, d = 5/8 ", e = 0,79 mm, para ar-condicionado/ instalacoes gas residenciais e comerciais</t>
  </si>
  <si>
    <t>I39707S</t>
  </si>
  <si>
    <t>Tubo de espuma de polietileno expandido flexivel para isolamento termico de tubulacao de ar condicionado, agua quente,dn 1 1/2", e= 10 mm</t>
  </si>
  <si>
    <t>15.10. 100862 SUPORTE MÃO FRANCESA EM ACO, ABAS IGUAIS 40 CM, CAPACIDADE MINIMA 70 KG, BRANCO - FORNECIMENTO E INSTALAÇÃO. AF_01/2020 (UN)</t>
  </si>
  <si>
    <t>00037591</t>
  </si>
  <si>
    <t>SUPORTE MAO-FRANCESA EM ACO, ABAS IGUAIS 40 CM, CAPACIDADE MINIMA 70 KG, BRANCO</t>
  </si>
  <si>
    <t>15.11. 97327 TUBO EM COBRE FLEXÍVEL, DN 1/4?, COM ISOLAMENTO, INSTALADO EM RAMAL DE ALIMENTAÇÃO DE AR CONDICIONADO COM CONDENSADORA INDIVIDUAL   FORNECIMENTO E INSTALAÇÃO. AF_12/2015 (M)</t>
  </si>
  <si>
    <t>00039738</t>
  </si>
  <si>
    <t>TUBO DE BORRACHA ELASTOMERICA FLEXIVEL, PRETA, PARA ISOLAMENTO TERMICO DE TUBULACAO, DN 1/4" (6 MM), E= 9 MM, COEFICIENTE DE CONDUTIVIDADE TERMICA 0,036W/mK, VAPOR DE AGUA MAIOR OU IGUAL A 10.000</t>
  </si>
  <si>
    <t>00039662</t>
  </si>
  <si>
    <t>TUBO DE COBRE FLEXIVEL, D = 1/4 ", E = 0,79 MM, PARA AR-CONDICIONADO/ INSTALACOES GAS RESIDENCIAIS E COMERCIAIS</t>
  </si>
  <si>
    <t>15.12. 89357 TUBO, PVC, SOLDÁVEL, DN 32MM, INSTALADO EM RAMAL OU SUB-RAMAL DE ÁGUA - FORNECIMENTO E INSTALAÇÃO. AF_06/2022 (M)</t>
  </si>
  <si>
    <t>00009869</t>
  </si>
  <si>
    <t>TUBO PVC, SOLDAVEL, DE 32 MM, AGUA FRIA (NBR-5648)</t>
  </si>
  <si>
    <t>15.13. 103247 AR CONDICIONADO SPLIT INVERTER, HI-WALL (PAREDE), 12000 BTU/H, CICLO FRIO - FORNECIMENTO E INSTALAÇÃO. AF_11/2021_PE (UN)</t>
  </si>
  <si>
    <t>00042425</t>
  </si>
  <si>
    <t>AR CONDICIONADO SPLIT INVERTER, HI-WALL (PAREDE), 12000 BTU/H, CICLO FRIO, 60HZ, CLASSIFICACAO A (SELO PROCEL), GAS HFC, CONTROLE S/FIO</t>
  </si>
  <si>
    <t>00011976</t>
  </si>
  <si>
    <t>CHUMBADOR DE ACO ZINCADO, DIAMETRO 1/4" COM PARAFUSO 1/4" X 40 MM</t>
  </si>
  <si>
    <t>00013246</t>
  </si>
  <si>
    <t>PARAFUSO DE ACO ZINCADO, SEXTAVADO, COM ROSCA INTEIRA, DIAMETRO 5/16", COMPRIMENTO 3/4", COM PORCA E ARRUELA LISA LEVE</t>
  </si>
  <si>
    <t>100308</t>
  </si>
  <si>
    <t>MECÂNICO DE REFRIGERAÇÃO COM ENCARGOS COMPLEMENTARES</t>
  </si>
  <si>
    <t>15.14. 103250 AR CONDICIONADO SPLIT INVERTER, HI-WALL (PAREDE), 18000 BTU/H, CICLO FRIO - FORNECIMENTO E INSTALAÇÃO. AF_11/2021_PE (UN)</t>
  </si>
  <si>
    <t>00042422</t>
  </si>
  <si>
    <t>AR CONDICIONADO SPLIT INVERTER, HI-WALL (PAREDE), 18000 BTU/H, CICLO FRIO, 60HZ, CLASSIFICACAO A (SELO PROCEL), GAS HFC, CONTROLE S/FIO</t>
  </si>
  <si>
    <t>15.15. 103253 AR CONDICIONADO SPLIT INVERTER, HI-WALL (PAREDE), 24000 BTU/H, CICLO FRIO - FORNECIMENTO E INSTALAÇÃO. AF_11/2021_PE (UN)</t>
  </si>
  <si>
    <t>00043184</t>
  </si>
  <si>
    <t>AR CONDICIONADO SPLIT INVERTER, HI-WALL (PAREDE), 24000 BTU/H, CICLO FRIO, 60HZ, CLASSIFICACAO A (SELO PROCEL), GAS HFC, CONTROLE S/FIO</t>
  </si>
  <si>
    <t>15.16. 103261 AR CONDICIONADO SPLIT INVERTER, PISO TETO, 36000 BTU/H, CICLO FRIO - FORNECIMENTO E INSTALAÇÃO. AF_11/2021_PE (UN)</t>
  </si>
  <si>
    <t>00042419</t>
  </si>
  <si>
    <t>AR CONDICIONADO SPLIT INVERTER, PISO TETO, 36000 BTU/H, CICLO FRIO, 60HZ, CLASSIFICACAO ENERGETICA A OU B (SELO PROCEL), GAS HFC, CONTROLE S/FIO</t>
  </si>
  <si>
    <t>00013348</t>
  </si>
  <si>
    <t>ARRUELA  EM ACO GALVANIZADO, DIAMETRO EXTERNO = 35MM, ESPESSURA = 3MM, DIAMETRO DO FURO= 18MM</t>
  </si>
  <si>
    <t>00004374</t>
  </si>
  <si>
    <t>BUCHA DE NYLON SEM ABA S10</t>
  </si>
  <si>
    <t>00013294</t>
  </si>
  <si>
    <t>PARAFUSO DE ACO ZINCADO, SEXTAVADO, COM ROSCA SOBERBA, DIAMETRO 3/8", COMPRIMENTO 80 MM</t>
  </si>
  <si>
    <t>16.1. S02450 Limpeza geral (m2)</t>
  </si>
  <si>
    <t>I01997</t>
  </si>
  <si>
    <t>Sabão em pó</t>
  </si>
  <si>
    <t>I02414</t>
  </si>
  <si>
    <t>Vassoura piaçava</t>
  </si>
  <si>
    <t>S12829</t>
  </si>
  <si>
    <t>Reservatório metálico em chapa de aço carbono ASTM A-36/tipo Tubular (diam. 1,47m h= 7,60m ), Cap.12.000L c/ pint. int. proteção epóxi poliamida 150 a 180 micras e ext. esmalt. sinté. anti-corros. alta quali.130 a 180 micras- Fornecimento e instalado</t>
  </si>
  <si>
    <r>
      <t xml:space="preserve">Importa o presente orçamento no valor de </t>
    </r>
    <r>
      <rPr>
        <b/>
        <sz val="12"/>
        <color theme="1"/>
        <rFont val="Arial"/>
        <family val="2"/>
      </rPr>
      <t xml:space="preserve">R$ 3.835.398,03 </t>
    </r>
    <r>
      <rPr>
        <sz val="12"/>
        <color theme="1"/>
        <rFont val="Arial"/>
        <family val="2"/>
      </rPr>
      <t>(Três Milhões, Oitocentos e Trinta e Cinco Mil, Trezentos e Noventa e Oito Reais e Três Centavos).</t>
    </r>
  </si>
  <si>
    <t>10.1.16. S12829 Reservatório metálico em chapa de aço carbono ASTM A-36/tipo Tubular (diam. 1,47m h= 7,60m ), Cap.12.000L c/ pint. int. proteção epóxi poliamida 150 a 180 micras e ext. esmalt. sinté. anti-corros. alta quali.130 a 180 micras- Fornecimento e instalado (un)</t>
  </si>
  <si>
    <t>I13554</t>
  </si>
  <si>
    <t>Reservatório metálico em chapa de aço carbono ASTM A-36/tipo Tubular (diam. 1,47m h= 7,60m ), Cap.12.000L c/ pint. int. proteção epóxi poliamida 150 a 180 micras e ext. esmalt. sinté. anti-corros. alta quali.130 a 180 micras , Forne.e insta.</t>
  </si>
  <si>
    <t>NÃO</t>
  </si>
  <si>
    <t>HORISTA - NÃO DESONERADO</t>
  </si>
  <si>
    <t>MENSALISTA - NÃO DESONERADO</t>
  </si>
  <si>
    <t>ORSE SE 02/2024 - SEINFRA CE 028.1 - SINAPI MA 03/2024 - Sem Desoneração</t>
  </si>
  <si>
    <t>VALOR BDI (22.47%):</t>
  </si>
  <si>
    <r>
      <t>contratação de empresa de engenharia e/ou arquitetura para execução de  reforma e ampliação da Unidade de Ensino Dr. Valdemir Pereira Rocha, localizada na sede, no município de Santo Antônio dos Lopes- MA</t>
    </r>
    <r>
      <rPr>
        <sz val="12"/>
        <color theme="1"/>
        <rFont val="Times New Roman"/>
        <family val="1"/>
      </rPr>
      <t xml:space="preserve"> de interesse da Secretaria Municipal de Obras, Habitação e Urbanismo do município de Santo Antonio dos Lopes, conforme condições, quantidades e exigências estabelecidas no Edital e seus anexos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</si>
</sst>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8" formatCode="&quot;R$&quot;\ #,##0.00;[Red]\-&quot;R$&quot;\ #,##0.00"/>
    <numFmt numFmtId="44" formatCode="_-&quot;R$&quot;\ * #,##0.00_-;\-&quot;R$&quot;\ * #,##0.00_-;_-&quot;R$&quot;\ * &quot;-&quot;??_-;_-@_-"/>
    <numFmt numFmtId="43" formatCode="_-* #,##0.00_-;\-* #,##0.00_-;_-* &quot;-&quot;??_-;_-@_-"/>
    <numFmt numFmtId="164" formatCode="_(* #,##0.00_);_(* \(#,##0.00\);_(* &quot;-&quot;??_);_(@_)"/>
    <numFmt numFmtId="165" formatCode="#,##0_ "/>
    <numFmt numFmtId="166" formatCode="_-* #,##0.0000_-;\-* #,##0.0000_-;_-* &quot;-&quot;??_-;_-@_-"/>
    <numFmt numFmtId="167" formatCode="##.##000"/>
    <numFmt numFmtId="168" formatCode="_([$€-2]* #,##0.00_);_([$€-2]* \(#,##0.00\);_([$€-2]* &quot;-&quot;??_)"/>
    <numFmt numFmtId="169" formatCode="_(&quot;R$ &quot;* #,##0.00_);_(&quot;R$ &quot;* \(#,##0.00\);_(&quot;R$ &quot;* &quot;-&quot;??_);_(@_)"/>
    <numFmt numFmtId="170" formatCode="General;General;"/>
    <numFmt numFmtId="171" formatCode="&quot;R$&quot;\ #,##0.00"/>
    <numFmt numFmtId="172" formatCode="_-[$R$-416]\ * #,##0.00_-;\-[$R$-416]\ * #,##0.00_-;_-[$R$-416]\ * &quot;-&quot;??_-;_-@_-"/>
    <numFmt numFmtId="173" formatCode="_(* #,##0.00_);_(* \(#,##0.00\);_(* \-??_);_(@_)"/>
    <numFmt numFmtId="174" formatCode="0.000%"/>
    <numFmt numFmtId="175" formatCode="0.00000%"/>
    <numFmt numFmtId="176" formatCode="0.000000%"/>
    <numFmt numFmtId="177" formatCode="#,##0.00000000"/>
    <numFmt numFmtId="178" formatCode="###,###,##0.00"/>
    <numFmt numFmtId="179" formatCode="#,##0.00&quot; &quot;;&quot; (&quot;#,##0.00&quot;)&quot;;&quot; -&quot;#&quot; &quot;;@&quot; &quot;"/>
    <numFmt numFmtId="180" formatCode="00"/>
    <numFmt numFmtId="181" formatCode="\R\$\ #,##0.00"/>
    <numFmt numFmtId="182" formatCode="\R\$\ #,##0.0000"/>
  </numFmts>
  <fonts count="42">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2"/>
      <color theme="1"/>
      <name val="Century Gothic"/>
      <family val="2"/>
    </font>
    <font>
      <sz val="11"/>
      <color theme="1"/>
      <name val="Calibri"/>
      <family val="2"/>
      <scheme val="minor"/>
    </font>
    <font>
      <b/>
      <sz val="12"/>
      <color theme="1"/>
      <name val="Arial"/>
      <family val="2"/>
    </font>
    <font>
      <sz val="10"/>
      <name val="Arial"/>
      <family val="2"/>
    </font>
    <font>
      <b/>
      <sz val="12"/>
      <name val="Arial"/>
      <family val="2"/>
    </font>
    <font>
      <sz val="12"/>
      <name val="Arial"/>
      <family val="2"/>
    </font>
    <font>
      <sz val="11"/>
      <color indexed="8"/>
      <name val="Calibri"/>
      <family val="2"/>
    </font>
    <font>
      <sz val="11"/>
      <name val="Arial"/>
      <family val="2"/>
    </font>
    <font>
      <sz val="11"/>
      <color rgb="FF000000"/>
      <name val="Calibri"/>
      <family val="2"/>
      <charset val="204"/>
    </font>
    <font>
      <sz val="11"/>
      <color theme="1"/>
      <name val="Calibri"/>
      <family val="2"/>
      <charset val="134"/>
      <scheme val="minor"/>
    </font>
    <font>
      <b/>
      <sz val="11"/>
      <name val="Arial"/>
      <family val="2"/>
    </font>
    <font>
      <u/>
      <sz val="12"/>
      <name val="Arial"/>
      <family val="2"/>
    </font>
    <font>
      <b/>
      <sz val="12"/>
      <color indexed="8"/>
      <name val="Arial"/>
      <family val="2"/>
    </font>
    <font>
      <b/>
      <sz val="20"/>
      <color theme="1"/>
      <name val="Arial"/>
      <family val="2"/>
    </font>
    <font>
      <sz val="9"/>
      <name val="Arial"/>
      <family val="2"/>
    </font>
    <font>
      <b/>
      <sz val="12"/>
      <color indexed="10"/>
      <name val="Arial"/>
      <family val="2"/>
    </font>
    <font>
      <i/>
      <sz val="12"/>
      <name val="Arial"/>
      <family val="2"/>
    </font>
    <font>
      <i/>
      <u/>
      <sz val="12"/>
      <name val="Arial"/>
      <family val="2"/>
    </font>
    <font>
      <b/>
      <sz val="12"/>
      <color indexed="12"/>
      <name val="Arial"/>
      <family val="2"/>
    </font>
    <font>
      <b/>
      <u/>
      <sz val="12"/>
      <name val="Arial"/>
      <family val="2"/>
    </font>
    <font>
      <sz val="12"/>
      <color indexed="9"/>
      <name val="Arial"/>
      <family val="2"/>
    </font>
    <font>
      <sz val="12"/>
      <color rgb="FF000000"/>
      <name val="Arial"/>
      <family val="2"/>
    </font>
    <font>
      <b/>
      <sz val="20"/>
      <name val="Arial"/>
      <family val="2"/>
    </font>
    <font>
      <b/>
      <sz val="14"/>
      <color rgb="FF000000"/>
      <name val="Arial"/>
      <family val="2"/>
    </font>
    <font>
      <b/>
      <sz val="16"/>
      <color rgb="FF000000"/>
      <name val="Arial"/>
      <family val="2"/>
    </font>
    <font>
      <b/>
      <sz val="16"/>
      <name val="Arial"/>
      <family val="2"/>
    </font>
    <font>
      <b/>
      <sz val="12"/>
      <color rgb="FF000000"/>
      <name val="Arial"/>
      <family val="2"/>
    </font>
    <font>
      <b/>
      <sz val="16"/>
      <color theme="1"/>
      <name val="Arial"/>
      <family val="2"/>
    </font>
    <font>
      <sz val="8"/>
      <name val="Calibri"/>
      <family val="2"/>
      <scheme val="minor"/>
    </font>
    <font>
      <b/>
      <sz val="14"/>
      <name val="Arial"/>
      <family val="2"/>
    </font>
    <font>
      <b/>
      <sz val="18"/>
      <name val="Arial"/>
      <family val="2"/>
    </font>
    <font>
      <b/>
      <sz val="12"/>
      <color rgb="FF000000"/>
      <name val="Tahoma"/>
      <family val="2"/>
    </font>
    <font>
      <sz val="12"/>
      <color rgb="FF000000"/>
      <name val="Tahoma"/>
      <family val="2"/>
    </font>
    <font>
      <sz val="10"/>
      <color rgb="FF000000"/>
      <name val="Arial1"/>
    </font>
    <font>
      <b/>
      <sz val="11"/>
      <color theme="1"/>
      <name val="Calibri"/>
      <family val="2"/>
      <scheme val="minor"/>
    </font>
    <font>
      <sz val="11.5"/>
      <color theme="1"/>
      <name val="Cambria"/>
      <family val="1"/>
    </font>
    <font>
      <sz val="12"/>
      <color theme="1"/>
      <name val="Times New Roman"/>
      <family val="1"/>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gradientFill degree="270">
        <stop position="0">
          <color theme="0" tint="-0.25098422193060094"/>
        </stop>
        <stop position="1">
          <color theme="0"/>
        </stop>
      </gradientFill>
    </fill>
    <fill>
      <gradientFill degree="90">
        <stop position="0">
          <color theme="0"/>
        </stop>
        <stop position="1">
          <color theme="0" tint="-0.25098422193060094"/>
        </stop>
      </gradientFill>
    </fill>
    <fill>
      <gradientFill degree="270">
        <stop position="0">
          <color rgb="FF92B54B"/>
        </stop>
        <stop position="1">
          <color rgb="FFA7CA84"/>
        </stop>
      </gradientFill>
    </fill>
    <fill>
      <patternFill patternType="solid">
        <fgColor theme="0" tint="-0.249977111117893"/>
        <bgColor auto="1"/>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4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auto="1"/>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59">
    <xf numFmtId="0"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8" fillId="0" borderId="0"/>
    <xf numFmtId="164" fontId="8" fillId="0" borderId="0" applyFont="0" applyFill="0" applyBorder="0" applyAlignment="0" applyProtection="0"/>
    <xf numFmtId="0" fontId="11" fillId="0" borderId="0"/>
    <xf numFmtId="44" fontId="5" fillId="0" borderId="0" applyFont="0" applyFill="0" applyBorder="0" applyAlignment="0" applyProtection="0"/>
    <xf numFmtId="164" fontId="8" fillId="0" borderId="0" applyFont="0" applyFill="0" applyBorder="0" applyAlignment="0" applyProtection="0"/>
    <xf numFmtId="0" fontId="5" fillId="0" borderId="0"/>
    <xf numFmtId="43" fontId="5"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13" fillId="0" borderId="0"/>
    <xf numFmtId="164" fontId="14" fillId="0" borderId="0" applyFont="0" applyFill="0" applyBorder="0" applyAlignment="0" applyProtection="0"/>
    <xf numFmtId="168"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169" fontId="8" fillId="0" borderId="0" applyFont="0" applyFill="0" applyBorder="0" applyAlignment="0" applyProtection="0"/>
    <xf numFmtId="0" fontId="19" fillId="0" borderId="0"/>
    <xf numFmtId="43" fontId="6" fillId="0" borderId="0" applyFont="0" applyFill="0" applyBorder="0" applyAlignment="0" applyProtection="0"/>
    <xf numFmtId="0" fontId="6" fillId="0" borderId="0"/>
    <xf numFmtId="169" fontId="8" fillId="0" borderId="0" applyFont="0" applyFill="0" applyBorder="0" applyAlignment="0" applyProtection="0"/>
    <xf numFmtId="169" fontId="8"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8" fillId="0" borderId="0" applyFont="0" applyFill="0" applyBorder="0" applyAlignment="0" applyProtection="0"/>
    <xf numFmtId="0" fontId="8" fillId="0" borderId="0"/>
    <xf numFmtId="173" fontId="8" fillId="0" borderId="0" applyFill="0" applyBorder="0" applyAlignment="0" applyProtection="0"/>
    <xf numFmtId="0" fontId="10" fillId="7" borderId="30" applyFont="0" applyBorder="0" applyAlignment="0">
      <alignment vertical="center"/>
    </xf>
    <xf numFmtId="0" fontId="10" fillId="5" borderId="30">
      <alignment vertical="center"/>
    </xf>
    <xf numFmtId="0" fontId="6" fillId="6" borderId="0" applyProtection="0"/>
    <xf numFmtId="179" fontId="38" fillId="0" borderId="0" applyBorder="0" applyProtection="0"/>
    <xf numFmtId="43" fontId="6" fillId="0" borderId="0" applyFont="0" applyFill="0" applyBorder="0" applyAlignment="0" applyProtection="0"/>
    <xf numFmtId="44" fontId="6" fillId="0" borderId="0" applyFont="0" applyFill="0" applyBorder="0" applyAlignment="0" applyProtection="0"/>
    <xf numFmtId="43" fontId="8" fillId="0" borderId="0" applyFont="0" applyFill="0" applyBorder="0" applyAlignment="0" applyProtection="0"/>
    <xf numFmtId="44"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14"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cellStyleXfs>
  <cellXfs count="525">
    <xf numFmtId="0" fontId="0" fillId="0" borderId="0" xfId="0"/>
    <xf numFmtId="0" fontId="7" fillId="2" borderId="0" xfId="0" applyFont="1" applyFill="1" applyAlignment="1">
      <alignment horizontal="right" vertical="center" wrapText="1"/>
    </xf>
    <xf numFmtId="0" fontId="7" fillId="2" borderId="0" xfId="0" applyFont="1" applyFill="1" applyAlignment="1">
      <alignment horizontal="center" vertical="center" wrapText="1"/>
    </xf>
    <xf numFmtId="0" fontId="10" fillId="2" borderId="0" xfId="0" applyFont="1" applyFill="1" applyAlignment="1">
      <alignment vertical="center" wrapText="1"/>
    </xf>
    <xf numFmtId="0" fontId="10" fillId="2" borderId="0" xfId="0" applyFont="1" applyFill="1" applyAlignment="1">
      <alignment horizontal="left" vertical="center" wrapText="1"/>
    </xf>
    <xf numFmtId="0" fontId="10" fillId="2" borderId="0" xfId="0" applyFont="1" applyFill="1" applyAlignment="1">
      <alignment horizontal="center" vertical="center" wrapText="1"/>
    </xf>
    <xf numFmtId="43" fontId="7" fillId="2" borderId="0" xfId="1" applyFont="1" applyFill="1" applyBorder="1" applyAlignment="1">
      <alignment horizontal="left" vertical="center" wrapText="1"/>
    </xf>
    <xf numFmtId="44" fontId="7" fillId="2" borderId="0" xfId="2" applyFont="1" applyFill="1" applyBorder="1" applyAlignment="1">
      <alignment horizontal="left" vertical="center" wrapText="1"/>
    </xf>
    <xf numFmtId="0" fontId="10" fillId="2" borderId="7" xfId="4" applyFont="1" applyFill="1" applyBorder="1" applyAlignment="1">
      <alignment horizontal="center" vertical="center" wrapText="1"/>
    </xf>
    <xf numFmtId="44" fontId="9" fillId="2" borderId="0" xfId="2" applyFont="1" applyFill="1" applyBorder="1" applyAlignment="1">
      <alignment horizontal="left" vertical="center" wrapText="1"/>
    </xf>
    <xf numFmtId="44" fontId="10" fillId="2" borderId="0" xfId="2" applyFont="1" applyFill="1" applyBorder="1" applyAlignment="1">
      <alignment vertical="center" wrapText="1"/>
    </xf>
    <xf numFmtId="0" fontId="12" fillId="2" borderId="0" xfId="0" applyFont="1" applyFill="1" applyAlignment="1">
      <alignment vertical="center" wrapText="1"/>
    </xf>
    <xf numFmtId="44" fontId="12" fillId="2" borderId="0" xfId="2" applyFont="1" applyFill="1" applyAlignment="1">
      <alignment vertical="center" wrapText="1"/>
    </xf>
    <xf numFmtId="166" fontId="9" fillId="2" borderId="0" xfId="1" applyNumberFormat="1" applyFont="1" applyFill="1" applyBorder="1" applyAlignment="1">
      <alignment horizontal="left" vertical="center" wrapText="1"/>
    </xf>
    <xf numFmtId="166" fontId="12" fillId="2" borderId="0" xfId="1" applyNumberFormat="1" applyFont="1" applyFill="1" applyAlignment="1">
      <alignment vertical="center" wrapText="1"/>
    </xf>
    <xf numFmtId="0" fontId="15" fillId="2" borderId="0" xfId="0" applyFont="1" applyFill="1" applyAlignment="1">
      <alignment horizontal="center" vertical="center" wrapText="1"/>
    </xf>
    <xf numFmtId="0" fontId="12" fillId="2" borderId="0" xfId="0" applyFont="1" applyFill="1" applyAlignment="1">
      <alignment horizontal="center" vertical="center" wrapText="1"/>
    </xf>
    <xf numFmtId="0" fontId="9" fillId="2" borderId="0" xfId="0" applyFont="1" applyFill="1" applyAlignment="1">
      <alignment horizontal="right" vertical="center" wrapText="1"/>
    </xf>
    <xf numFmtId="0" fontId="9" fillId="2" borderId="18" xfId="0" applyFont="1" applyFill="1" applyBorder="1" applyAlignment="1">
      <alignment horizontal="right" vertical="center" wrapText="1"/>
    </xf>
    <xf numFmtId="44" fontId="10" fillId="2" borderId="19" xfId="2" applyFont="1" applyFill="1" applyBorder="1" applyAlignment="1">
      <alignment vertical="center" wrapText="1"/>
    </xf>
    <xf numFmtId="0" fontId="10" fillId="2" borderId="18" xfId="0" applyFont="1" applyFill="1" applyBorder="1" applyAlignment="1">
      <alignment vertical="center" wrapText="1"/>
    </xf>
    <xf numFmtId="166" fontId="10" fillId="2" borderId="0" xfId="1" applyNumberFormat="1" applyFont="1" applyFill="1" applyBorder="1" applyAlignment="1">
      <alignment vertical="center" wrapText="1"/>
    </xf>
    <xf numFmtId="166" fontId="10" fillId="2" borderId="19" xfId="1" applyNumberFormat="1" applyFont="1" applyFill="1" applyBorder="1" applyAlignment="1">
      <alignment vertical="center" wrapText="1"/>
    </xf>
    <xf numFmtId="0" fontId="9" fillId="2" borderId="0" xfId="4" applyFont="1" applyFill="1" applyAlignment="1">
      <alignment wrapText="1"/>
    </xf>
    <xf numFmtId="0" fontId="10" fillId="2" borderId="0" xfId="4" applyFont="1" applyFill="1" applyAlignment="1">
      <alignment wrapText="1"/>
    </xf>
    <xf numFmtId="0" fontId="4" fillId="2" borderId="0" xfId="0" applyFont="1" applyFill="1" applyAlignment="1">
      <alignment vertical="center" wrapText="1"/>
    </xf>
    <xf numFmtId="0" fontId="4" fillId="2" borderId="0" xfId="0" applyFont="1" applyFill="1" applyAlignment="1">
      <alignment horizontal="center" vertical="center" wrapText="1"/>
    </xf>
    <xf numFmtId="44" fontId="4" fillId="2" borderId="0" xfId="2" applyFont="1" applyFill="1" applyBorder="1" applyAlignment="1">
      <alignment horizontal="left" vertical="center" wrapText="1"/>
    </xf>
    <xf numFmtId="0" fontId="10" fillId="0" borderId="0" xfId="0" applyFont="1" applyAlignment="1">
      <alignment vertical="center" wrapText="1"/>
    </xf>
    <xf numFmtId="0" fontId="21" fillId="0" borderId="0" xfId="0" applyFont="1" applyAlignment="1">
      <alignment vertical="center" wrapText="1"/>
    </xf>
    <xf numFmtId="0" fontId="10" fillId="4" borderId="0" xfId="0" applyFont="1" applyFill="1" applyAlignment="1">
      <alignment vertical="center" wrapText="1"/>
    </xf>
    <xf numFmtId="0" fontId="9" fillId="0" borderId="0" xfId="0" applyFont="1" applyAlignment="1">
      <alignment vertical="center" wrapText="1"/>
    </xf>
    <xf numFmtId="0" fontId="10" fillId="0" borderId="0" xfId="0" applyFont="1" applyAlignment="1">
      <alignment horizontal="center" vertical="center" wrapText="1"/>
    </xf>
    <xf numFmtId="39" fontId="10" fillId="0" borderId="0" xfId="8" applyNumberFormat="1" applyFont="1" applyBorder="1" applyAlignment="1">
      <alignment vertical="center" wrapText="1"/>
    </xf>
    <xf numFmtId="44" fontId="10" fillId="2" borderId="7" xfId="2" applyFont="1" applyFill="1" applyBorder="1" applyAlignment="1">
      <alignment horizontal="right" vertical="center" wrapText="1"/>
    </xf>
    <xf numFmtId="0" fontId="10" fillId="2" borderId="7" xfId="23" applyNumberFormat="1" applyFont="1" applyFill="1" applyBorder="1" applyAlignment="1">
      <alignment horizontal="center" vertical="center" wrapText="1"/>
    </xf>
    <xf numFmtId="0" fontId="10" fillId="2" borderId="11" xfId="0" applyFont="1" applyFill="1" applyBorder="1" applyAlignment="1">
      <alignment horizontal="left" vertical="center" wrapText="1"/>
    </xf>
    <xf numFmtId="10" fontId="10" fillId="2" borderId="7" xfId="4" applyNumberFormat="1" applyFont="1" applyFill="1" applyBorder="1" applyAlignment="1" applyProtection="1">
      <alignment horizontal="center" vertical="center" wrapText="1"/>
      <protection locked="0"/>
    </xf>
    <xf numFmtId="0" fontId="10" fillId="2" borderId="0" xfId="4" applyFont="1" applyFill="1" applyAlignment="1">
      <alignment horizontal="center" vertical="top" wrapText="1"/>
    </xf>
    <xf numFmtId="0" fontId="16" fillId="2" borderId="0" xfId="4" applyFont="1" applyFill="1" applyAlignment="1">
      <alignment horizontal="center" vertical="top" wrapText="1"/>
    </xf>
    <xf numFmtId="17" fontId="3" fillId="2" borderId="0" xfId="0" applyNumberFormat="1" applyFont="1" applyFill="1" applyAlignment="1">
      <alignment horizontal="left" vertical="center" wrapText="1"/>
    </xf>
    <xf numFmtId="10" fontId="3" fillId="2" borderId="0" xfId="3" applyNumberFormat="1" applyFont="1" applyFill="1" applyBorder="1" applyAlignment="1">
      <alignment horizontal="center" vertical="center" wrapText="1"/>
    </xf>
    <xf numFmtId="0" fontId="24" fillId="2" borderId="0" xfId="4" applyFont="1" applyFill="1" applyAlignment="1">
      <alignment wrapText="1"/>
    </xf>
    <xf numFmtId="0" fontId="7" fillId="2" borderId="0" xfId="0" applyFont="1" applyFill="1" applyAlignment="1">
      <alignment vertical="center" wrapText="1"/>
    </xf>
    <xf numFmtId="43" fontId="10" fillId="2" borderId="7" xfId="1" applyFont="1" applyFill="1" applyBorder="1" applyAlignment="1">
      <alignment horizontal="center" vertical="center" wrapText="1"/>
    </xf>
    <xf numFmtId="44" fontId="9" fillId="2" borderId="0" xfId="2" applyFont="1" applyFill="1" applyBorder="1" applyAlignment="1">
      <alignment horizontal="center" vertical="center" wrapText="1"/>
    </xf>
    <xf numFmtId="49" fontId="9" fillId="2" borderId="0" xfId="4" applyNumberFormat="1" applyFont="1" applyFill="1" applyAlignment="1">
      <alignment horizontal="center" vertical="center" wrapText="1"/>
    </xf>
    <xf numFmtId="4" fontId="10" fillId="2" borderId="7" xfId="4" applyNumberFormat="1" applyFont="1" applyFill="1" applyBorder="1" applyAlignment="1">
      <alignment horizontal="center" vertical="center" wrapText="1"/>
    </xf>
    <xf numFmtId="0" fontId="9" fillId="2" borderId="0" xfId="4" applyFont="1" applyFill="1" applyAlignment="1">
      <alignment horizontal="center" vertical="center" wrapText="1"/>
    </xf>
    <xf numFmtId="0" fontId="4" fillId="2" borderId="0" xfId="1" applyNumberFormat="1" applyFont="1" applyFill="1" applyBorder="1" applyAlignment="1">
      <alignment horizontal="center" vertical="center" wrapText="1"/>
    </xf>
    <xf numFmtId="0" fontId="7" fillId="2" borderId="0" xfId="1" applyNumberFormat="1" applyFont="1" applyFill="1" applyBorder="1" applyAlignment="1">
      <alignment horizontal="center" vertical="center" wrapText="1"/>
    </xf>
    <xf numFmtId="0" fontId="9" fillId="2" borderId="0" xfId="1" applyNumberFormat="1" applyFont="1" applyFill="1" applyBorder="1" applyAlignment="1">
      <alignment horizontal="center" vertical="center" wrapText="1"/>
    </xf>
    <xf numFmtId="0" fontId="2" fillId="2" borderId="0" xfId="0" applyFont="1" applyFill="1" applyAlignment="1">
      <alignment vertical="center" wrapText="1"/>
    </xf>
    <xf numFmtId="10" fontId="9" fillId="2" borderId="0" xfId="3" applyNumberFormat="1" applyFont="1" applyFill="1" applyBorder="1" applyAlignment="1">
      <alignment horizontal="center" vertical="center"/>
    </xf>
    <xf numFmtId="44" fontId="9" fillId="2" borderId="0" xfId="2" applyFont="1" applyFill="1" applyBorder="1" applyAlignment="1">
      <alignment horizontal="center" vertical="center"/>
    </xf>
    <xf numFmtId="44" fontId="17" fillId="2" borderId="0" xfId="2" applyFont="1" applyFill="1" applyBorder="1" applyAlignment="1">
      <alignment horizontal="center" vertical="center" wrapText="1"/>
    </xf>
    <xf numFmtId="44" fontId="7" fillId="2" borderId="0" xfId="2" applyFont="1" applyFill="1" applyBorder="1" applyAlignment="1">
      <alignment horizontal="center" vertical="center" wrapText="1"/>
    </xf>
    <xf numFmtId="44" fontId="26" fillId="2" borderId="7" xfId="2" applyFont="1" applyFill="1" applyBorder="1" applyAlignment="1" applyProtection="1">
      <alignment horizontal="right" vertical="center" wrapText="1"/>
    </xf>
    <xf numFmtId="0" fontId="10" fillId="2" borderId="7" xfId="0" applyFont="1" applyFill="1" applyBorder="1" applyAlignment="1">
      <alignment horizontal="center" vertical="center" wrapText="1"/>
    </xf>
    <xf numFmtId="174" fontId="31" fillId="0" borderId="7" xfId="0" applyNumberFormat="1" applyFont="1" applyBorder="1" applyAlignment="1">
      <alignment horizontal="center" vertical="center" wrapText="1"/>
    </xf>
    <xf numFmtId="0" fontId="1" fillId="0" borderId="0" xfId="0" applyFont="1" applyAlignment="1">
      <alignment vertical="center" wrapText="1"/>
    </xf>
    <xf numFmtId="0" fontId="31" fillId="0" borderId="10" xfId="0" applyFont="1" applyBorder="1" applyAlignment="1">
      <alignment horizontal="center" vertical="center" wrapText="1"/>
    </xf>
    <xf numFmtId="175" fontId="4" fillId="2" borderId="0" xfId="3" applyNumberFormat="1" applyFont="1" applyFill="1" applyBorder="1" applyAlignment="1">
      <alignment horizontal="center" vertical="center" wrapText="1"/>
    </xf>
    <xf numFmtId="175" fontId="9" fillId="2" borderId="0" xfId="3" applyNumberFormat="1" applyFont="1" applyFill="1" applyBorder="1" applyAlignment="1">
      <alignment horizontal="center" vertical="center" wrapText="1"/>
    </xf>
    <xf numFmtId="176" fontId="4" fillId="2" borderId="0" xfId="3" applyNumberFormat="1" applyFont="1" applyFill="1" applyBorder="1" applyAlignment="1">
      <alignment horizontal="center" vertical="center" wrapText="1"/>
    </xf>
    <xf numFmtId="176" fontId="9" fillId="2" borderId="0" xfId="3" applyNumberFormat="1" applyFont="1" applyFill="1" applyBorder="1" applyAlignment="1">
      <alignment horizontal="center" vertical="center" wrapText="1"/>
    </xf>
    <xf numFmtId="44" fontId="1" fillId="0" borderId="0" xfId="2" applyFont="1" applyAlignment="1">
      <alignment vertical="center" wrapText="1"/>
    </xf>
    <xf numFmtId="0" fontId="1" fillId="2" borderId="0" xfId="0" applyFont="1" applyFill="1" applyAlignment="1">
      <alignment vertical="center" wrapText="1"/>
    </xf>
    <xf numFmtId="0" fontId="1" fillId="0" borderId="0" xfId="0" applyFont="1" applyAlignment="1">
      <alignment horizontal="center" vertical="center" wrapText="1"/>
    </xf>
    <xf numFmtId="43" fontId="1" fillId="0" borderId="0" xfId="1" applyFont="1" applyAlignment="1">
      <alignment vertical="center" wrapText="1"/>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43" fontId="1" fillId="2" borderId="0" xfId="1" applyFont="1" applyFill="1" applyBorder="1" applyAlignment="1">
      <alignment horizontal="left" vertical="center" wrapText="1"/>
    </xf>
    <xf numFmtId="44" fontId="1" fillId="2" borderId="0" xfId="2" applyFont="1" applyFill="1" applyBorder="1" applyAlignment="1">
      <alignment horizontal="left" vertical="center" wrapText="1"/>
    </xf>
    <xf numFmtId="10" fontId="10" fillId="2" borderId="7" xfId="3" applyNumberFormat="1" applyFont="1" applyFill="1" applyBorder="1" applyAlignment="1">
      <alignment horizontal="center" vertical="center" wrapText="1"/>
    </xf>
    <xf numFmtId="0" fontId="1" fillId="2" borderId="7" xfId="0" applyFont="1" applyFill="1" applyBorder="1" applyAlignment="1">
      <alignment horizontal="center" vertical="center" wrapText="1"/>
    </xf>
    <xf numFmtId="44" fontId="7" fillId="2" borderId="7" xfId="2" applyFont="1" applyFill="1" applyBorder="1" applyAlignment="1">
      <alignment horizontal="left" vertical="center" wrapText="1"/>
    </xf>
    <xf numFmtId="10" fontId="1" fillId="2" borderId="0" xfId="3" applyNumberFormat="1" applyFont="1" applyFill="1" applyBorder="1" applyAlignment="1">
      <alignment horizontal="center" vertical="center" wrapText="1"/>
    </xf>
    <xf numFmtId="0" fontId="26" fillId="2" borderId="7" xfId="0" applyFont="1" applyFill="1" applyBorder="1" applyAlignment="1">
      <alignment horizontal="center" vertical="center" wrapText="1"/>
    </xf>
    <xf numFmtId="0" fontId="10" fillId="2" borderId="7" xfId="0" applyFont="1" applyFill="1" applyBorder="1" applyAlignment="1">
      <alignment vertical="center" wrapText="1"/>
    </xf>
    <xf numFmtId="43" fontId="1" fillId="2" borderId="7" xfId="1" applyFont="1" applyFill="1" applyBorder="1" applyAlignment="1">
      <alignment horizontal="center" vertical="center" wrapText="1"/>
    </xf>
    <xf numFmtId="44" fontId="1" fillId="2" borderId="7" xfId="2" applyFont="1" applyFill="1" applyBorder="1" applyAlignment="1">
      <alignment horizontal="left" vertical="center" wrapText="1"/>
    </xf>
    <xf numFmtId="10" fontId="10" fillId="2" borderId="42" xfId="3" applyNumberFormat="1" applyFont="1" applyFill="1" applyBorder="1" applyAlignment="1">
      <alignment horizontal="center" vertical="center" wrapText="1"/>
    </xf>
    <xf numFmtId="10" fontId="2" fillId="2" borderId="7" xfId="0" applyNumberFormat="1" applyFont="1" applyFill="1" applyBorder="1" applyAlignment="1">
      <alignment horizontal="center" vertical="center" wrapText="1"/>
    </xf>
    <xf numFmtId="10" fontId="29" fillId="3" borderId="21" xfId="0" applyNumberFormat="1" applyFont="1" applyFill="1" applyBorder="1" applyAlignment="1">
      <alignment horizontal="center" vertical="center" wrapText="1"/>
    </xf>
    <xf numFmtId="0" fontId="1" fillId="8" borderId="17" xfId="37" applyFont="1" applyFill="1" applyBorder="1" applyAlignment="1">
      <alignment vertical="center" wrapText="1"/>
    </xf>
    <xf numFmtId="0" fontId="1" fillId="8" borderId="0" xfId="37" applyFont="1" applyFill="1" applyBorder="1" applyAlignment="1">
      <alignment vertical="center" wrapText="1"/>
    </xf>
    <xf numFmtId="0" fontId="1" fillId="8" borderId="15" xfId="37" applyFont="1" applyFill="1" applyBorder="1" applyAlignment="1">
      <alignment vertical="center" wrapText="1"/>
    </xf>
    <xf numFmtId="44" fontId="1" fillId="2" borderId="0" xfId="2" applyFont="1" applyFill="1" applyBorder="1" applyAlignment="1">
      <alignment horizontal="center" vertical="center" wrapText="1"/>
    </xf>
    <xf numFmtId="10" fontId="9" fillId="2" borderId="7" xfId="3" applyNumberFormat="1" applyFont="1" applyFill="1" applyBorder="1" applyAlignment="1">
      <alignment horizontal="center" vertical="center"/>
    </xf>
    <xf numFmtId="44" fontId="9" fillId="2" borderId="7" xfId="2" applyFont="1" applyFill="1" applyBorder="1" applyAlignment="1">
      <alignment horizontal="right" vertical="center"/>
    </xf>
    <xf numFmtId="43" fontId="9" fillId="2" borderId="7" xfId="20" applyFont="1" applyFill="1" applyBorder="1" applyAlignment="1">
      <alignment horizontal="center" vertical="center"/>
    </xf>
    <xf numFmtId="180" fontId="1" fillId="2" borderId="7" xfId="0" applyNumberFormat="1" applyFont="1" applyFill="1" applyBorder="1" applyAlignment="1">
      <alignment horizontal="center" vertical="center" wrapText="1"/>
    </xf>
    <xf numFmtId="8" fontId="10" fillId="2" borderId="7" xfId="2" applyNumberFormat="1" applyFont="1" applyFill="1" applyBorder="1" applyAlignment="1">
      <alignment horizontal="right" vertical="center" wrapText="1"/>
    </xf>
    <xf numFmtId="0" fontId="10" fillId="2" borderId="7" xfId="0" applyFont="1" applyFill="1" applyBorder="1" applyAlignment="1">
      <alignment horizontal="left" vertical="center" wrapText="1"/>
    </xf>
    <xf numFmtId="0" fontId="9" fillId="2" borderId="7" xfId="4" applyFont="1" applyFill="1" applyBorder="1" applyAlignment="1">
      <alignment horizontal="center" vertical="center" wrapText="1"/>
    </xf>
    <xf numFmtId="44" fontId="9" fillId="2" borderId="7" xfId="2" applyFont="1" applyFill="1" applyBorder="1" applyAlignment="1">
      <alignment horizontal="right" vertical="center" wrapText="1"/>
    </xf>
    <xf numFmtId="0" fontId="7" fillId="2" borderId="0" xfId="0" applyFont="1" applyFill="1" applyAlignment="1">
      <alignment horizontal="left" vertical="center" wrapText="1"/>
    </xf>
    <xf numFmtId="0" fontId="10" fillId="2" borderId="7" xfId="4" applyFont="1" applyFill="1" applyBorder="1" applyAlignment="1">
      <alignment vertical="center" wrapText="1"/>
    </xf>
    <xf numFmtId="0" fontId="9" fillId="2" borderId="7" xfId="23" applyNumberFormat="1" applyFont="1" applyFill="1" applyBorder="1" applyAlignment="1">
      <alignment horizontal="center" vertical="center" wrapText="1"/>
    </xf>
    <xf numFmtId="2" fontId="1" fillId="2" borderId="7" xfId="0" applyNumberFormat="1" applyFont="1" applyFill="1" applyBorder="1" applyAlignment="1">
      <alignment horizontal="right" vertical="center"/>
    </xf>
    <xf numFmtId="0" fontId="9" fillId="2" borderId="0" xfId="0" applyFont="1" applyFill="1" applyAlignment="1">
      <alignment horizontal="center" vertical="center" wrapText="1"/>
    </xf>
    <xf numFmtId="10" fontId="1" fillId="2" borderId="7" xfId="3" applyNumberFormat="1" applyFont="1" applyFill="1" applyBorder="1" applyAlignment="1">
      <alignment horizontal="center" vertical="center" wrapText="1"/>
    </xf>
    <xf numFmtId="0" fontId="4" fillId="2" borderId="0" xfId="0" applyFont="1" applyFill="1" applyAlignment="1">
      <alignment horizontal="left" vertical="center" wrapText="1"/>
    </xf>
    <xf numFmtId="0" fontId="9" fillId="2" borderId="0" xfId="4" applyFont="1" applyFill="1" applyAlignment="1">
      <alignment horizontal="center" wrapText="1"/>
    </xf>
    <xf numFmtId="0" fontId="10" fillId="2" borderId="14" xfId="0" applyFont="1" applyFill="1" applyBorder="1" applyAlignment="1">
      <alignment horizontal="left" vertical="center" wrapText="1"/>
    </xf>
    <xf numFmtId="0" fontId="1" fillId="2" borderId="7" xfId="0" applyFont="1" applyFill="1" applyBorder="1" applyAlignment="1">
      <alignment horizontal="left" vertical="center" wrapText="1"/>
    </xf>
    <xf numFmtId="10" fontId="1" fillId="2" borderId="7" xfId="3" applyNumberFormat="1" applyFont="1" applyFill="1" applyBorder="1" applyAlignment="1">
      <alignment horizontal="center" vertical="center" wrapText="1"/>
    </xf>
    <xf numFmtId="0" fontId="1" fillId="2" borderId="7" xfId="0" applyFont="1" applyFill="1" applyBorder="1" applyAlignment="1">
      <alignment vertical="center" wrapText="1"/>
    </xf>
    <xf numFmtId="0" fontId="9" fillId="2" borderId="0" xfId="0" applyFont="1" applyFill="1" applyAlignment="1">
      <alignment vertical="center" wrapText="1"/>
    </xf>
    <xf numFmtId="10" fontId="10" fillId="2" borderId="0" xfId="0" applyNumberFormat="1" applyFont="1" applyFill="1" applyAlignment="1">
      <alignment horizontal="center" vertical="center" wrapText="1"/>
    </xf>
    <xf numFmtId="10" fontId="10" fillId="2" borderId="0" xfId="0" applyNumberFormat="1" applyFont="1" applyFill="1" applyAlignment="1">
      <alignment horizontal="left" vertical="center" wrapText="1"/>
    </xf>
    <xf numFmtId="10" fontId="10" fillId="2" borderId="0" xfId="0" applyNumberFormat="1" applyFont="1" applyFill="1" applyAlignment="1">
      <alignment vertical="center" wrapText="1"/>
    </xf>
    <xf numFmtId="0" fontId="7" fillId="2" borderId="7" xfId="0" applyFont="1" applyFill="1" applyBorder="1" applyAlignment="1">
      <alignment horizontal="right" vertical="center" wrapText="1"/>
    </xf>
    <xf numFmtId="0" fontId="31" fillId="2" borderId="7" xfId="0" applyFont="1" applyFill="1" applyBorder="1" applyAlignment="1">
      <alignment horizontal="center" vertical="center" wrapText="1"/>
    </xf>
    <xf numFmtId="0" fontId="31" fillId="2" borderId="7" xfId="0" applyFont="1" applyFill="1" applyBorder="1" applyAlignment="1">
      <alignment horizontal="left" vertical="center" wrapText="1"/>
    </xf>
    <xf numFmtId="44" fontId="31" fillId="2" borderId="7" xfId="2" applyFont="1" applyFill="1" applyBorder="1" applyAlignment="1" applyProtection="1">
      <alignment horizontal="center" vertical="center" wrapText="1"/>
    </xf>
    <xf numFmtId="10" fontId="31" fillId="2" borderId="7" xfId="0" applyNumberFormat="1" applyFont="1" applyFill="1" applyBorder="1" applyAlignment="1">
      <alignment horizontal="center" vertical="center" wrapText="1"/>
    </xf>
    <xf numFmtId="0" fontId="0" fillId="2" borderId="0" xfId="0" applyFill="1"/>
    <xf numFmtId="0" fontId="1" fillId="2" borderId="7" xfId="4" applyFont="1" applyFill="1" applyBorder="1" applyAlignment="1">
      <alignment horizontal="center" vertical="center" wrapText="1"/>
    </xf>
    <xf numFmtId="4" fontId="26" fillId="2" borderId="7" xfId="0" applyNumberFormat="1" applyFont="1" applyFill="1" applyBorder="1" applyAlignment="1">
      <alignment horizontal="right" vertical="center" wrapText="1"/>
    </xf>
    <xf numFmtId="44" fontId="26" fillId="2" borderId="7" xfId="2" applyFont="1" applyFill="1" applyBorder="1" applyAlignment="1" applyProtection="1">
      <alignment horizontal="center" vertical="center" wrapText="1"/>
    </xf>
    <xf numFmtId="44" fontId="1" fillId="2" borderId="0" xfId="0" applyNumberFormat="1" applyFont="1" applyFill="1" applyAlignment="1">
      <alignment vertical="center" wrapText="1"/>
    </xf>
    <xf numFmtId="0" fontId="26" fillId="2" borderId="7" xfId="0" applyFont="1" applyFill="1" applyBorder="1" applyAlignment="1">
      <alignment horizontal="left" vertical="center" wrapText="1"/>
    </xf>
    <xf numFmtId="43" fontId="1" fillId="2" borderId="0" xfId="1" applyFont="1" applyFill="1" applyAlignment="1">
      <alignment horizontal="center" vertical="center" wrapText="1"/>
    </xf>
    <xf numFmtId="44" fontId="1" fillId="2" borderId="0" xfId="2" applyFont="1" applyFill="1" applyAlignment="1">
      <alignment vertical="center" wrapText="1"/>
    </xf>
    <xf numFmtId="10" fontId="1" fillId="2" borderId="0" xfId="3" applyNumberFormat="1" applyFont="1" applyFill="1" applyAlignment="1">
      <alignment horizontal="center" vertical="center" wrapText="1"/>
    </xf>
    <xf numFmtId="0" fontId="9" fillId="2" borderId="7" xfId="0"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7" xfId="0" applyFont="1" applyFill="1" applyBorder="1" applyAlignment="1">
      <alignment horizontal="right" vertical="center" wrapText="1"/>
    </xf>
    <xf numFmtId="2" fontId="9" fillId="2" borderId="7" xfId="1" applyNumberFormat="1" applyFont="1" applyFill="1" applyBorder="1" applyAlignment="1">
      <alignment horizontal="right" vertical="center" wrapText="1"/>
    </xf>
    <xf numFmtId="0" fontId="9" fillId="2" borderId="7" xfId="0" applyFont="1" applyFill="1" applyBorder="1" applyAlignment="1">
      <alignment vertical="center" wrapText="1"/>
    </xf>
    <xf numFmtId="0" fontId="1" fillId="2" borderId="0" xfId="0" applyFont="1" applyFill="1" applyAlignment="1">
      <alignment vertical="center"/>
    </xf>
    <xf numFmtId="167" fontId="9" fillId="2" borderId="7" xfId="4" applyNumberFormat="1" applyFont="1" applyFill="1" applyBorder="1" applyAlignment="1">
      <alignment horizontal="center" vertical="center"/>
    </xf>
    <xf numFmtId="0" fontId="0" fillId="2" borderId="7" xfId="0" applyFill="1" applyBorder="1"/>
    <xf numFmtId="10" fontId="17" fillId="2" borderId="7" xfId="3" applyNumberFormat="1" applyFont="1" applyFill="1" applyBorder="1" applyAlignment="1">
      <alignment horizontal="center" vertical="center" wrapText="1"/>
    </xf>
    <xf numFmtId="10" fontId="17" fillId="2" borderId="7" xfId="2" applyNumberFormat="1" applyFont="1" applyFill="1" applyBorder="1" applyAlignment="1">
      <alignment horizontal="center" vertical="center" wrapText="1"/>
    </xf>
    <xf numFmtId="44" fontId="17" fillId="2" borderId="7" xfId="3" applyNumberFormat="1" applyFont="1" applyFill="1" applyBorder="1" applyAlignment="1">
      <alignment horizontal="center" vertical="center" wrapText="1"/>
    </xf>
    <xf numFmtId="44" fontId="17" fillId="2" borderId="7" xfId="2" applyFont="1" applyFill="1" applyBorder="1" applyAlignment="1">
      <alignment horizontal="center" vertical="center" wrapText="1"/>
    </xf>
    <xf numFmtId="10" fontId="9" fillId="2" borderId="7" xfId="3" applyNumberFormat="1" applyFont="1" applyFill="1" applyBorder="1" applyAlignment="1">
      <alignment horizontal="center" vertical="center" wrapText="1"/>
    </xf>
    <xf numFmtId="0" fontId="4" fillId="2" borderId="0" xfId="1" applyNumberFormat="1" applyFont="1" applyFill="1" applyAlignment="1">
      <alignment horizontal="center" vertical="center" wrapText="1"/>
    </xf>
    <xf numFmtId="44" fontId="4" fillId="2" borderId="0" xfId="2" applyFont="1" applyFill="1" applyAlignment="1">
      <alignment vertical="center" wrapText="1"/>
    </xf>
    <xf numFmtId="176" fontId="4" fillId="2" borderId="0" xfId="3" applyNumberFormat="1" applyFont="1" applyFill="1" applyAlignment="1">
      <alignment horizontal="center" vertical="center" wrapText="1"/>
    </xf>
    <xf numFmtId="175" fontId="4" fillId="2" borderId="0" xfId="3" applyNumberFormat="1" applyFont="1" applyFill="1" applyAlignment="1">
      <alignment horizontal="center" vertical="center" wrapText="1"/>
    </xf>
    <xf numFmtId="0" fontId="9" fillId="2" borderId="7" xfId="4" applyFont="1" applyFill="1" applyBorder="1" applyAlignment="1">
      <alignment horizontal="center" wrapText="1"/>
    </xf>
    <xf numFmtId="10" fontId="23" fillId="2" borderId="7" xfId="4" applyNumberFormat="1" applyFont="1" applyFill="1" applyBorder="1" applyAlignment="1">
      <alignment horizontal="center" wrapText="1"/>
    </xf>
    <xf numFmtId="0" fontId="20" fillId="2" borderId="0" xfId="4" applyFont="1" applyFill="1" applyAlignment="1">
      <alignment vertical="top" wrapText="1"/>
    </xf>
    <xf numFmtId="4" fontId="9" fillId="2" borderId="7" xfId="4" applyNumberFormat="1" applyFont="1" applyFill="1" applyBorder="1" applyAlignment="1">
      <alignment horizontal="center" vertical="center" wrapText="1"/>
    </xf>
    <xf numFmtId="10" fontId="10" fillId="2" borderId="7" xfId="4" applyNumberFormat="1" applyFont="1" applyFill="1" applyBorder="1" applyAlignment="1">
      <alignment horizontal="center" vertical="center" wrapText="1"/>
    </xf>
    <xf numFmtId="0" fontId="25" fillId="2" borderId="0" xfId="4" applyFont="1" applyFill="1" applyAlignment="1">
      <alignment horizontal="center" vertical="center" wrapText="1"/>
    </xf>
    <xf numFmtId="10" fontId="25" fillId="2" borderId="0" xfId="4" applyNumberFormat="1" applyFont="1" applyFill="1" applyAlignment="1">
      <alignment horizontal="center" vertical="center" wrapText="1"/>
    </xf>
    <xf numFmtId="4" fontId="9" fillId="2" borderId="0" xfId="4" applyNumberFormat="1" applyFont="1" applyFill="1" applyAlignment="1">
      <alignment horizontal="center" vertical="center" wrapText="1"/>
    </xf>
    <xf numFmtId="0" fontId="20" fillId="2" borderId="0" xfId="4" applyFont="1" applyFill="1" applyAlignment="1">
      <alignment wrapText="1"/>
    </xf>
    <xf numFmtId="0" fontId="10" fillId="2" borderId="0" xfId="4" applyFont="1" applyFill="1" applyAlignment="1" applyProtection="1">
      <alignment wrapText="1"/>
      <protection locked="0"/>
    </xf>
    <xf numFmtId="0" fontId="10" fillId="2" borderId="17" xfId="4" applyFont="1" applyFill="1" applyBorder="1" applyAlignment="1">
      <alignment wrapText="1"/>
    </xf>
    <xf numFmtId="0" fontId="9" fillId="2" borderId="28" xfId="4" applyFont="1" applyFill="1" applyBorder="1" applyAlignment="1">
      <alignment horizontal="left" vertical="center" wrapText="1"/>
    </xf>
    <xf numFmtId="0" fontId="10" fillId="2" borderId="10" xfId="4" applyFont="1" applyFill="1" applyBorder="1" applyAlignment="1">
      <alignment horizontal="left" wrapText="1"/>
    </xf>
    <xf numFmtId="0" fontId="9" fillId="2" borderId="27" xfId="4" applyFont="1" applyFill="1" applyBorder="1" applyAlignment="1">
      <alignment horizontal="left" vertical="center" wrapText="1"/>
    </xf>
    <xf numFmtId="0" fontId="9" fillId="2" borderId="0" xfId="4" applyFont="1" applyFill="1" applyAlignment="1">
      <alignment horizontal="left" vertical="center" wrapText="1"/>
    </xf>
    <xf numFmtId="0" fontId="9" fillId="2" borderId="0" xfId="4" applyFont="1" applyFill="1" applyAlignment="1">
      <alignment horizontal="left" wrapText="1"/>
    </xf>
    <xf numFmtId="0" fontId="9" fillId="2" borderId="29" xfId="4" applyFont="1" applyFill="1" applyBorder="1" applyAlignment="1">
      <alignment horizontal="left" wrapText="1"/>
    </xf>
    <xf numFmtId="0" fontId="10" fillId="2" borderId="27" xfId="4" applyFont="1" applyFill="1" applyBorder="1" applyAlignment="1">
      <alignment wrapText="1"/>
    </xf>
    <xf numFmtId="0" fontId="10" fillId="2" borderId="29" xfId="4" applyFont="1" applyFill="1" applyBorder="1" applyAlignment="1">
      <alignment wrapText="1"/>
    </xf>
    <xf numFmtId="0" fontId="9" fillId="2" borderId="15" xfId="4" applyFont="1" applyFill="1" applyBorder="1" applyAlignment="1">
      <alignment horizontal="left" vertical="center" wrapText="1"/>
    </xf>
    <xf numFmtId="0" fontId="10" fillId="2" borderId="16" xfId="4" applyFont="1" applyFill="1" applyBorder="1" applyAlignment="1">
      <alignment horizontal="left" wrapText="1"/>
    </xf>
    <xf numFmtId="0" fontId="9" fillId="2" borderId="27" xfId="27" applyFont="1" applyFill="1" applyBorder="1" applyAlignment="1">
      <alignment horizontal="left" vertical="top" wrapText="1"/>
    </xf>
    <xf numFmtId="0" fontId="9" fillId="2" borderId="0" xfId="27" applyFont="1" applyFill="1" applyAlignment="1">
      <alignment horizontal="left" vertical="top" wrapText="1"/>
    </xf>
    <xf numFmtId="0" fontId="9" fillId="2" borderId="14" xfId="27" applyFont="1" applyFill="1" applyBorder="1" applyAlignment="1">
      <alignment horizontal="left" vertical="top" wrapText="1"/>
    </xf>
    <xf numFmtId="0" fontId="10" fillId="2" borderId="15" xfId="4" applyFont="1" applyFill="1" applyBorder="1" applyAlignment="1">
      <alignment wrapText="1"/>
    </xf>
    <xf numFmtId="0" fontId="10" fillId="2" borderId="16" xfId="4" applyFont="1" applyFill="1" applyBorder="1" applyAlignment="1">
      <alignment wrapText="1"/>
    </xf>
    <xf numFmtId="0" fontId="10" fillId="2" borderId="0" xfId="4" applyFont="1" applyFill="1" applyAlignment="1">
      <alignment vertical="top" wrapText="1"/>
    </xf>
    <xf numFmtId="178" fontId="37" fillId="2" borderId="32" xfId="0" applyNumberFormat="1" applyFont="1" applyFill="1" applyBorder="1" applyAlignment="1">
      <alignment horizontal="right" vertical="top" wrapText="1"/>
    </xf>
    <xf numFmtId="4" fontId="37" fillId="2" borderId="32" xfId="0" applyNumberFormat="1" applyFont="1" applyFill="1" applyBorder="1" applyAlignment="1">
      <alignment horizontal="right" vertical="top" wrapText="1"/>
    </xf>
    <xf numFmtId="4" fontId="36" fillId="2" borderId="32" xfId="0" applyNumberFormat="1" applyFont="1" applyFill="1" applyBorder="1" applyAlignment="1">
      <alignment horizontal="right" vertical="top" wrapText="1"/>
    </xf>
    <xf numFmtId="0" fontId="9" fillId="2" borderId="11" xfId="0" applyFont="1" applyFill="1" applyBorder="1" applyAlignment="1">
      <alignment horizontal="center" vertical="center" wrapText="1"/>
    </xf>
    <xf numFmtId="10" fontId="9" fillId="2" borderId="7" xfId="0" applyNumberFormat="1" applyFont="1" applyFill="1" applyBorder="1" applyAlignment="1">
      <alignment horizontal="center" vertical="center" wrapText="1"/>
    </xf>
    <xf numFmtId="10" fontId="9" fillId="2" borderId="42" xfId="0" applyNumberFormat="1" applyFont="1" applyFill="1" applyBorder="1" applyAlignment="1">
      <alignment horizontal="center" vertical="center" wrapText="1"/>
    </xf>
    <xf numFmtId="0" fontId="7" fillId="2" borderId="7" xfId="4" applyFont="1" applyFill="1" applyBorder="1" applyAlignment="1">
      <alignment horizontal="center" vertical="center" wrapText="1"/>
    </xf>
    <xf numFmtId="4" fontId="31" fillId="2" borderId="7" xfId="0" applyNumberFormat="1" applyFont="1" applyFill="1" applyBorder="1" applyAlignment="1">
      <alignment horizontal="right" vertical="center" wrapText="1"/>
    </xf>
    <xf numFmtId="44" fontId="31" fillId="2" borderId="7" xfId="2" applyFont="1" applyFill="1" applyBorder="1" applyAlignment="1" applyProtection="1">
      <alignment horizontal="right" vertical="center" wrapText="1"/>
    </xf>
    <xf numFmtId="0" fontId="1" fillId="2" borderId="0" xfId="0" quotePrefix="1" applyFont="1" applyFill="1" applyAlignment="1">
      <alignment vertical="center" wrapText="1"/>
    </xf>
    <xf numFmtId="180" fontId="7" fillId="2" borderId="7" xfId="0" applyNumberFormat="1" applyFont="1" applyFill="1" applyBorder="1" applyAlignment="1">
      <alignment horizontal="center" vertical="center" wrapText="1"/>
    </xf>
    <xf numFmtId="0" fontId="7" fillId="2" borderId="7" xfId="0" applyFont="1" applyFill="1" applyBorder="1" applyAlignment="1">
      <alignment horizontal="left" vertical="center" wrapText="1"/>
    </xf>
    <xf numFmtId="0" fontId="9" fillId="2" borderId="7" xfId="23" applyNumberFormat="1" applyFont="1" applyFill="1" applyBorder="1" applyAlignment="1">
      <alignment horizontal="left" vertical="center" wrapText="1"/>
    </xf>
    <xf numFmtId="180" fontId="7" fillId="2" borderId="7" xfId="0" applyNumberFormat="1" applyFont="1" applyFill="1" applyBorder="1" applyAlignment="1">
      <alignment horizontal="left" vertical="center" wrapText="1"/>
    </xf>
    <xf numFmtId="0" fontId="0" fillId="2" borderId="0" xfId="0" applyFill="1" applyAlignment="1">
      <alignment horizontal="left"/>
    </xf>
    <xf numFmtId="43" fontId="1" fillId="2" borderId="7" xfId="1" applyFont="1" applyFill="1" applyBorder="1" applyAlignment="1">
      <alignment vertical="center" wrapText="1"/>
    </xf>
    <xf numFmtId="0" fontId="10" fillId="2" borderId="11" xfId="0" applyFont="1" applyFill="1" applyBorder="1" applyAlignment="1">
      <alignment horizontal="center" vertical="center" wrapText="1"/>
    </xf>
    <xf numFmtId="0" fontId="0" fillId="2" borderId="0" xfId="0" applyFont="1" applyFill="1"/>
    <xf numFmtId="2" fontId="10" fillId="2" borderId="7" xfId="1" applyNumberFormat="1" applyFont="1" applyFill="1" applyBorder="1" applyAlignment="1">
      <alignment horizontal="right" vertical="center" wrapText="1"/>
    </xf>
    <xf numFmtId="0" fontId="0" fillId="2" borderId="0" xfId="0"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44" fontId="35" fillId="9" borderId="7" xfId="2" applyFont="1" applyFill="1" applyBorder="1" applyAlignment="1">
      <alignment horizontal="center" vertical="center" wrapText="1"/>
    </xf>
    <xf numFmtId="44" fontId="35" fillId="10" borderId="7" xfId="2" applyFont="1" applyFill="1" applyBorder="1" applyAlignment="1">
      <alignment horizontal="center" vertical="center" wrapText="1"/>
    </xf>
    <xf numFmtId="167" fontId="9" fillId="2" borderId="7" xfId="4" applyNumberFormat="1" applyFont="1" applyFill="1" applyBorder="1" applyAlignment="1">
      <alignment horizontal="center" vertical="center"/>
    </xf>
    <xf numFmtId="10" fontId="10" fillId="2" borderId="13" xfId="3" applyNumberFormat="1" applyFont="1" applyFill="1" applyBorder="1" applyAlignment="1">
      <alignment horizontal="center" vertical="center" wrapText="1"/>
    </xf>
    <xf numFmtId="10" fontId="10" fillId="2" borderId="41" xfId="3" applyNumberFormat="1" applyFont="1" applyFill="1" applyBorder="1" applyAlignment="1">
      <alignment horizontal="center" vertical="center" wrapText="1"/>
    </xf>
    <xf numFmtId="0" fontId="0" fillId="2" borderId="0" xfId="0" applyFill="1" applyAlignment="1"/>
    <xf numFmtId="2" fontId="7" fillId="2" borderId="7" xfId="0" applyNumberFormat="1" applyFont="1" applyFill="1" applyBorder="1" applyAlignment="1">
      <alignment horizontal="right" vertical="center"/>
    </xf>
    <xf numFmtId="43" fontId="7" fillId="2" borderId="7" xfId="1" applyFont="1" applyFill="1" applyBorder="1" applyAlignment="1">
      <alignment horizontal="center" vertical="center" wrapText="1"/>
    </xf>
    <xf numFmtId="43" fontId="9" fillId="2" borderId="7" xfId="1" applyFont="1" applyFill="1" applyBorder="1" applyAlignment="1">
      <alignment horizontal="center" vertical="center" wrapText="1"/>
    </xf>
    <xf numFmtId="43" fontId="7" fillId="2" borderId="7" xfId="1" applyFont="1" applyFill="1" applyBorder="1" applyAlignment="1">
      <alignment horizontal="center" vertical="center" wrapText="1"/>
    </xf>
    <xf numFmtId="10" fontId="9" fillId="2" borderId="7" xfId="3" applyNumberFormat="1" applyFont="1" applyFill="1" applyBorder="1" applyAlignment="1">
      <alignment horizontal="center" vertical="center"/>
    </xf>
    <xf numFmtId="0" fontId="1" fillId="2" borderId="7" xfId="0" applyFont="1" applyFill="1" applyBorder="1" applyAlignment="1">
      <alignment horizontal="left" vertical="center" wrapText="1"/>
    </xf>
    <xf numFmtId="10" fontId="1" fillId="2" borderId="7" xfId="3" applyNumberFormat="1" applyFont="1" applyFill="1" applyBorder="1" applyAlignment="1">
      <alignment horizontal="center" vertical="center" wrapText="1"/>
    </xf>
    <xf numFmtId="0" fontId="9" fillId="2" borderId="7" xfId="4" applyFont="1" applyFill="1" applyBorder="1" applyAlignment="1">
      <alignment horizontal="center" vertical="center" wrapText="1"/>
    </xf>
    <xf numFmtId="0" fontId="7" fillId="2" borderId="7" xfId="0" applyFont="1" applyFill="1" applyBorder="1" applyAlignment="1">
      <alignment horizontal="center" vertical="center" wrapText="1"/>
    </xf>
    <xf numFmtId="43" fontId="7" fillId="2" borderId="7" xfId="1" applyFont="1" applyFill="1" applyBorder="1" applyAlignment="1">
      <alignment horizontal="center" vertical="center" wrapText="1"/>
    </xf>
    <xf numFmtId="43" fontId="9" fillId="2" borderId="7" xfId="1" applyFont="1" applyFill="1" applyBorder="1" applyAlignment="1">
      <alignment horizontal="center" vertical="center" wrapText="1"/>
    </xf>
    <xf numFmtId="0" fontId="9" fillId="2" borderId="7" xfId="4" applyFont="1" applyFill="1" applyBorder="1" applyAlignment="1">
      <alignment horizontal="left" vertical="center" wrapText="1"/>
    </xf>
    <xf numFmtId="10" fontId="9" fillId="2" borderId="7" xfId="3" applyNumberFormat="1" applyFont="1" applyFill="1" applyBorder="1" applyAlignment="1">
      <alignment horizontal="center" vertical="center" wrapText="1"/>
    </xf>
    <xf numFmtId="0" fontId="10" fillId="2" borderId="7" xfId="4" applyFont="1" applyFill="1" applyBorder="1" applyAlignment="1">
      <alignment horizontal="left" vertical="center" wrapText="1"/>
    </xf>
    <xf numFmtId="4" fontId="9" fillId="2" borderId="7" xfId="4" applyNumberFormat="1" applyFont="1" applyFill="1" applyBorder="1" applyAlignment="1">
      <alignment horizontal="center" vertical="center" wrapText="1"/>
    </xf>
    <xf numFmtId="0" fontId="10" fillId="2" borderId="7" xfId="4" applyFont="1" applyFill="1" applyBorder="1" applyAlignment="1">
      <alignment horizontal="center" vertical="center" wrapText="1"/>
    </xf>
    <xf numFmtId="43" fontId="1" fillId="2" borderId="0" xfId="0" applyNumberFormat="1" applyFont="1" applyFill="1" applyAlignment="1">
      <alignment vertical="center" wrapText="1"/>
    </xf>
    <xf numFmtId="0" fontId="10" fillId="2" borderId="0" xfId="0" applyFont="1" applyFill="1" applyAlignment="1">
      <alignment horizontal="left" vertical="center" wrapText="1"/>
    </xf>
    <xf numFmtId="0" fontId="1" fillId="2" borderId="28" xfId="0" applyFont="1" applyFill="1" applyBorder="1" applyAlignment="1">
      <alignment horizontal="center" vertical="center" wrapText="1"/>
    </xf>
    <xf numFmtId="43" fontId="7" fillId="2" borderId="7" xfId="1" applyFont="1" applyFill="1" applyBorder="1" applyAlignment="1">
      <alignment horizontal="center" vertical="center" wrapText="1"/>
    </xf>
    <xf numFmtId="43" fontId="9" fillId="2" borderId="7" xfId="1" applyFont="1" applyFill="1" applyBorder="1" applyAlignment="1">
      <alignment horizontal="center" vertical="center" wrapText="1"/>
    </xf>
    <xf numFmtId="0" fontId="7" fillId="2" borderId="11" xfId="0" applyFont="1" applyFill="1" applyBorder="1" applyAlignment="1">
      <alignment horizontal="right" vertical="center" wrapText="1"/>
    </xf>
    <xf numFmtId="10" fontId="9" fillId="2" borderId="7" xfId="3" applyNumberFormat="1" applyFont="1" applyFill="1" applyBorder="1" applyAlignment="1">
      <alignment horizontal="center" vertical="center"/>
    </xf>
    <xf numFmtId="0" fontId="1" fillId="0" borderId="0" xfId="0" applyFont="1" applyAlignment="1">
      <alignment horizontal="center" vertical="center" wrapText="1"/>
    </xf>
    <xf numFmtId="43" fontId="7" fillId="2" borderId="0" xfId="0" applyNumberFormat="1" applyFont="1" applyFill="1" applyAlignment="1">
      <alignment vertical="center" wrapText="1"/>
    </xf>
    <xf numFmtId="0" fontId="7" fillId="2" borderId="0" xfId="0" quotePrefix="1" applyFont="1" applyFill="1" applyAlignment="1">
      <alignment vertical="center" wrapText="1"/>
    </xf>
    <xf numFmtId="0" fontId="10" fillId="2" borderId="7" xfId="23" applyNumberFormat="1" applyFont="1" applyFill="1" applyBorder="1" applyAlignment="1">
      <alignment horizontal="left" vertical="center" wrapText="1"/>
    </xf>
    <xf numFmtId="180" fontId="1" fillId="2" borderId="7" xfId="0" applyNumberFormat="1" applyFont="1" applyFill="1" applyBorder="1" applyAlignment="1">
      <alignment horizontal="left" vertical="center" wrapText="1"/>
    </xf>
    <xf numFmtId="0" fontId="9" fillId="2" borderId="7" xfId="4" applyFont="1" applyFill="1" applyBorder="1" applyAlignment="1">
      <alignment vertical="center" wrapText="1"/>
    </xf>
    <xf numFmtId="0" fontId="39" fillId="2" borderId="0" xfId="0" applyFont="1" applyFill="1"/>
    <xf numFmtId="0" fontId="31" fillId="2" borderId="32" xfId="0" applyFont="1" applyFill="1" applyBorder="1" applyAlignment="1">
      <alignment horizontal="center" vertical="center" wrapText="1"/>
    </xf>
    <xf numFmtId="181" fontId="31" fillId="2" borderId="32" xfId="0" applyNumberFormat="1" applyFont="1" applyFill="1" applyBorder="1" applyAlignment="1">
      <alignment horizontal="right" vertical="center" wrapText="1"/>
    </xf>
    <xf numFmtId="44" fontId="35" fillId="11" borderId="7" xfId="2" applyFont="1" applyFill="1" applyBorder="1" applyAlignment="1">
      <alignment horizontal="center" vertical="center" wrapText="1"/>
    </xf>
    <xf numFmtId="43" fontId="1" fillId="2" borderId="28" xfId="1" applyFont="1" applyFill="1" applyBorder="1" applyAlignment="1">
      <alignment horizontal="center" vertical="center" wrapText="1"/>
    </xf>
    <xf numFmtId="43" fontId="1" fillId="2" borderId="28" xfId="1" applyFont="1" applyFill="1" applyBorder="1" applyAlignment="1">
      <alignment vertical="center" wrapText="1"/>
    </xf>
    <xf numFmtId="43" fontId="1" fillId="2" borderId="10" xfId="1" applyFont="1" applyFill="1" applyBorder="1" applyAlignment="1">
      <alignment horizontal="center" vertical="center" wrapText="1"/>
    </xf>
    <xf numFmtId="0" fontId="1" fillId="2" borderId="17" xfId="0" applyFont="1" applyFill="1" applyBorder="1" applyAlignment="1">
      <alignment horizontal="center" vertical="center" wrapText="1"/>
    </xf>
    <xf numFmtId="43" fontId="1" fillId="2" borderId="17" xfId="1" applyFont="1" applyFill="1" applyBorder="1" applyAlignment="1">
      <alignment horizontal="center" vertical="center" wrapText="1"/>
    </xf>
    <xf numFmtId="43" fontId="1" fillId="2" borderId="17" xfId="1" applyFont="1" applyFill="1" applyBorder="1" applyAlignment="1">
      <alignment vertical="center" wrapText="1"/>
    </xf>
    <xf numFmtId="43" fontId="1" fillId="2" borderId="21" xfId="1" applyFont="1" applyFill="1" applyBorder="1" applyAlignment="1">
      <alignment horizontal="center" vertical="center" wrapText="1"/>
    </xf>
    <xf numFmtId="0" fontId="10" fillId="2" borderId="0" xfId="0" applyFont="1" applyFill="1" applyAlignment="1">
      <alignment horizontal="left" vertical="center" wrapText="1"/>
    </xf>
    <xf numFmtId="10" fontId="9" fillId="2" borderId="7" xfId="3" applyNumberFormat="1" applyFont="1" applyFill="1" applyBorder="1" applyAlignment="1">
      <alignment horizontal="center" vertical="center"/>
    </xf>
    <xf numFmtId="167" fontId="9" fillId="2" borderId="7" xfId="4" applyNumberFormat="1" applyFont="1" applyFill="1" applyBorder="1" applyAlignment="1">
      <alignment horizontal="center" vertical="center"/>
    </xf>
    <xf numFmtId="10" fontId="4" fillId="2" borderId="7" xfId="3" applyNumberFormat="1" applyFont="1" applyFill="1" applyBorder="1" applyAlignment="1">
      <alignment horizontal="center" vertical="center" wrapText="1"/>
    </xf>
    <xf numFmtId="0" fontId="10" fillId="2" borderId="7" xfId="4" applyFont="1" applyFill="1" applyBorder="1" applyAlignment="1">
      <alignment horizontal="center" vertical="center" wrapText="1"/>
    </xf>
    <xf numFmtId="4" fontId="10" fillId="2" borderId="7" xfId="4" applyNumberFormat="1" applyFont="1" applyFill="1" applyBorder="1" applyAlignment="1">
      <alignment horizontal="center" vertical="center" wrapText="1"/>
    </xf>
    <xf numFmtId="10" fontId="10" fillId="2" borderId="7" xfId="3" applyNumberFormat="1" applyFont="1" applyFill="1" applyBorder="1" applyAlignment="1">
      <alignment horizontal="center" vertical="center" wrapText="1"/>
    </xf>
    <xf numFmtId="0" fontId="10" fillId="2" borderId="7" xfId="0" applyFont="1" applyFill="1" applyBorder="1" applyAlignment="1">
      <alignment vertical="center" wrapText="1"/>
    </xf>
    <xf numFmtId="10" fontId="9" fillId="2" borderId="7" xfId="3" applyNumberFormat="1" applyFont="1" applyFill="1" applyBorder="1" applyAlignment="1">
      <alignment horizontal="center" vertical="center"/>
    </xf>
    <xf numFmtId="0" fontId="10" fillId="2" borderId="7" xfId="4" applyFont="1" applyFill="1" applyBorder="1" applyAlignment="1">
      <alignment vertical="center" wrapText="1"/>
    </xf>
    <xf numFmtId="0" fontId="0" fillId="2" borderId="0" xfId="0" applyFill="1"/>
    <xf numFmtId="0" fontId="26" fillId="2" borderId="32" xfId="0" applyFont="1" applyFill="1" applyBorder="1" applyAlignment="1">
      <alignment horizontal="center" vertical="top" wrapText="1"/>
    </xf>
    <xf numFmtId="0" fontId="26" fillId="2" borderId="32" xfId="0" applyFont="1" applyFill="1" applyBorder="1" applyAlignment="1">
      <alignment horizontal="justify" vertical="top" wrapText="1"/>
    </xf>
    <xf numFmtId="177" fontId="26" fillId="2" borderId="32" xfId="0" applyNumberFormat="1" applyFont="1" applyFill="1" applyBorder="1" applyAlignment="1">
      <alignment horizontal="right" vertical="top" wrapText="1"/>
    </xf>
    <xf numFmtId="181" fontId="26" fillId="2" borderId="32" xfId="0" applyNumberFormat="1" applyFont="1" applyFill="1" applyBorder="1" applyAlignment="1">
      <alignment horizontal="right" vertical="top" wrapText="1"/>
    </xf>
    <xf numFmtId="0" fontId="1" fillId="2" borderId="0" xfId="0" applyFont="1" applyFill="1" applyAlignment="1" applyProtection="1">
      <alignment wrapText="1"/>
      <protection locked="0"/>
    </xf>
    <xf numFmtId="181" fontId="31" fillId="2" borderId="32" xfId="0" applyNumberFormat="1" applyFont="1" applyFill="1" applyBorder="1" applyAlignment="1">
      <alignment horizontal="right" vertical="top" wrapText="1"/>
    </xf>
    <xf numFmtId="182" fontId="26" fillId="2" borderId="32" xfId="0" applyNumberFormat="1" applyFont="1" applyFill="1" applyBorder="1" applyAlignment="1">
      <alignment horizontal="right" vertical="top" wrapText="1"/>
    </xf>
    <xf numFmtId="182" fontId="31" fillId="2" borderId="32" xfId="0" applyNumberFormat="1" applyFont="1" applyFill="1" applyBorder="1" applyAlignment="1">
      <alignment horizontal="right" vertical="top" wrapText="1"/>
    </xf>
    <xf numFmtId="0" fontId="9" fillId="2" borderId="0" xfId="0" applyFont="1" applyFill="1" applyAlignment="1">
      <alignment horizontal="center" vertical="center" wrapText="1"/>
    </xf>
    <xf numFmtId="0" fontId="9" fillId="2" borderId="0" xfId="0" applyFont="1" applyFill="1" applyAlignment="1">
      <alignment horizontal="center" vertical="center"/>
    </xf>
    <xf numFmtId="0" fontId="9" fillId="2" borderId="0" xfId="0" applyFont="1" applyFill="1" applyAlignment="1">
      <alignment horizontal="right" vertical="center" wrapText="1"/>
    </xf>
    <xf numFmtId="0" fontId="10" fillId="2" borderId="0" xfId="0" applyFont="1" applyFill="1" applyAlignment="1">
      <alignment horizontal="left" vertical="center" wrapText="1"/>
    </xf>
    <xf numFmtId="10" fontId="10" fillId="2" borderId="0" xfId="0" applyNumberFormat="1" applyFont="1" applyFill="1" applyAlignment="1">
      <alignment horizontal="left" vertical="center" wrapText="1"/>
    </xf>
    <xf numFmtId="4" fontId="9" fillId="2" borderId="0" xfId="0" applyNumberFormat="1" applyFont="1" applyFill="1" applyAlignment="1">
      <alignment horizontal="center" vertical="center" wrapText="1"/>
    </xf>
    <xf numFmtId="171" fontId="9" fillId="2" borderId="0" xfId="2" applyNumberFormat="1" applyFont="1" applyFill="1" applyBorder="1" applyAlignment="1">
      <alignment horizontal="center" vertical="center" wrapText="1"/>
    </xf>
    <xf numFmtId="10" fontId="9" fillId="2" borderId="0" xfId="0" applyNumberFormat="1" applyFont="1" applyFill="1" applyAlignment="1">
      <alignment horizontal="center" vertical="center" wrapText="1"/>
    </xf>
    <xf numFmtId="0" fontId="27" fillId="2" borderId="0" xfId="0" applyFont="1" applyFill="1" applyAlignment="1">
      <alignment horizontal="center" vertical="center" wrapText="1"/>
    </xf>
    <xf numFmtId="0" fontId="1" fillId="2" borderId="20" xfId="37" applyFont="1" applyFill="1" applyBorder="1" applyAlignment="1">
      <alignment horizontal="center" vertical="center" wrapText="1"/>
    </xf>
    <xf numFmtId="0" fontId="1" fillId="2" borderId="17" xfId="37" applyFont="1" applyFill="1" applyBorder="1" applyAlignment="1">
      <alignment horizontal="center" vertical="center" wrapText="1"/>
    </xf>
    <xf numFmtId="0" fontId="1" fillId="2" borderId="21" xfId="37" applyFont="1" applyFill="1" applyBorder="1" applyAlignment="1">
      <alignment horizontal="center" vertical="center" wrapText="1"/>
    </xf>
    <xf numFmtId="0" fontId="1" fillId="2" borderId="27" xfId="37" applyFont="1" applyFill="1" applyBorder="1" applyAlignment="1">
      <alignment horizontal="center" vertical="center" wrapText="1"/>
    </xf>
    <xf numFmtId="0" fontId="1" fillId="2" borderId="0" xfId="37" applyFont="1" applyFill="1" applyBorder="1" applyAlignment="1">
      <alignment horizontal="center" vertical="center" wrapText="1"/>
    </xf>
    <xf numFmtId="0" fontId="1" fillId="2" borderId="29" xfId="37" applyFont="1" applyFill="1" applyBorder="1" applyAlignment="1">
      <alignment horizontal="center" vertical="center" wrapText="1"/>
    </xf>
    <xf numFmtId="0" fontId="1" fillId="2" borderId="14" xfId="37" applyFont="1" applyFill="1" applyBorder="1" applyAlignment="1">
      <alignment horizontal="center" vertical="center" wrapText="1"/>
    </xf>
    <xf numFmtId="0" fontId="1" fillId="2" borderId="15" xfId="37" applyFont="1" applyFill="1" applyBorder="1" applyAlignment="1">
      <alignment horizontal="center" vertical="center" wrapText="1"/>
    </xf>
    <xf numFmtId="0" fontId="1" fillId="2" borderId="16" xfId="37" applyFont="1" applyFill="1" applyBorder="1" applyAlignment="1">
      <alignment horizontal="center" vertical="center" wrapText="1"/>
    </xf>
    <xf numFmtId="0" fontId="29" fillId="2" borderId="20" xfId="0" applyFont="1" applyFill="1" applyBorder="1" applyAlignment="1">
      <alignment horizontal="center" vertical="center" wrapText="1"/>
    </xf>
    <xf numFmtId="0" fontId="29" fillId="2" borderId="21" xfId="0" applyFont="1" applyFill="1" applyBorder="1" applyAlignment="1">
      <alignment horizontal="center" vertical="center" wrapText="1"/>
    </xf>
    <xf numFmtId="0" fontId="29" fillId="2" borderId="27" xfId="0" applyFont="1" applyFill="1" applyBorder="1" applyAlignment="1">
      <alignment horizontal="center" vertical="center" wrapText="1"/>
    </xf>
    <xf numFmtId="0" fontId="29" fillId="2" borderId="29"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29" fillId="2" borderId="16" xfId="0" applyFont="1" applyFill="1" applyBorder="1" applyAlignment="1">
      <alignment horizontal="center" vertical="center" wrapText="1"/>
    </xf>
    <xf numFmtId="44" fontId="29" fillId="2" borderId="26" xfId="2" applyFont="1" applyFill="1" applyBorder="1" applyAlignment="1" applyProtection="1">
      <alignment horizontal="center" vertical="center" wrapText="1"/>
    </xf>
    <xf numFmtId="44" fontId="29" fillId="2" borderId="31" xfId="2" applyFont="1" applyFill="1" applyBorder="1" applyAlignment="1" applyProtection="1">
      <alignment horizontal="center" vertical="center" wrapText="1"/>
    </xf>
    <xf numFmtId="44" fontId="29" fillId="2" borderId="13" xfId="2" applyFont="1" applyFill="1" applyBorder="1" applyAlignment="1" applyProtection="1">
      <alignment horizontal="center" vertical="center" wrapText="1"/>
    </xf>
    <xf numFmtId="10" fontId="29" fillId="2" borderId="26" xfId="3" applyNumberFormat="1" applyFont="1" applyFill="1" applyBorder="1" applyAlignment="1" applyProtection="1">
      <alignment horizontal="center" vertical="center" wrapText="1"/>
    </xf>
    <xf numFmtId="10" fontId="29" fillId="2" borderId="31" xfId="3" applyNumberFormat="1" applyFont="1" applyFill="1" applyBorder="1" applyAlignment="1" applyProtection="1">
      <alignment horizontal="center" vertical="center" wrapText="1"/>
    </xf>
    <xf numFmtId="10" fontId="29" fillId="2" borderId="13" xfId="3" applyNumberFormat="1" applyFont="1" applyFill="1" applyBorder="1" applyAlignment="1" applyProtection="1">
      <alignment horizontal="center" vertical="center" wrapText="1"/>
    </xf>
    <xf numFmtId="0" fontId="28" fillId="2" borderId="7" xfId="0" applyFont="1" applyFill="1" applyBorder="1" applyAlignment="1">
      <alignment horizontal="center" vertical="center" wrapText="1"/>
    </xf>
    <xf numFmtId="0" fontId="26" fillId="2" borderId="0" xfId="0" applyFont="1" applyFill="1" applyAlignment="1">
      <alignment horizontal="center" vertical="center" wrapText="1"/>
    </xf>
    <xf numFmtId="0" fontId="1" fillId="2" borderId="7" xfId="0" applyFont="1" applyFill="1" applyBorder="1" applyAlignment="1">
      <alignment horizontal="left" vertical="center" wrapText="1"/>
    </xf>
    <xf numFmtId="39" fontId="9" fillId="2" borderId="7" xfId="23" applyNumberFormat="1" applyFont="1" applyFill="1" applyBorder="1" applyAlignment="1">
      <alignment horizontal="center" vertical="center"/>
    </xf>
    <xf numFmtId="0" fontId="7" fillId="2" borderId="7" xfId="0" applyFont="1" applyFill="1" applyBorder="1" applyAlignment="1">
      <alignment horizontal="right" vertical="center" wrapText="1"/>
    </xf>
    <xf numFmtId="10" fontId="1" fillId="2" borderId="7" xfId="3" applyNumberFormat="1" applyFont="1" applyFill="1" applyBorder="1" applyAlignment="1">
      <alignment horizontal="center" vertical="center" wrapText="1"/>
    </xf>
    <xf numFmtId="0" fontId="32" fillId="2" borderId="33" xfId="0" applyFont="1" applyFill="1" applyBorder="1" applyAlignment="1">
      <alignment horizontal="center" vertical="center" wrapText="1"/>
    </xf>
    <xf numFmtId="0" fontId="32" fillId="2" borderId="34" xfId="0" applyFont="1" applyFill="1" applyBorder="1" applyAlignment="1">
      <alignment horizontal="center" vertical="center" wrapText="1"/>
    </xf>
    <xf numFmtId="0" fontId="32" fillId="2" borderId="35" xfId="0" applyFont="1" applyFill="1" applyBorder="1" applyAlignment="1">
      <alignment horizontal="center" vertical="center" wrapText="1"/>
    </xf>
    <xf numFmtId="0" fontId="32" fillId="2" borderId="36" xfId="0" applyFont="1" applyFill="1" applyBorder="1" applyAlignment="1">
      <alignment horizontal="center" vertical="center" wrapText="1"/>
    </xf>
    <xf numFmtId="0" fontId="32" fillId="2" borderId="37" xfId="0" applyFont="1" applyFill="1" applyBorder="1" applyAlignment="1">
      <alignment horizontal="center" vertical="center" wrapText="1"/>
    </xf>
    <xf numFmtId="0" fontId="32" fillId="2" borderId="38" xfId="0" applyFont="1" applyFill="1" applyBorder="1" applyAlignment="1">
      <alignment horizontal="center" vertical="center" wrapText="1"/>
    </xf>
    <xf numFmtId="0" fontId="9" fillId="2" borderId="7" xfId="4" applyFont="1" applyFill="1" applyBorder="1" applyAlignment="1">
      <alignment horizontal="center" vertical="center" wrapText="1"/>
    </xf>
    <xf numFmtId="39" fontId="9" fillId="2" borderId="7" xfId="23" applyNumberFormat="1" applyFont="1" applyFill="1" applyBorder="1" applyAlignment="1">
      <alignment horizontal="center" vertical="center" wrapText="1"/>
    </xf>
    <xf numFmtId="0" fontId="7" fillId="2" borderId="26" xfId="0" applyFont="1" applyFill="1" applyBorder="1" applyAlignment="1">
      <alignment horizontal="right" vertical="center" wrapText="1"/>
    </xf>
    <xf numFmtId="0" fontId="7" fillId="2" borderId="31" xfId="0" applyFont="1" applyFill="1" applyBorder="1" applyAlignment="1">
      <alignment horizontal="right" vertical="center" wrapText="1"/>
    </xf>
    <xf numFmtId="0" fontId="7" fillId="2" borderId="13" xfId="0" applyFont="1" applyFill="1" applyBorder="1" applyAlignment="1">
      <alignment horizontal="right" vertical="center" wrapText="1"/>
    </xf>
    <xf numFmtId="0" fontId="1" fillId="2" borderId="20"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2" borderId="27"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29"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9" fillId="2" borderId="20" xfId="0" applyFont="1" applyFill="1" applyBorder="1" applyAlignment="1">
      <alignment horizontal="right" vertical="center" wrapText="1"/>
    </xf>
    <xf numFmtId="0" fontId="9" fillId="2" borderId="21" xfId="0" applyFont="1" applyFill="1" applyBorder="1" applyAlignment="1">
      <alignment horizontal="right" vertical="center" wrapText="1"/>
    </xf>
    <xf numFmtId="0" fontId="9" fillId="2" borderId="14" xfId="0" applyFont="1" applyFill="1" applyBorder="1" applyAlignment="1">
      <alignment horizontal="right" vertical="center" wrapText="1"/>
    </xf>
    <xf numFmtId="0" fontId="9" fillId="2" borderId="16" xfId="0" applyFont="1" applyFill="1" applyBorder="1" applyAlignment="1">
      <alignment horizontal="right" vertical="center" wrapText="1"/>
    </xf>
    <xf numFmtId="0" fontId="9" fillId="2" borderId="7" xfId="0" applyFont="1" applyFill="1" applyBorder="1" applyAlignment="1">
      <alignment horizontal="right" vertical="center" wrapText="1"/>
    </xf>
    <xf numFmtId="10" fontId="7" fillId="2" borderId="7" xfId="3" applyNumberFormat="1" applyFont="1" applyFill="1" applyBorder="1" applyAlignment="1">
      <alignment horizontal="center" vertical="center" wrapText="1"/>
    </xf>
    <xf numFmtId="0" fontId="7" fillId="2" borderId="7" xfId="0" applyFont="1" applyFill="1" applyBorder="1" applyAlignment="1">
      <alignment horizontal="center" vertical="center" wrapText="1"/>
    </xf>
    <xf numFmtId="0" fontId="30" fillId="2" borderId="7" xfId="0" applyFont="1" applyFill="1" applyBorder="1" applyAlignment="1">
      <alignment horizontal="center" vertical="center" wrapText="1"/>
    </xf>
    <xf numFmtId="0" fontId="1" fillId="2" borderId="7" xfId="0" applyFont="1" applyFill="1" applyBorder="1" applyAlignment="1">
      <alignment vertical="center" wrapText="1"/>
    </xf>
    <xf numFmtId="0" fontId="1" fillId="2" borderId="11"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 fillId="2" borderId="7" xfId="37" applyFont="1" applyFill="1" applyBorder="1" applyAlignment="1">
      <alignment horizontal="center" vertical="center" wrapText="1"/>
    </xf>
    <xf numFmtId="0" fontId="7" fillId="2" borderId="7" xfId="37" applyFont="1" applyFill="1" applyBorder="1" applyAlignment="1">
      <alignment horizontal="center" vertical="center" wrapText="1"/>
    </xf>
    <xf numFmtId="44" fontId="7" fillId="2" borderId="7" xfId="2" applyFont="1" applyFill="1" applyBorder="1" applyAlignment="1">
      <alignment horizontal="center" vertical="center" wrapText="1"/>
    </xf>
    <xf numFmtId="43" fontId="7" fillId="2" borderId="7" xfId="1" applyFont="1" applyFill="1" applyBorder="1" applyAlignment="1">
      <alignment horizontal="center" vertical="center" wrapText="1"/>
    </xf>
    <xf numFmtId="49" fontId="9" fillId="2" borderId="7" xfId="4" applyNumberFormat="1" applyFont="1" applyFill="1" applyBorder="1" applyAlignment="1">
      <alignment horizontal="center" vertical="center" wrapText="1"/>
    </xf>
    <xf numFmtId="43" fontId="9" fillId="2" borderId="7" xfId="1"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27" fillId="2" borderId="33" xfId="0" applyFont="1" applyFill="1" applyBorder="1" applyAlignment="1">
      <alignment horizontal="center" vertical="center" wrapText="1"/>
    </xf>
    <xf numFmtId="0" fontId="27" fillId="2" borderId="34" xfId="0" applyFont="1" applyFill="1" applyBorder="1" applyAlignment="1">
      <alignment horizontal="center" vertical="center" wrapText="1"/>
    </xf>
    <xf numFmtId="0" fontId="27" fillId="2" borderId="35" xfId="0" applyFont="1" applyFill="1" applyBorder="1" applyAlignment="1">
      <alignment horizontal="center" vertical="center" wrapText="1"/>
    </xf>
    <xf numFmtId="0" fontId="27" fillId="2" borderId="36" xfId="0" applyFont="1" applyFill="1" applyBorder="1" applyAlignment="1">
      <alignment horizontal="center" vertical="center" wrapText="1"/>
    </xf>
    <xf numFmtId="0" fontId="27" fillId="2" borderId="37" xfId="0" applyFont="1" applyFill="1" applyBorder="1" applyAlignment="1">
      <alignment horizontal="center" vertical="center" wrapText="1"/>
    </xf>
    <xf numFmtId="0" fontId="27" fillId="2" borderId="38"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49" fontId="9" fillId="2" borderId="7" xfId="4" applyNumberFormat="1" applyFont="1" applyFill="1" applyBorder="1" applyAlignment="1">
      <alignment horizontal="left" vertical="center" wrapText="1"/>
    </xf>
    <xf numFmtId="49" fontId="9" fillId="2" borderId="11" xfId="4" applyNumberFormat="1" applyFont="1" applyFill="1" applyBorder="1" applyAlignment="1">
      <alignment horizontal="center" vertical="center" wrapText="1"/>
    </xf>
    <xf numFmtId="0" fontId="1" fillId="2" borderId="11"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7" fillId="2" borderId="11" xfId="0" applyFont="1" applyFill="1" applyBorder="1" applyAlignment="1">
      <alignment horizontal="right" vertical="center" wrapText="1"/>
    </xf>
    <xf numFmtId="0" fontId="7" fillId="2" borderId="10" xfId="0" applyFont="1" applyFill="1" applyBorder="1" applyAlignment="1">
      <alignment horizontal="right" vertical="center" wrapText="1"/>
    </xf>
    <xf numFmtId="10" fontId="1" fillId="2" borderId="7" xfId="0" applyNumberFormat="1" applyFont="1" applyFill="1" applyBorder="1" applyAlignment="1">
      <alignment horizontal="center" vertical="center" wrapText="1"/>
    </xf>
    <xf numFmtId="0" fontId="7" fillId="2" borderId="20" xfId="0" applyFont="1" applyFill="1" applyBorder="1" applyAlignment="1">
      <alignment horizontal="right" vertical="center" wrapText="1"/>
    </xf>
    <xf numFmtId="0" fontId="7" fillId="2" borderId="21" xfId="0" applyFont="1" applyFill="1" applyBorder="1" applyAlignment="1">
      <alignment horizontal="right" vertical="center" wrapText="1"/>
    </xf>
    <xf numFmtId="0" fontId="7" fillId="2" borderId="14" xfId="0" applyFont="1" applyFill="1" applyBorder="1" applyAlignment="1">
      <alignment horizontal="right" vertical="center" wrapText="1"/>
    </xf>
    <xf numFmtId="0" fontId="7" fillId="2" borderId="16" xfId="0" applyFont="1" applyFill="1" applyBorder="1" applyAlignment="1">
      <alignment horizontal="right" vertical="center" wrapText="1"/>
    </xf>
    <xf numFmtId="0" fontId="31" fillId="2" borderId="32" xfId="0" applyFont="1" applyFill="1" applyBorder="1" applyAlignment="1">
      <alignment horizontal="right" vertical="top" wrapText="1"/>
    </xf>
    <xf numFmtId="0" fontId="31" fillId="2" borderId="32" xfId="0" applyFont="1" applyFill="1" applyBorder="1" applyAlignment="1">
      <alignment horizontal="right" vertical="center" wrapText="1"/>
    </xf>
    <xf numFmtId="0" fontId="26" fillId="2" borderId="0" xfId="0" applyFont="1" applyFill="1" applyAlignment="1">
      <alignment horizontal="left" vertical="top" wrapText="1"/>
    </xf>
    <xf numFmtId="0" fontId="31" fillId="2" borderId="32" xfId="0" applyFont="1" applyFill="1" applyBorder="1" applyAlignment="1">
      <alignment horizontal="left" vertical="center" wrapText="1"/>
    </xf>
    <xf numFmtId="0" fontId="34" fillId="2" borderId="1"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4" fillId="2" borderId="4"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4" fillId="2" borderId="6" xfId="0" applyFont="1" applyFill="1" applyBorder="1" applyAlignment="1">
      <alignment horizontal="center" vertical="center" wrapText="1"/>
    </xf>
    <xf numFmtId="10" fontId="1" fillId="2" borderId="20" xfId="3" applyNumberFormat="1" applyFont="1" applyFill="1" applyBorder="1" applyAlignment="1">
      <alignment horizontal="center" vertical="center" wrapText="1"/>
    </xf>
    <xf numFmtId="10" fontId="1" fillId="2" borderId="21" xfId="3" applyNumberFormat="1" applyFont="1" applyFill="1" applyBorder="1" applyAlignment="1">
      <alignment horizontal="center" vertical="center" wrapText="1"/>
    </xf>
    <xf numFmtId="1" fontId="9" fillId="2" borderId="7" xfId="4" applyNumberFormat="1" applyFont="1" applyFill="1" applyBorder="1" applyAlignment="1">
      <alignment horizontal="center" vertical="center" wrapText="1"/>
    </xf>
    <xf numFmtId="0" fontId="9" fillId="2" borderId="7" xfId="4" applyFont="1" applyFill="1" applyBorder="1" applyAlignment="1">
      <alignment horizontal="left" vertical="center" wrapText="1"/>
    </xf>
    <xf numFmtId="10" fontId="9" fillId="2" borderId="7" xfId="3" applyNumberFormat="1" applyFont="1" applyFill="1" applyBorder="1" applyAlignment="1">
      <alignment horizontal="center" vertical="center"/>
    </xf>
    <xf numFmtId="172" fontId="9" fillId="2" borderId="7" xfId="2" applyNumberFormat="1" applyFont="1" applyFill="1" applyBorder="1" applyAlignment="1">
      <alignment horizontal="center" vertical="center"/>
    </xf>
    <xf numFmtId="44" fontId="9" fillId="2" borderId="7" xfId="2" applyFont="1" applyFill="1" applyBorder="1" applyAlignment="1">
      <alignment horizontal="center" vertical="center"/>
    </xf>
    <xf numFmtId="0" fontId="2" fillId="2" borderId="7" xfId="0" applyFont="1" applyFill="1" applyBorder="1" applyAlignment="1">
      <alignment horizontal="left" vertical="center" wrapText="1"/>
    </xf>
    <xf numFmtId="0" fontId="27" fillId="2" borderId="1"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7" fillId="2" borderId="5" xfId="0" applyFont="1" applyFill="1" applyBorder="1" applyAlignment="1">
      <alignment horizontal="center" vertical="center" wrapText="1"/>
    </xf>
    <xf numFmtId="1" fontId="9" fillId="2" borderId="7" xfId="4" applyNumberFormat="1" applyFont="1" applyFill="1" applyBorder="1" applyAlignment="1">
      <alignment horizontal="center" vertical="center"/>
    </xf>
    <xf numFmtId="167" fontId="9" fillId="2" borderId="7" xfId="4" applyNumberFormat="1" applyFont="1" applyFill="1" applyBorder="1" applyAlignment="1">
      <alignment horizontal="center" vertical="center"/>
    </xf>
    <xf numFmtId="0" fontId="2" fillId="2" borderId="20"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44" fontId="9" fillId="2" borderId="8" xfId="2" applyFont="1" applyFill="1" applyBorder="1" applyAlignment="1">
      <alignment horizontal="center" vertical="center" wrapText="1"/>
    </xf>
    <xf numFmtId="44" fontId="9" fillId="2" borderId="9" xfId="2" applyFont="1" applyFill="1" applyBorder="1" applyAlignment="1">
      <alignment horizontal="center" vertical="center" wrapText="1"/>
    </xf>
    <xf numFmtId="176" fontId="9" fillId="2" borderId="8" xfId="3" applyNumberFormat="1" applyFont="1" applyFill="1" applyBorder="1" applyAlignment="1">
      <alignment horizontal="center" vertical="center" wrapText="1"/>
    </xf>
    <xf numFmtId="176" fontId="9" fillId="2" borderId="9" xfId="3" applyNumberFormat="1" applyFont="1" applyFill="1" applyBorder="1" applyAlignment="1">
      <alignment horizontal="center" vertical="center" wrapText="1"/>
    </xf>
    <xf numFmtId="0" fontId="18" fillId="2" borderId="33" xfId="0" applyFont="1" applyFill="1" applyBorder="1" applyAlignment="1">
      <alignment horizontal="center" vertical="center" wrapText="1"/>
    </xf>
    <xf numFmtId="0" fontId="18" fillId="2" borderId="34" xfId="0" applyFont="1" applyFill="1" applyBorder="1" applyAlignment="1">
      <alignment horizontal="center" vertical="center" wrapText="1"/>
    </xf>
    <xf numFmtId="0" fontId="18" fillId="2" borderId="35" xfId="0" applyFont="1" applyFill="1" applyBorder="1" applyAlignment="1">
      <alignment horizontal="center" vertical="center" wrapText="1"/>
    </xf>
    <xf numFmtId="0" fontId="18" fillId="2" borderId="36" xfId="0" applyFont="1" applyFill="1" applyBorder="1" applyAlignment="1">
      <alignment horizontal="center" vertical="center" wrapText="1"/>
    </xf>
    <xf numFmtId="0" fontId="18" fillId="2" borderId="37" xfId="0" applyFont="1" applyFill="1" applyBorder="1" applyAlignment="1">
      <alignment horizontal="center" vertical="center" wrapText="1"/>
    </xf>
    <xf numFmtId="0" fontId="18" fillId="2" borderId="38" xfId="0" applyFont="1" applyFill="1" applyBorder="1" applyAlignment="1">
      <alignment horizontal="center" vertical="center" wrapText="1"/>
    </xf>
    <xf numFmtId="10" fontId="4" fillId="2" borderId="7" xfId="3" applyNumberFormat="1" applyFont="1" applyFill="1" applyBorder="1" applyAlignment="1">
      <alignment horizontal="center" vertical="center" wrapText="1"/>
    </xf>
    <xf numFmtId="49" fontId="9" fillId="2" borderId="8" xfId="4" applyNumberFormat="1" applyFont="1" applyFill="1" applyBorder="1" applyAlignment="1">
      <alignment horizontal="center" vertical="center" wrapText="1"/>
    </xf>
    <xf numFmtId="49" fontId="9" fillId="2" borderId="9" xfId="4" applyNumberFormat="1"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9" xfId="4" applyFont="1" applyFill="1" applyBorder="1" applyAlignment="1">
      <alignment horizontal="center" vertical="center" wrapText="1"/>
    </xf>
    <xf numFmtId="175" fontId="9" fillId="2" borderId="8" xfId="3" applyNumberFormat="1" applyFont="1" applyFill="1" applyBorder="1" applyAlignment="1">
      <alignment horizontal="center" vertical="center" wrapText="1"/>
    </xf>
    <xf numFmtId="175" fontId="9" fillId="2" borderId="9" xfId="3" applyNumberFormat="1" applyFont="1" applyFill="1" applyBorder="1" applyAlignment="1">
      <alignment horizontal="center" vertical="center" wrapText="1"/>
    </xf>
    <xf numFmtId="0" fontId="9" fillId="2" borderId="8" xfId="1" applyNumberFormat="1" applyFont="1" applyFill="1" applyBorder="1" applyAlignment="1">
      <alignment horizontal="center" vertical="center" wrapText="1"/>
    </xf>
    <xf numFmtId="0" fontId="9" fillId="2" borderId="9" xfId="1" applyNumberFormat="1" applyFont="1" applyFill="1" applyBorder="1" applyAlignment="1">
      <alignment horizontal="center" vertical="center" wrapText="1"/>
    </xf>
    <xf numFmtId="0" fontId="7" fillId="2" borderId="7" xfId="0" applyFont="1" applyFill="1" applyBorder="1" applyAlignment="1">
      <alignment horizontal="right" vertical="top" wrapText="1"/>
    </xf>
    <xf numFmtId="0" fontId="4" fillId="2" borderId="7"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34" fillId="2" borderId="20" xfId="0" applyFont="1" applyFill="1" applyBorder="1" applyAlignment="1">
      <alignment horizontal="center" vertical="center" wrapText="1"/>
    </xf>
    <xf numFmtId="0" fontId="34" fillId="2" borderId="17" xfId="0" applyFont="1" applyFill="1" applyBorder="1" applyAlignment="1">
      <alignment horizontal="center" vertical="center" wrapText="1"/>
    </xf>
    <xf numFmtId="0" fontId="34" fillId="2" borderId="21" xfId="0" applyFont="1" applyFill="1" applyBorder="1" applyAlignment="1">
      <alignment horizontal="center" vertical="center" wrapText="1"/>
    </xf>
    <xf numFmtId="0" fontId="34" fillId="2" borderId="14" xfId="0" applyFont="1" applyFill="1" applyBorder="1" applyAlignment="1">
      <alignment horizontal="center" vertical="center" wrapText="1"/>
    </xf>
    <xf numFmtId="0" fontId="34" fillId="2" borderId="15" xfId="0" applyFont="1" applyFill="1" applyBorder="1" applyAlignment="1">
      <alignment horizontal="center" vertical="center" wrapText="1"/>
    </xf>
    <xf numFmtId="0" fontId="34" fillId="2" borderId="16" xfId="0" applyFont="1" applyFill="1" applyBorder="1" applyAlignment="1">
      <alignment horizontal="center" vertical="center" wrapText="1"/>
    </xf>
    <xf numFmtId="44" fontId="34" fillId="2" borderId="26" xfId="2" applyFont="1" applyFill="1" applyBorder="1" applyAlignment="1">
      <alignment horizontal="center" vertical="center" wrapText="1"/>
    </xf>
    <xf numFmtId="44" fontId="34" fillId="2" borderId="13" xfId="2" applyFont="1" applyFill="1" applyBorder="1" applyAlignment="1">
      <alignment horizontal="center" vertical="center" wrapText="1"/>
    </xf>
    <xf numFmtId="10" fontId="34" fillId="2" borderId="26" xfId="3" applyNumberFormat="1" applyFont="1" applyFill="1" applyBorder="1" applyAlignment="1">
      <alignment horizontal="center" vertical="center" wrapText="1"/>
    </xf>
    <xf numFmtId="10" fontId="34" fillId="2" borderId="13" xfId="3" applyNumberFormat="1" applyFont="1" applyFill="1" applyBorder="1" applyAlignment="1">
      <alignment horizontal="center" vertical="center" wrapText="1"/>
    </xf>
    <xf numFmtId="10" fontId="34" fillId="2" borderId="7" xfId="3" applyNumberFormat="1" applyFont="1" applyFill="1" applyBorder="1" applyAlignment="1">
      <alignment horizontal="center" vertical="center" wrapText="1"/>
    </xf>
    <xf numFmtId="10" fontId="9" fillId="2" borderId="7" xfId="3" applyNumberFormat="1" applyFont="1" applyFill="1" applyBorder="1" applyAlignment="1">
      <alignment horizontal="center" vertical="center" wrapText="1"/>
    </xf>
    <xf numFmtId="0" fontId="7" fillId="2" borderId="20" xfId="0" applyFont="1" applyFill="1" applyBorder="1" applyAlignment="1">
      <alignment horizontal="right" vertical="center"/>
    </xf>
    <xf numFmtId="0" fontId="7" fillId="2" borderId="21" xfId="0" applyFont="1" applyFill="1" applyBorder="1" applyAlignment="1">
      <alignment horizontal="right" vertical="center"/>
    </xf>
    <xf numFmtId="0" fontId="7" fillId="2" borderId="14" xfId="0" applyFont="1" applyFill="1" applyBorder="1" applyAlignment="1">
      <alignment horizontal="right" vertical="center"/>
    </xf>
    <xf numFmtId="0" fontId="7" fillId="2" borderId="16" xfId="0" applyFont="1" applyFill="1" applyBorder="1" applyAlignment="1">
      <alignment horizontal="right" vertical="center"/>
    </xf>
    <xf numFmtId="10" fontId="4" fillId="2" borderId="20" xfId="3" applyNumberFormat="1" applyFont="1" applyFill="1" applyBorder="1" applyAlignment="1">
      <alignment horizontal="center" vertical="center" wrapText="1"/>
    </xf>
    <xf numFmtId="10" fontId="4" fillId="2" borderId="21" xfId="3" applyNumberFormat="1" applyFont="1" applyFill="1" applyBorder="1" applyAlignment="1">
      <alignment horizontal="center" vertical="center" wrapText="1"/>
    </xf>
    <xf numFmtId="10" fontId="4" fillId="2" borderId="14" xfId="3" applyNumberFormat="1" applyFont="1" applyFill="1" applyBorder="1" applyAlignment="1">
      <alignment horizontal="center" vertical="center" wrapText="1"/>
    </xf>
    <xf numFmtId="10" fontId="4" fillId="2" borderId="16" xfId="3" applyNumberFormat="1" applyFont="1" applyFill="1" applyBorder="1" applyAlignment="1">
      <alignment horizontal="center" vertical="center" wrapText="1"/>
    </xf>
    <xf numFmtId="170" fontId="10" fillId="2" borderId="15" xfId="4" applyNumberFormat="1" applyFont="1" applyFill="1" applyBorder="1" applyAlignment="1">
      <alignment horizontal="left" wrapText="1"/>
    </xf>
    <xf numFmtId="0" fontId="9" fillId="2" borderId="27" xfId="4" applyFont="1" applyFill="1" applyBorder="1" applyAlignment="1">
      <alignment horizontal="left" vertical="center" wrapText="1"/>
    </xf>
    <xf numFmtId="0" fontId="9" fillId="2" borderId="0" xfId="4" applyFont="1" applyFill="1" applyAlignment="1">
      <alignment horizontal="left" vertical="center" wrapText="1"/>
    </xf>
    <xf numFmtId="0" fontId="10" fillId="2" borderId="20" xfId="4" applyFont="1" applyFill="1" applyBorder="1" applyAlignment="1">
      <alignment horizontal="center" vertical="center" wrapText="1"/>
    </xf>
    <xf numFmtId="0" fontId="10" fillId="2" borderId="17" xfId="4" applyFont="1" applyFill="1" applyBorder="1" applyAlignment="1">
      <alignment horizontal="center" vertical="center" wrapText="1"/>
    </xf>
    <xf numFmtId="0" fontId="21" fillId="2" borderId="0" xfId="0" applyFont="1" applyFill="1" applyAlignment="1">
      <alignment horizontal="right" vertical="center" wrapText="1"/>
    </xf>
    <xf numFmtId="0" fontId="10" fillId="2" borderId="28" xfId="4" applyFont="1" applyFill="1" applyBorder="1" applyAlignment="1">
      <alignment horizontal="center" wrapText="1"/>
    </xf>
    <xf numFmtId="0" fontId="10" fillId="2" borderId="21" xfId="4" applyFont="1" applyFill="1" applyBorder="1" applyAlignment="1">
      <alignment horizontal="center" vertical="center" wrapText="1"/>
    </xf>
    <xf numFmtId="170" fontId="10" fillId="2" borderId="0" xfId="4" applyNumberFormat="1" applyFont="1" applyFill="1" applyAlignment="1">
      <alignment horizontal="left" wrapText="1"/>
    </xf>
    <xf numFmtId="0" fontId="10" fillId="2" borderId="7" xfId="4" applyFont="1" applyFill="1" applyBorder="1" applyAlignment="1">
      <alignment horizontal="center" vertical="center" wrapText="1"/>
    </xf>
    <xf numFmtId="170" fontId="10" fillId="2" borderId="11" xfId="4" applyNumberFormat="1" applyFont="1" applyFill="1" applyBorder="1" applyAlignment="1">
      <alignment horizontal="left" wrapText="1"/>
    </xf>
    <xf numFmtId="170" fontId="10" fillId="2" borderId="28" xfId="4" applyNumberFormat="1" applyFont="1" applyFill="1" applyBorder="1" applyAlignment="1">
      <alignment horizontal="left" wrapText="1"/>
    </xf>
    <xf numFmtId="0" fontId="9" fillId="2" borderId="0" xfId="4" applyFont="1" applyFill="1" applyAlignment="1">
      <alignment horizontal="left" wrapText="1"/>
    </xf>
    <xf numFmtId="0" fontId="9" fillId="2" borderId="29" xfId="4" applyFont="1" applyFill="1" applyBorder="1" applyAlignment="1">
      <alignment horizontal="left" wrapText="1"/>
    </xf>
    <xf numFmtId="0" fontId="21" fillId="2" borderId="0" xfId="0" applyFont="1" applyFill="1" applyAlignment="1">
      <alignment horizontal="center" vertical="top" wrapText="1"/>
    </xf>
    <xf numFmtId="0" fontId="10" fillId="2" borderId="7" xfId="4" applyFont="1" applyFill="1" applyBorder="1" applyAlignment="1">
      <alignment horizontal="left" vertical="center" wrapText="1"/>
    </xf>
    <xf numFmtId="0" fontId="10" fillId="2" borderId="17" xfId="4" applyFont="1" applyFill="1" applyBorder="1" applyAlignment="1">
      <alignment horizontal="center" wrapText="1"/>
    </xf>
    <xf numFmtId="169" fontId="10" fillId="2" borderId="7" xfId="26" applyFont="1" applyFill="1" applyBorder="1" applyAlignment="1" applyProtection="1">
      <alignment horizontal="left" wrapText="1"/>
      <protection locked="0"/>
    </xf>
    <xf numFmtId="0" fontId="10" fillId="2" borderId="7" xfId="4" applyFont="1" applyFill="1" applyBorder="1" applyAlignment="1">
      <alignment horizontal="center" vertical="top" wrapText="1"/>
    </xf>
    <xf numFmtId="0" fontId="10" fillId="2" borderId="7" xfId="4" applyFont="1" applyFill="1" applyBorder="1" applyAlignment="1">
      <alignment horizontal="left" wrapText="1"/>
    </xf>
    <xf numFmtId="10" fontId="10" fillId="2" borderId="7" xfId="4" applyNumberFormat="1" applyFont="1" applyFill="1" applyBorder="1" applyAlignment="1" applyProtection="1">
      <alignment horizontal="center" wrapText="1"/>
      <protection locked="0"/>
    </xf>
    <xf numFmtId="4" fontId="9" fillId="2" borderId="7" xfId="4" applyNumberFormat="1" applyFont="1" applyFill="1" applyBorder="1" applyAlignment="1">
      <alignment horizontal="center" vertical="center" wrapText="1"/>
    </xf>
    <xf numFmtId="0" fontId="9" fillId="2" borderId="28" xfId="4" applyFont="1" applyFill="1" applyBorder="1" applyAlignment="1">
      <alignment horizontal="center" wrapText="1"/>
    </xf>
    <xf numFmtId="0" fontId="30" fillId="2" borderId="1" xfId="27" applyFont="1" applyFill="1" applyBorder="1" applyAlignment="1">
      <alignment horizontal="center" vertical="center" wrapText="1"/>
    </xf>
    <xf numFmtId="0" fontId="30" fillId="2" borderId="2" xfId="27" applyFont="1" applyFill="1" applyBorder="1" applyAlignment="1">
      <alignment horizontal="center" vertical="center" wrapText="1"/>
    </xf>
    <xf numFmtId="0" fontId="30" fillId="2" borderId="3" xfId="27" applyFont="1" applyFill="1" applyBorder="1" applyAlignment="1">
      <alignment horizontal="center" vertical="center" wrapText="1"/>
    </xf>
    <xf numFmtId="0" fontId="30" fillId="2" borderId="4" xfId="27" applyFont="1" applyFill="1" applyBorder="1" applyAlignment="1">
      <alignment horizontal="center" vertical="center" wrapText="1"/>
    </xf>
    <xf numFmtId="0" fontId="30" fillId="2" borderId="5" xfId="27" applyFont="1" applyFill="1" applyBorder="1" applyAlignment="1">
      <alignment horizontal="center" vertical="center" wrapText="1"/>
    </xf>
    <xf numFmtId="0" fontId="30" fillId="2" borderId="6" xfId="27" applyFont="1" applyFill="1" applyBorder="1" applyAlignment="1">
      <alignment horizontal="center" vertical="center" wrapText="1"/>
    </xf>
    <xf numFmtId="0" fontId="4" fillId="2" borderId="27"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29" xfId="0" applyFont="1" applyFill="1" applyBorder="1" applyAlignment="1">
      <alignment horizontal="left" vertical="center" wrapText="1"/>
    </xf>
    <xf numFmtId="0" fontId="20" fillId="2" borderId="0" xfId="4" applyFont="1" applyFill="1" applyAlignment="1">
      <alignment horizontal="center" vertical="top" wrapText="1"/>
    </xf>
    <xf numFmtId="0" fontId="25" fillId="2" borderId="0" xfId="4" applyFont="1" applyFill="1" applyAlignment="1">
      <alignment horizontal="left" vertical="center" wrapText="1"/>
    </xf>
    <xf numFmtId="2" fontId="23" fillId="2" borderId="17" xfId="4" applyNumberFormat="1" applyFont="1" applyFill="1" applyBorder="1" applyAlignment="1">
      <alignment horizontal="center" vertical="center" wrapText="1"/>
    </xf>
    <xf numFmtId="0" fontId="10" fillId="2" borderId="0" xfId="4" applyFont="1" applyFill="1" applyAlignment="1">
      <alignment horizontal="center" vertical="center" wrapText="1"/>
    </xf>
    <xf numFmtId="0" fontId="22" fillId="2" borderId="0" xfId="0" applyFont="1" applyFill="1" applyAlignment="1">
      <alignment horizontal="center" wrapText="1"/>
    </xf>
    <xf numFmtId="0" fontId="21" fillId="2" borderId="0" xfId="0" quotePrefix="1" applyFont="1" applyFill="1" applyAlignment="1">
      <alignment horizontal="left" vertical="center" wrapText="1"/>
    </xf>
    <xf numFmtId="0" fontId="21" fillId="2" borderId="0" xfId="0" applyFont="1" applyFill="1" applyAlignment="1">
      <alignment horizontal="left" vertical="center" wrapText="1"/>
    </xf>
    <xf numFmtId="0" fontId="9" fillId="2" borderId="0" xfId="4" applyFont="1" applyFill="1" applyAlignment="1">
      <alignment horizontal="center" wrapText="1"/>
    </xf>
    <xf numFmtId="0" fontId="7" fillId="2" borderId="27" xfId="0" applyFont="1" applyFill="1" applyBorder="1" applyAlignment="1">
      <alignment horizontal="right" vertical="center" wrapText="1"/>
    </xf>
    <xf numFmtId="0" fontId="7" fillId="2" borderId="29" xfId="0" applyFont="1" applyFill="1" applyBorder="1" applyAlignment="1">
      <alignment horizontal="right" vertical="center" wrapText="1"/>
    </xf>
    <xf numFmtId="0" fontId="9" fillId="2" borderId="7" xfId="27" applyFont="1" applyFill="1" applyBorder="1" applyAlignment="1">
      <alignment horizontal="left" vertical="top" wrapText="1"/>
    </xf>
    <xf numFmtId="0" fontId="4" fillId="2" borderId="0" xfId="0" applyFont="1" applyFill="1" applyBorder="1" applyAlignment="1">
      <alignment horizontal="left" vertical="center" wrapText="1"/>
    </xf>
    <xf numFmtId="0" fontId="9" fillId="2" borderId="12"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 fillId="2" borderId="26"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 fillId="2" borderId="13" xfId="0" applyFont="1" applyFill="1" applyBorder="1" applyAlignment="1">
      <alignment horizontal="left" vertical="center" wrapText="1"/>
    </xf>
    <xf numFmtId="10" fontId="1" fillId="2" borderId="14" xfId="3" applyNumberFormat="1" applyFont="1" applyFill="1" applyBorder="1" applyAlignment="1">
      <alignment horizontal="center" vertical="center" wrapText="1"/>
    </xf>
    <xf numFmtId="10" fontId="1" fillId="2" borderId="16" xfId="3" applyNumberFormat="1" applyFont="1" applyFill="1" applyBorder="1" applyAlignment="1">
      <alignment horizontal="center" vertical="center" wrapText="1"/>
    </xf>
    <xf numFmtId="0" fontId="10" fillId="2" borderId="2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10" fontId="9" fillId="2" borderId="8" xfId="0" applyNumberFormat="1" applyFont="1" applyFill="1" applyBorder="1" applyAlignment="1">
      <alignment horizontal="center" vertical="center" wrapText="1"/>
    </xf>
    <xf numFmtId="0" fontId="9" fillId="2" borderId="9"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20"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10" fillId="2" borderId="14" xfId="0" applyFont="1" applyFill="1" applyBorder="1" applyAlignment="1">
      <alignment horizontal="left" vertical="center" wrapText="1"/>
    </xf>
    <xf numFmtId="10" fontId="10" fillId="2" borderId="26" xfId="3" applyNumberFormat="1" applyFont="1" applyFill="1" applyBorder="1" applyAlignment="1">
      <alignment horizontal="center" vertical="center" wrapText="1"/>
    </xf>
    <xf numFmtId="10" fontId="10" fillId="2" borderId="31" xfId="3" applyNumberFormat="1" applyFont="1" applyFill="1" applyBorder="1" applyAlignment="1">
      <alignment horizontal="center" vertical="center" wrapText="1"/>
    </xf>
    <xf numFmtId="10" fontId="10" fillId="2" borderId="13" xfId="3" applyNumberFormat="1" applyFont="1" applyFill="1" applyBorder="1" applyAlignment="1">
      <alignment horizontal="center" vertical="center" wrapText="1"/>
    </xf>
    <xf numFmtId="10" fontId="10" fillId="2" borderId="43" xfId="3" applyNumberFormat="1" applyFont="1" applyFill="1" applyBorder="1" applyAlignment="1">
      <alignment horizontal="center" vertical="center" wrapText="1"/>
    </xf>
    <xf numFmtId="10" fontId="10" fillId="2" borderId="44" xfId="3" applyNumberFormat="1" applyFont="1" applyFill="1" applyBorder="1" applyAlignment="1">
      <alignment horizontal="center" vertical="center" wrapText="1"/>
    </xf>
    <xf numFmtId="10" fontId="10" fillId="2" borderId="41" xfId="3"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10" fontId="9" fillId="2" borderId="9" xfId="0" applyNumberFormat="1" applyFont="1" applyFill="1" applyBorder="1" applyAlignment="1">
      <alignment horizontal="center" vertical="center" wrapText="1"/>
    </xf>
    <xf numFmtId="49" fontId="9" fillId="2" borderId="25" xfId="4" applyNumberFormat="1" applyFont="1" applyFill="1" applyBorder="1" applyAlignment="1">
      <alignment horizontal="center" vertical="center" wrapText="1"/>
    </xf>
    <xf numFmtId="49" fontId="9" fillId="2" borderId="24" xfId="4" applyNumberFormat="1" applyFont="1" applyFill="1" applyBorder="1" applyAlignment="1">
      <alignment horizontal="center" vertical="center" wrapText="1"/>
    </xf>
    <xf numFmtId="49" fontId="9" fillId="2" borderId="1" xfId="4" applyNumberFormat="1" applyFont="1" applyFill="1" applyBorder="1" applyAlignment="1">
      <alignment horizontal="center" vertical="center" wrapText="1"/>
    </xf>
    <xf numFmtId="49" fontId="9" fillId="2" borderId="4" xfId="4" applyNumberFormat="1" applyFont="1" applyFill="1" applyBorder="1" applyAlignment="1">
      <alignment horizontal="center" vertical="center" wrapText="1"/>
    </xf>
    <xf numFmtId="49" fontId="9" fillId="2" borderId="2" xfId="4" applyNumberFormat="1" applyFont="1" applyFill="1" applyBorder="1" applyAlignment="1">
      <alignment horizontal="center" vertical="center" wrapText="1"/>
    </xf>
    <xf numFmtId="49" fontId="9" fillId="2" borderId="18" xfId="4" applyNumberFormat="1" applyFont="1" applyFill="1" applyBorder="1" applyAlignment="1">
      <alignment horizontal="center" vertical="center" wrapText="1"/>
    </xf>
    <xf numFmtId="49" fontId="9" fillId="2" borderId="0" xfId="4" applyNumberFormat="1" applyFont="1" applyFill="1" applyAlignment="1">
      <alignment horizontal="center" vertical="center" wrapText="1"/>
    </xf>
    <xf numFmtId="49" fontId="9" fillId="2" borderId="5" xfId="4" applyNumberFormat="1"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40" fillId="0" borderId="0" xfId="0" applyFont="1"/>
  </cellXfs>
  <cellStyles count="59">
    <cellStyle name="Estilo 1" xfId="37"/>
    <cellStyle name="Estilo 2" xfId="38"/>
    <cellStyle name="Estilo 3" xfId="39"/>
    <cellStyle name="Euro" xfId="15"/>
    <cellStyle name="Excel Built-in Excel Built-in Excel Built-in Excel Built-in Excel Built-in Excel Built-in Excel Built-in Separador de milhares 4" xfId="40"/>
    <cellStyle name="Excel Built-in Normal" xfId="6"/>
    <cellStyle name="Moeda" xfId="2" builtinId="4"/>
    <cellStyle name="Moeda 2" xfId="7"/>
    <cellStyle name="Moeda 2 2" xfId="16"/>
    <cellStyle name="Moeda 2 2 2" xfId="49"/>
    <cellStyle name="Moeda 2 3" xfId="31"/>
    <cellStyle name="Moeda 2 4" xfId="44"/>
    <cellStyle name="Moeda 3" xfId="30"/>
    <cellStyle name="Moeda 4" xfId="42"/>
    <cellStyle name="Moeda_Composicao BDI v2.1" xfId="26"/>
    <cellStyle name="Normal" xfId="0" builtinId="0"/>
    <cellStyle name="Normal 2" xfId="4"/>
    <cellStyle name="Normal 2 2" xfId="13"/>
    <cellStyle name="Normal 2 2 2" xfId="17"/>
    <cellStyle name="Normal 3" xfId="9"/>
    <cellStyle name="Normal 3 2" xfId="29"/>
    <cellStyle name="Normal 3 2 2" xfId="35"/>
    <cellStyle name="Normal 4" xfId="18"/>
    <cellStyle name="Normal_FICHA DE VERIFICAÇÃO PRELIMINAR - Plano R" xfId="27"/>
    <cellStyle name="Porcentagem" xfId="3" builtinId="5"/>
    <cellStyle name="Porcentagem 2" xfId="19"/>
    <cellStyle name="Porcentagem 3" xfId="33"/>
    <cellStyle name="Separador de milhares 2" xfId="20"/>
    <cellStyle name="Separador de milhares 2 2" xfId="50"/>
    <cellStyle name="Separador de milhares 3" xfId="21"/>
    <cellStyle name="Separador de milhares 3 2" xfId="51"/>
    <cellStyle name="Separador de milhares 3 2 2" xfId="11"/>
    <cellStyle name="Vírgula" xfId="1" builtinId="3"/>
    <cellStyle name="Vírgula 10" xfId="41"/>
    <cellStyle name="Vírgula 2" xfId="10"/>
    <cellStyle name="Vírgula 2 2" xfId="23"/>
    <cellStyle name="Vírgula 2 2 2" xfId="53"/>
    <cellStyle name="Vírgula 2 3" xfId="36"/>
    <cellStyle name="Vírgula 2 4" xfId="46"/>
    <cellStyle name="Vírgula 3" xfId="24"/>
    <cellStyle name="Vírgula 3 2" xfId="8"/>
    <cellStyle name="Vírgula 3 2 2" xfId="45"/>
    <cellStyle name="Vírgula 3 3" xfId="54"/>
    <cellStyle name="Vírgula 4" xfId="22"/>
    <cellStyle name="Vírgula 4 2" xfId="12"/>
    <cellStyle name="Vírgula 4 2 2" xfId="47"/>
    <cellStyle name="Vírgula 4 3" xfId="52"/>
    <cellStyle name="Vírgula 5" xfId="14"/>
    <cellStyle name="Vírgula 5 2" xfId="34"/>
    <cellStyle name="Vírgula 5 2 2" xfId="58"/>
    <cellStyle name="Vírgula 5 3" xfId="48"/>
    <cellStyle name="Vírgula 6" xfId="5"/>
    <cellStyle name="Vírgula 6 2" xfId="43"/>
    <cellStyle name="Vírgula 7" xfId="25"/>
    <cellStyle name="Vírgula 7 2" xfId="55"/>
    <cellStyle name="Vírgula 8" xfId="28"/>
    <cellStyle name="Vírgula 8 2" xfId="56"/>
    <cellStyle name="Vírgula 9" xfId="32"/>
    <cellStyle name="Vírgula 9 2" xfId="57"/>
  </cellStyles>
  <dxfs count="8">
    <dxf>
      <font>
        <color theme="0"/>
      </font>
      <fill>
        <patternFill patternType="none">
          <bgColor indexed="65"/>
        </patternFill>
      </fill>
    </dxf>
    <dxf>
      <border>
        <left style="thin">
          <color indexed="64"/>
        </left>
        <right style="thin">
          <color indexed="64"/>
        </right>
        <top style="thin">
          <color indexed="64"/>
        </top>
        <bottom style="thin">
          <color indexed="64"/>
        </bottom>
      </border>
    </dxf>
    <dxf>
      <font>
        <b/>
        <i val="0"/>
        <color theme="1"/>
      </font>
      <fill>
        <patternFill>
          <bgColor theme="0" tint="-0.14996795556505021"/>
        </patternFill>
      </fill>
      <border>
        <left style="thin">
          <color indexed="64"/>
        </left>
        <right style="thin">
          <color indexed="64"/>
        </right>
        <top style="thin">
          <color indexed="64"/>
        </top>
        <bottom style="thin">
          <color indexed="64"/>
        </bottom>
      </border>
    </dxf>
    <dxf>
      <font>
        <b/>
        <i val="0"/>
      </font>
      <fill>
        <patternFill>
          <bgColor theme="0" tint="-0.14996795556505021"/>
        </patternFill>
      </fill>
    </dxf>
    <dxf>
      <font>
        <condense val="0"/>
        <extend val="0"/>
        <color indexed="17"/>
      </font>
      <border>
        <left style="thin">
          <color indexed="64"/>
        </left>
        <right style="thin">
          <color indexed="64"/>
        </right>
        <top style="thin">
          <color indexed="64"/>
        </top>
        <bottom style="thin">
          <color indexed="64"/>
        </bottom>
      </border>
    </dxf>
    <dxf>
      <font>
        <condense val="0"/>
        <extend val="0"/>
        <color indexed="10"/>
      </font>
      <border>
        <left style="thin">
          <color indexed="64"/>
        </left>
        <right style="thin">
          <color indexed="64"/>
        </right>
        <top style="thin">
          <color indexed="64"/>
        </top>
        <bottom style="thin">
          <color indexed="64"/>
        </bottom>
      </border>
    </dxf>
    <dxf>
      <font>
        <condense val="0"/>
        <extend val="0"/>
        <color indexed="9"/>
      </font>
    </dxf>
    <dxf>
      <font>
        <condense val="0"/>
        <extend val="0"/>
        <color indexed="9"/>
      </font>
    </dxf>
  </dxfs>
  <tableStyles count="0" defaultTableStyle="TableStyleMedium2" defaultPivotStyle="PivotStyleMedium9"/>
  <colors>
    <mruColors>
      <color rgb="FF99FF66"/>
      <color rgb="FFCC0000"/>
      <color rgb="FFD25C5C"/>
      <color rgb="FFFF0000"/>
      <color rgb="FFFF6565"/>
      <color rgb="FF97A662"/>
      <color rgb="FF92B54B"/>
      <color rgb="FFA7CA84"/>
      <color rgb="FFA4C163"/>
      <color rgb="FF99AC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NUL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19049</xdr:colOff>
      <xdr:row>6</xdr:row>
      <xdr:rowOff>20729</xdr:rowOff>
    </xdr:to>
    <xdr:pic>
      <xdr:nvPicPr>
        <xdr:cNvPr id="3" name="Imagem 2">
          <a:extLst>
            <a:ext uri="{FF2B5EF4-FFF2-40B4-BE49-F238E27FC236}">
              <a16:creationId xmlns:a16="http://schemas.microsoft.com/office/drawing/2014/main" id="{D114FC69-7D7B-C616-95E5-2EB8537DD3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6972299" cy="11637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1692066</xdr:colOff>
      <xdr:row>7</xdr:row>
      <xdr:rowOff>149679</xdr:rowOff>
    </xdr:to>
    <xdr:pic>
      <xdr:nvPicPr>
        <xdr:cNvPr id="3" name="Imagem 2">
          <a:extLst>
            <a:ext uri="{FF2B5EF4-FFF2-40B4-BE49-F238E27FC236}">
              <a16:creationId xmlns:a16="http://schemas.microsoft.com/office/drawing/2014/main" id="{52FA276F-98E8-897F-3442-A2BC2BB037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40566" cy="14831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0</xdr:colOff>
      <xdr:row>11</xdr:row>
      <xdr:rowOff>17221</xdr:rowOff>
    </xdr:to>
    <xdr:pic>
      <xdr:nvPicPr>
        <xdr:cNvPr id="3" name="Imagem 2">
          <a:extLst>
            <a:ext uri="{FF2B5EF4-FFF2-40B4-BE49-F238E27FC236}">
              <a16:creationId xmlns:a16="http://schemas.microsoft.com/office/drawing/2014/main" id="{F4C123E7-F42E-2877-57C1-DD86907AD9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450536" cy="21127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13608</xdr:colOff>
      <xdr:row>14</xdr:row>
      <xdr:rowOff>73764</xdr:rowOff>
    </xdr:to>
    <xdr:pic>
      <xdr:nvPicPr>
        <xdr:cNvPr id="3" name="Imagem 2">
          <a:extLst>
            <a:ext uri="{FF2B5EF4-FFF2-40B4-BE49-F238E27FC236}">
              <a16:creationId xmlns:a16="http://schemas.microsoft.com/office/drawing/2014/main" id="{FD475365-21A0-EAC9-6688-6326B2B92B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151679" cy="27407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0</xdr:colOff>
      <xdr:row>10</xdr:row>
      <xdr:rowOff>99198</xdr:rowOff>
    </xdr:to>
    <xdr:pic>
      <xdr:nvPicPr>
        <xdr:cNvPr id="3" name="Imagem 2">
          <a:extLst>
            <a:ext uri="{FF2B5EF4-FFF2-40B4-BE49-F238E27FC236}">
              <a16:creationId xmlns:a16="http://schemas.microsoft.com/office/drawing/2014/main" id="{DC8546C0-CA5D-8731-75A8-06B0C1D2C2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811000" cy="20041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1510392</xdr:colOff>
      <xdr:row>17</xdr:row>
      <xdr:rowOff>190340</xdr:rowOff>
    </xdr:to>
    <xdr:pic>
      <xdr:nvPicPr>
        <xdr:cNvPr id="3" name="Imagem 2">
          <a:extLst>
            <a:ext uri="{FF2B5EF4-FFF2-40B4-BE49-F238E27FC236}">
              <a16:creationId xmlns:a16="http://schemas.microsoft.com/office/drawing/2014/main" id="{162CB0B5-A256-4AF2-993C-EB7F4A0666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0206606" cy="34288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979714</xdr:colOff>
      <xdr:row>13</xdr:row>
      <xdr:rowOff>140478</xdr:rowOff>
    </xdr:to>
    <xdr:pic>
      <xdr:nvPicPr>
        <xdr:cNvPr id="3" name="Imagem 2">
          <a:extLst>
            <a:ext uri="{FF2B5EF4-FFF2-40B4-BE49-F238E27FC236}">
              <a16:creationId xmlns:a16="http://schemas.microsoft.com/office/drawing/2014/main" id="{BEA45AE3-C3BB-A27F-FE16-96E61ECD00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64643" cy="279387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xdr:colOff>
      <xdr:row>10</xdr:row>
      <xdr:rowOff>0</xdr:rowOff>
    </xdr:from>
    <xdr:to>
      <xdr:col>0</xdr:col>
      <xdr:colOff>28575</xdr:colOff>
      <xdr:row>12</xdr:row>
      <xdr:rowOff>7304</xdr:rowOff>
    </xdr:to>
    <xdr:sp macro="" textlink="">
      <xdr:nvSpPr>
        <xdr:cNvPr id="2" name="Objeto 476" hidden="1">
          <a:extLst>
            <a:ext uri="{63B3BB69-23CF-44E3-9099-C40C66FF867C}">
              <a14:compatExt xmlns:a14="http://schemas.microsoft.com/office/drawing/2010/main" spid="_x0000_s156124"/>
            </a:ext>
            <a:ext uri="{FF2B5EF4-FFF2-40B4-BE49-F238E27FC236}">
              <a16:creationId xmlns:a16="http://schemas.microsoft.com/office/drawing/2014/main" id="{47F4310E-A269-4AC9-82A3-40B1C1DAA67C}"/>
            </a:ext>
          </a:extLst>
        </xdr:cNvPr>
        <xdr:cNvSpPr/>
      </xdr:nvSpPr>
      <xdr:spPr bwMode="auto">
        <a:xfrm>
          <a:off x="28575" y="400050"/>
          <a:ext cx="0" cy="40735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28575</xdr:colOff>
      <xdr:row>10</xdr:row>
      <xdr:rowOff>0</xdr:rowOff>
    </xdr:from>
    <xdr:to>
      <xdr:col>0</xdr:col>
      <xdr:colOff>28575</xdr:colOff>
      <xdr:row>12</xdr:row>
      <xdr:rowOff>7304</xdr:rowOff>
    </xdr:to>
    <xdr:pic>
      <xdr:nvPicPr>
        <xdr:cNvPr id="3" name="Imagem 476">
          <a:extLst>
            <a:ext uri="{FF2B5EF4-FFF2-40B4-BE49-F238E27FC236}">
              <a16:creationId xmlns:a16="http://schemas.microsoft.com/office/drawing/2014/main" id="{71F9D7FD-0839-4731-936B-2FBF8AD4A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400050"/>
          <a:ext cx="0" cy="407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28575</xdr:colOff>
      <xdr:row>10</xdr:row>
      <xdr:rowOff>19050</xdr:rowOff>
    </xdr:from>
    <xdr:ext cx="0" cy="399931"/>
    <xdr:sp macro="" textlink="">
      <xdr:nvSpPr>
        <xdr:cNvPr id="4" name="Objeto 476" hidden="1">
          <a:extLst>
            <a:ext uri="{63B3BB69-23CF-44E3-9099-C40C66FF867C}">
              <a14:compatExt xmlns:a14="http://schemas.microsoft.com/office/drawing/2010/main" spid="_x0000_s156124"/>
            </a:ext>
            <a:ext uri="{FF2B5EF4-FFF2-40B4-BE49-F238E27FC236}">
              <a16:creationId xmlns:a16="http://schemas.microsoft.com/office/drawing/2014/main" id="{D987D33B-EECD-4B9A-B7B8-274C12CCA025}"/>
            </a:ext>
          </a:extLst>
        </xdr:cNvPr>
        <xdr:cNvSpPr/>
      </xdr:nvSpPr>
      <xdr:spPr bwMode="auto">
        <a:xfrm>
          <a:off x="28575" y="419100"/>
          <a:ext cx="0" cy="399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28575</xdr:colOff>
      <xdr:row>10</xdr:row>
      <xdr:rowOff>19050</xdr:rowOff>
    </xdr:from>
    <xdr:ext cx="0" cy="399931"/>
    <xdr:pic>
      <xdr:nvPicPr>
        <xdr:cNvPr id="5" name="Imagem 476">
          <a:extLst>
            <a:ext uri="{FF2B5EF4-FFF2-40B4-BE49-F238E27FC236}">
              <a16:creationId xmlns:a16="http://schemas.microsoft.com/office/drawing/2014/main" id="{444DFDA6-4A29-4D80-85FD-72247B1B3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419100"/>
          <a:ext cx="0" cy="39993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764320</xdr:colOff>
      <xdr:row>43</xdr:row>
      <xdr:rowOff>187137</xdr:rowOff>
    </xdr:from>
    <xdr:ext cx="4955722" cy="752475"/>
    <mc:AlternateContent xmlns:mc="http://schemas.openxmlformats.org/markup-compatibility/2006" xmlns:a14="http://schemas.microsoft.com/office/drawing/2010/main">
      <mc:Choice Requires="a14">
        <xdr:sp macro="" textlink="">
          <xdr:nvSpPr>
            <xdr:cNvPr id="7" name="CaixaDeTexto 6">
              <a:extLst>
                <a:ext uri="{FF2B5EF4-FFF2-40B4-BE49-F238E27FC236}">
                  <a16:creationId xmlns:a16="http://schemas.microsoft.com/office/drawing/2014/main" id="{1858A48C-5ECE-49FB-8BB2-CA1B3CC47FB7}"/>
                </a:ext>
              </a:extLst>
            </xdr:cNvPr>
            <xdr:cNvSpPr txBox="1"/>
          </xdr:nvSpPr>
          <xdr:spPr>
            <a:xfrm>
              <a:off x="2758967" y="6910666"/>
              <a:ext cx="4955722" cy="752475"/>
            </a:xfrm>
            <a:prstGeom prst="rect">
              <a:avLst/>
            </a:prstGeom>
            <a:solidFill>
              <a:schemeClr val="bg1"/>
            </a:solidFill>
            <a:ln>
              <a:solidFill>
                <a:schemeClr val="bg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m:rPr>
                      <m:sty m:val="p"/>
                    </m:rPr>
                    <a:rPr lang="pt-BR" sz="2400" b="0" i="0">
                      <a:solidFill>
                        <a:sysClr val="windowText" lastClr="000000"/>
                      </a:solidFill>
                      <a:latin typeface="Cambria Math" panose="02040503050406030204" pitchFamily="18" charset="0"/>
                    </a:rPr>
                    <m:t>BDI</m:t>
                  </m:r>
                  <m:r>
                    <a:rPr lang="pt-BR" sz="2400" b="0" i="0">
                      <a:solidFill>
                        <a:sysClr val="windowText" lastClr="000000"/>
                      </a:solidFill>
                      <a:latin typeface="Cambria Math" panose="02040503050406030204" pitchFamily="18" charset="0"/>
                    </a:rPr>
                    <m:t>=</m:t>
                  </m:r>
                  <m:f>
                    <m:fPr>
                      <m:ctrlPr>
                        <a:rPr lang="pt-BR" sz="2400" b="0" i="1">
                          <a:solidFill>
                            <a:sysClr val="windowText" lastClr="000000"/>
                          </a:solidFill>
                          <a:latin typeface="Cambria Math" panose="02040503050406030204" pitchFamily="18" charset="0"/>
                        </a:rPr>
                      </m:ctrlPr>
                    </m:fPr>
                    <m:num>
                      <m:d>
                        <m:dPr>
                          <m:ctrlPr>
                            <a:rPr lang="pt-BR" sz="2400" b="0" i="1">
                              <a:solidFill>
                                <a:sysClr val="windowText" lastClr="000000"/>
                              </a:solidFill>
                              <a:latin typeface="Cambria Math" panose="02040503050406030204" pitchFamily="18" charset="0"/>
                            </a:rPr>
                          </m:ctrlPr>
                        </m:dPr>
                        <m:e>
                          <m:r>
                            <a:rPr lang="pt-BR" sz="2400" b="0" i="0">
                              <a:solidFill>
                                <a:sysClr val="windowText" lastClr="000000"/>
                              </a:solidFill>
                              <a:latin typeface="Cambria Math" panose="02040503050406030204" pitchFamily="18" charset="0"/>
                            </a:rPr>
                            <m:t>1+</m:t>
                          </m:r>
                          <m:r>
                            <m:rPr>
                              <m:sty m:val="p"/>
                            </m:rPr>
                            <a:rPr lang="pt-BR" sz="2400" b="0" i="0">
                              <a:solidFill>
                                <a:sysClr val="windowText" lastClr="000000"/>
                              </a:solidFill>
                              <a:latin typeface="Cambria Math" panose="02040503050406030204" pitchFamily="18" charset="0"/>
                            </a:rPr>
                            <m:t>AC</m:t>
                          </m:r>
                          <m:r>
                            <a:rPr lang="pt-BR" sz="2400" b="0" i="0">
                              <a:solidFill>
                                <a:sysClr val="windowText" lastClr="000000"/>
                              </a:solidFill>
                              <a:latin typeface="Cambria Math" panose="02040503050406030204" pitchFamily="18" charset="0"/>
                            </a:rPr>
                            <m:t>+</m:t>
                          </m:r>
                          <m:r>
                            <m:rPr>
                              <m:sty m:val="p"/>
                            </m:rPr>
                            <a:rPr lang="pt-BR" sz="2400" b="0" i="0">
                              <a:solidFill>
                                <a:sysClr val="windowText" lastClr="000000"/>
                              </a:solidFill>
                              <a:latin typeface="Cambria Math" panose="02040503050406030204" pitchFamily="18" charset="0"/>
                            </a:rPr>
                            <m:t>S</m:t>
                          </m:r>
                          <m:r>
                            <a:rPr lang="pt-BR" sz="2400" b="0" i="0">
                              <a:solidFill>
                                <a:sysClr val="windowText" lastClr="000000"/>
                              </a:solidFill>
                              <a:latin typeface="Cambria Math" panose="02040503050406030204" pitchFamily="18" charset="0"/>
                            </a:rPr>
                            <m:t>+</m:t>
                          </m:r>
                          <m:r>
                            <m:rPr>
                              <m:sty m:val="p"/>
                            </m:rPr>
                            <a:rPr lang="pt-BR" sz="2400" b="0" i="0">
                              <a:solidFill>
                                <a:sysClr val="windowText" lastClr="000000"/>
                              </a:solidFill>
                              <a:latin typeface="Cambria Math" panose="02040503050406030204" pitchFamily="18" charset="0"/>
                            </a:rPr>
                            <m:t>R</m:t>
                          </m:r>
                          <m:r>
                            <a:rPr lang="pt-BR" sz="2400" b="0" i="0">
                              <a:solidFill>
                                <a:sysClr val="windowText" lastClr="000000"/>
                              </a:solidFill>
                              <a:latin typeface="Cambria Math" panose="02040503050406030204" pitchFamily="18" charset="0"/>
                            </a:rPr>
                            <m:t>+</m:t>
                          </m:r>
                          <m:r>
                            <m:rPr>
                              <m:sty m:val="p"/>
                            </m:rPr>
                            <a:rPr lang="pt-BR" sz="2400" b="0" i="0">
                              <a:solidFill>
                                <a:sysClr val="windowText" lastClr="000000"/>
                              </a:solidFill>
                              <a:latin typeface="Cambria Math" panose="02040503050406030204" pitchFamily="18" charset="0"/>
                            </a:rPr>
                            <m:t>G</m:t>
                          </m:r>
                        </m:e>
                      </m:d>
                      <m:r>
                        <a:rPr lang="pt-BR" sz="2400" b="0" i="0">
                          <a:solidFill>
                            <a:sysClr val="windowText" lastClr="000000"/>
                          </a:solidFill>
                          <a:latin typeface="Cambria Math" panose="02040503050406030204" pitchFamily="18" charset="0"/>
                        </a:rPr>
                        <m:t>.</m:t>
                      </m:r>
                      <m:d>
                        <m:dPr>
                          <m:ctrlPr>
                            <a:rPr lang="pt-BR" sz="2400" b="0" i="1">
                              <a:solidFill>
                                <a:sysClr val="windowText" lastClr="000000"/>
                              </a:solidFill>
                              <a:latin typeface="Cambria Math" panose="02040503050406030204" pitchFamily="18" charset="0"/>
                            </a:rPr>
                          </m:ctrlPr>
                        </m:dPr>
                        <m:e>
                          <m:r>
                            <a:rPr lang="pt-BR" sz="2400" b="0" i="0">
                              <a:solidFill>
                                <a:sysClr val="windowText" lastClr="000000"/>
                              </a:solidFill>
                              <a:latin typeface="Cambria Math" panose="02040503050406030204" pitchFamily="18" charset="0"/>
                            </a:rPr>
                            <m:t>1+</m:t>
                          </m:r>
                          <m:r>
                            <m:rPr>
                              <m:sty m:val="p"/>
                            </m:rPr>
                            <a:rPr lang="pt-BR" sz="2400" b="0" i="0">
                              <a:solidFill>
                                <a:sysClr val="windowText" lastClr="000000"/>
                              </a:solidFill>
                              <a:latin typeface="Cambria Math" panose="02040503050406030204" pitchFamily="18" charset="0"/>
                            </a:rPr>
                            <m:t>DF</m:t>
                          </m:r>
                        </m:e>
                      </m:d>
                      <m:r>
                        <a:rPr lang="pt-BR" sz="2400" b="0" i="0">
                          <a:solidFill>
                            <a:sysClr val="windowText" lastClr="000000"/>
                          </a:solidFill>
                          <a:latin typeface="Cambria Math" panose="02040503050406030204" pitchFamily="18" charset="0"/>
                        </a:rPr>
                        <m:t>.</m:t>
                      </m:r>
                      <m:d>
                        <m:dPr>
                          <m:ctrlPr>
                            <a:rPr lang="pt-BR" sz="2400" b="0" i="1">
                              <a:solidFill>
                                <a:sysClr val="windowText" lastClr="000000"/>
                              </a:solidFill>
                              <a:latin typeface="Cambria Math" panose="02040503050406030204" pitchFamily="18" charset="0"/>
                            </a:rPr>
                          </m:ctrlPr>
                        </m:dPr>
                        <m:e>
                          <m:r>
                            <a:rPr lang="pt-BR" sz="2400" b="0" i="0">
                              <a:solidFill>
                                <a:sysClr val="windowText" lastClr="000000"/>
                              </a:solidFill>
                              <a:latin typeface="Cambria Math" panose="02040503050406030204" pitchFamily="18" charset="0"/>
                            </a:rPr>
                            <m:t>1+</m:t>
                          </m:r>
                          <m:r>
                            <m:rPr>
                              <m:sty m:val="p"/>
                            </m:rPr>
                            <a:rPr lang="pt-BR" sz="2400" b="0" i="0">
                              <a:solidFill>
                                <a:sysClr val="windowText" lastClr="000000"/>
                              </a:solidFill>
                              <a:latin typeface="Cambria Math" panose="02040503050406030204" pitchFamily="18" charset="0"/>
                            </a:rPr>
                            <m:t>L</m:t>
                          </m:r>
                        </m:e>
                      </m:d>
                    </m:num>
                    <m:den>
                      <m:r>
                        <a:rPr lang="pt-BR" sz="2400" b="0" i="0">
                          <a:solidFill>
                            <a:sysClr val="windowText" lastClr="000000"/>
                          </a:solidFill>
                          <a:latin typeface="Cambria Math" panose="02040503050406030204" pitchFamily="18" charset="0"/>
                        </a:rPr>
                        <m:t>(1−</m:t>
                      </m:r>
                      <m:r>
                        <m:rPr>
                          <m:sty m:val="p"/>
                        </m:rPr>
                        <a:rPr lang="pt-BR" sz="2400" b="0" i="0">
                          <a:solidFill>
                            <a:sysClr val="windowText" lastClr="000000"/>
                          </a:solidFill>
                          <a:latin typeface="Cambria Math" panose="02040503050406030204" pitchFamily="18" charset="0"/>
                        </a:rPr>
                        <m:t>I</m:t>
                      </m:r>
                      <m:r>
                        <a:rPr lang="pt-BR" sz="2400" b="0" i="0">
                          <a:solidFill>
                            <a:sysClr val="windowText" lastClr="000000"/>
                          </a:solidFill>
                          <a:latin typeface="Cambria Math" panose="02040503050406030204" pitchFamily="18" charset="0"/>
                        </a:rPr>
                        <m:t>)</m:t>
                      </m:r>
                    </m:den>
                  </m:f>
                  <m:r>
                    <a:rPr lang="pt-BR" sz="2400" b="0" i="0">
                      <a:solidFill>
                        <a:sysClr val="windowText" lastClr="000000"/>
                      </a:solidFill>
                      <a:latin typeface="Cambria Math" panose="02040503050406030204" pitchFamily="18" charset="0"/>
                    </a:rPr>
                    <m:t> −1</m:t>
                  </m:r>
                </m:oMath>
              </a14:m>
              <a:r>
                <a:rPr lang="pt-BR" sz="1400" b="0" i="0">
                  <a:solidFill>
                    <a:sysClr val="windowText" lastClr="000000"/>
                  </a:solidFill>
                  <a:latin typeface="Arial" panose="020B0604020202020204" pitchFamily="34" charset="0"/>
                  <a:cs typeface="Arial" panose="020B0604020202020204" pitchFamily="34" charset="0"/>
                </a:rPr>
                <a:t> </a:t>
              </a:r>
            </a:p>
            <a:p>
              <a:endParaRPr lang="pt-BR" sz="1100" b="0" i="0">
                <a:solidFill>
                  <a:sysClr val="windowText" lastClr="000000"/>
                </a:solidFill>
                <a:latin typeface="Arial" panose="020B0604020202020204" pitchFamily="34" charset="0"/>
                <a:cs typeface="Arial" panose="020B0604020202020204" pitchFamily="34" charset="0"/>
              </a:endParaRPr>
            </a:p>
          </xdr:txBody>
        </xdr:sp>
      </mc:Choice>
      <mc:Fallback xmlns="">
        <xdr:sp macro="" textlink="">
          <xdr:nvSpPr>
            <xdr:cNvPr id="7" name="CaixaDeTexto 6">
              <a:extLst>
                <a:ext uri="{FF2B5EF4-FFF2-40B4-BE49-F238E27FC236}">
                  <a16:creationId xmlns:a16="http://schemas.microsoft.com/office/drawing/2014/main" id="{1858A48C-5ECE-49FB-8BB2-CA1B3CC47FB7}"/>
                </a:ext>
              </a:extLst>
            </xdr:cNvPr>
            <xdr:cNvSpPr txBox="1"/>
          </xdr:nvSpPr>
          <xdr:spPr>
            <a:xfrm>
              <a:off x="2758967" y="6910666"/>
              <a:ext cx="4955722" cy="752475"/>
            </a:xfrm>
            <a:prstGeom prst="rect">
              <a:avLst/>
            </a:prstGeom>
            <a:solidFill>
              <a:schemeClr val="bg1"/>
            </a:solidFill>
            <a:ln>
              <a:solidFill>
                <a:schemeClr val="bg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pt-BR" sz="2400" b="0" i="0">
                  <a:solidFill>
                    <a:sysClr val="windowText" lastClr="000000"/>
                  </a:solidFill>
                  <a:latin typeface="Cambria Math" panose="02040503050406030204" pitchFamily="18" charset="0"/>
                </a:rPr>
                <a:t>BDI=((1+AC+S+R+G).(1+DF).(1+L))/((1−I))  −1</a:t>
              </a:r>
              <a:r>
                <a:rPr lang="pt-BR" sz="1400" b="0" i="0">
                  <a:solidFill>
                    <a:sysClr val="windowText" lastClr="000000"/>
                  </a:solidFill>
                  <a:latin typeface="Arial" panose="020B0604020202020204" pitchFamily="34" charset="0"/>
                  <a:cs typeface="Arial" panose="020B0604020202020204" pitchFamily="34" charset="0"/>
                </a:rPr>
                <a:t> </a:t>
              </a:r>
            </a:p>
            <a:p>
              <a:endParaRPr lang="pt-BR" sz="1100" b="0" i="0">
                <a:solidFill>
                  <a:sysClr val="windowText" lastClr="000000"/>
                </a:solidFill>
                <a:latin typeface="Arial" panose="020B0604020202020204" pitchFamily="34" charset="0"/>
                <a:cs typeface="Arial" panose="020B0604020202020204" pitchFamily="34" charset="0"/>
              </a:endParaRPr>
            </a:p>
          </xdr:txBody>
        </xdr:sp>
      </mc:Fallback>
    </mc:AlternateContent>
    <xdr:clientData/>
  </xdr:oneCellAnchor>
  <xdr:twoCellAnchor editAs="oneCell">
    <xdr:from>
      <xdr:col>0</xdr:col>
      <xdr:colOff>28575</xdr:colOff>
      <xdr:row>13</xdr:row>
      <xdr:rowOff>19050</xdr:rowOff>
    </xdr:from>
    <xdr:to>
      <xdr:col>0</xdr:col>
      <xdr:colOff>28575</xdr:colOff>
      <xdr:row>15</xdr:row>
      <xdr:rowOff>10766</xdr:rowOff>
    </xdr:to>
    <xdr:sp macro="" textlink="">
      <xdr:nvSpPr>
        <xdr:cNvPr id="8" name="Objeto 476" hidden="1">
          <a:extLst>
            <a:ext uri="{63B3BB69-23CF-44E3-9099-C40C66FF867C}">
              <a14:compatExt xmlns:a14="http://schemas.microsoft.com/office/drawing/2010/main" spid="_x0000_s156124"/>
            </a:ext>
            <a:ext uri="{FF2B5EF4-FFF2-40B4-BE49-F238E27FC236}">
              <a16:creationId xmlns:a16="http://schemas.microsoft.com/office/drawing/2014/main" id="{E993F10F-697C-488A-AC06-D2F6351ED918}"/>
            </a:ext>
          </a:extLst>
        </xdr:cNvPr>
        <xdr:cNvSpPr/>
      </xdr:nvSpPr>
      <xdr:spPr bwMode="auto">
        <a:xfrm>
          <a:off x="28575" y="1019175"/>
          <a:ext cx="0" cy="39176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28575</xdr:colOff>
      <xdr:row>13</xdr:row>
      <xdr:rowOff>19050</xdr:rowOff>
    </xdr:from>
    <xdr:to>
      <xdr:col>0</xdr:col>
      <xdr:colOff>28575</xdr:colOff>
      <xdr:row>15</xdr:row>
      <xdr:rowOff>10766</xdr:rowOff>
    </xdr:to>
    <xdr:pic>
      <xdr:nvPicPr>
        <xdr:cNvPr id="9" name="Imagem 476">
          <a:extLst>
            <a:ext uri="{FF2B5EF4-FFF2-40B4-BE49-F238E27FC236}">
              <a16:creationId xmlns:a16="http://schemas.microsoft.com/office/drawing/2014/main" id="{647E56B5-981F-4329-9A1E-28C933837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019175"/>
          <a:ext cx="0" cy="3917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10</xdr:col>
      <xdr:colOff>11206</xdr:colOff>
      <xdr:row>7</xdr:row>
      <xdr:rowOff>180107</xdr:rowOff>
    </xdr:to>
    <xdr:pic>
      <xdr:nvPicPr>
        <xdr:cNvPr id="10" name="Imagem 9">
          <a:extLst>
            <a:ext uri="{FF2B5EF4-FFF2-40B4-BE49-F238E27FC236}">
              <a16:creationId xmlns:a16="http://schemas.microsoft.com/office/drawing/2014/main" id="{92503B06-08DA-3DAB-163A-C3A2855BEB8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919882" cy="151360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22412</xdr:colOff>
      <xdr:row>9</xdr:row>
      <xdr:rowOff>33066</xdr:rowOff>
    </xdr:to>
    <xdr:pic>
      <xdr:nvPicPr>
        <xdr:cNvPr id="3" name="Imagem 2">
          <a:extLst>
            <a:ext uri="{FF2B5EF4-FFF2-40B4-BE49-F238E27FC236}">
              <a16:creationId xmlns:a16="http://schemas.microsoft.com/office/drawing/2014/main" id="{85578BAA-AF0F-64AB-67DF-0AB7D82C20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704294" cy="16467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ENGENHARIA%20CIVIL\PEDREIRAS%20-%20MARANH&#195;O\01%20-%20ENGENHARIA%20-%20ESCRITORIAL\02%20-%20OR&#199;AMENTO\01%20-%20PLANILHA%20OR&#199;AMENT&#193;RIA\PLANILHA%20ELETR&#212;NICA%20-%20CAIX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BDI (1)"/>
      <sheetName val="PO"/>
      <sheetName val="PLQ"/>
      <sheetName val="CFF"/>
      <sheetName val="CAPA"/>
      <sheetName val="RESUMO"/>
      <sheetName val="ORÇAMENTO"/>
      <sheetName val="MÉMORIA DE CÁLCULO"/>
      <sheetName val="COMPOSIÇÃO DE CUSTO UNITÁRIO"/>
      <sheetName val="BDI"/>
      <sheetName val="ENCARGOS SOCIAIS"/>
    </sheetNames>
    <sheetDataSet>
      <sheetData sheetId="0" refreshError="1">
        <row r="38">
          <cell r="C38" t="str">
            <v>Sim</v>
          </cell>
        </row>
        <row r="56">
          <cell r="A56" t="str">
            <v>CREA/CAU:</v>
          </cell>
        </row>
        <row r="57">
          <cell r="A57" t="str">
            <v>ART/RRT:</v>
          </cell>
        </row>
      </sheetData>
      <sheetData sheetId="1" refreshError="1"/>
      <sheetData sheetId="2"/>
      <sheetData sheetId="3" refreshError="1"/>
      <sheetData sheetId="4" refreshError="1"/>
      <sheetData sheetId="5"/>
      <sheetData sheetId="6"/>
      <sheetData sheetId="7"/>
      <sheetData sheetId="8"/>
      <sheetData sheetId="9"/>
      <sheetData sheetId="10">
        <row r="56">
          <cell r="A56">
            <v>0</v>
          </cell>
        </row>
      </sheetData>
      <sheetData sheetId="1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pageSetUpPr fitToPage="1"/>
  </sheetPr>
  <dimension ref="A8:F55"/>
  <sheetViews>
    <sheetView tabSelected="1" view="pageBreakPreview" zoomScaleNormal="100" zoomScaleSheetLayoutView="100" workbookViewId="0">
      <selection activeCell="A52" sqref="A52:F52"/>
    </sheetView>
  </sheetViews>
  <sheetFormatPr defaultRowHeight="15"/>
  <cols>
    <col min="1" max="1" width="2.7109375" style="32" customWidth="1"/>
    <col min="2" max="2" width="19.85546875" style="28" customWidth="1"/>
    <col min="3" max="3" width="24.7109375" style="28" customWidth="1"/>
    <col min="4" max="4" width="12.7109375" style="28" customWidth="1"/>
    <col min="5" max="5" width="18.28515625" style="28" customWidth="1"/>
    <col min="6" max="6" width="26" style="33" customWidth="1"/>
    <col min="7" max="7" width="24.85546875" style="28" customWidth="1"/>
    <col min="8" max="226" width="9.140625" style="28"/>
    <col min="227" max="227" width="2.7109375" style="28" customWidth="1"/>
    <col min="228" max="228" width="29.7109375" style="28" customWidth="1"/>
    <col min="229" max="229" width="19.5703125" style="28" customWidth="1"/>
    <col min="230" max="230" width="22" style="28" customWidth="1"/>
    <col min="231" max="231" width="11.28515625" style="28" bestFit="1" customWidth="1"/>
    <col min="232" max="232" width="10.140625" style="28" customWidth="1"/>
    <col min="233" max="233" width="18.28515625" style="28" customWidth="1"/>
    <col min="234" max="234" width="55.28515625" style="28" customWidth="1"/>
    <col min="235" max="235" width="16.140625" style="28" bestFit="1" customWidth="1"/>
    <col min="236" max="236" width="4.7109375" style="28" customWidth="1"/>
    <col min="237" max="237" width="9.140625" style="28"/>
    <col min="238" max="238" width="5.7109375" style="28" customWidth="1"/>
    <col min="239" max="239" width="10.85546875" style="28" customWidth="1"/>
    <col min="240" max="248" width="9.140625" style="28"/>
    <col min="249" max="249" width="52.42578125" style="28" customWidth="1"/>
    <col min="250" max="482" width="9.140625" style="28"/>
    <col min="483" max="483" width="2.7109375" style="28" customWidth="1"/>
    <col min="484" max="484" width="29.7109375" style="28" customWidth="1"/>
    <col min="485" max="485" width="19.5703125" style="28" customWidth="1"/>
    <col min="486" max="486" width="22" style="28" customWidth="1"/>
    <col min="487" max="487" width="11.28515625" style="28" bestFit="1" customWidth="1"/>
    <col min="488" max="488" width="10.140625" style="28" customWidth="1"/>
    <col min="489" max="489" width="18.28515625" style="28" customWidth="1"/>
    <col min="490" max="490" width="55.28515625" style="28" customWidth="1"/>
    <col min="491" max="491" width="16.140625" style="28" bestFit="1" customWidth="1"/>
    <col min="492" max="492" width="4.7109375" style="28" customWidth="1"/>
    <col min="493" max="493" width="9.140625" style="28"/>
    <col min="494" max="494" width="5.7109375" style="28" customWidth="1"/>
    <col min="495" max="495" width="10.85546875" style="28" customWidth="1"/>
    <col min="496" max="504" width="9.140625" style="28"/>
    <col min="505" max="505" width="52.42578125" style="28" customWidth="1"/>
    <col min="506" max="738" width="9.140625" style="28"/>
    <col min="739" max="739" width="2.7109375" style="28" customWidth="1"/>
    <col min="740" max="740" width="29.7109375" style="28" customWidth="1"/>
    <col min="741" max="741" width="19.5703125" style="28" customWidth="1"/>
    <col min="742" max="742" width="22" style="28" customWidth="1"/>
    <col min="743" max="743" width="11.28515625" style="28" bestFit="1" customWidth="1"/>
    <col min="744" max="744" width="10.140625" style="28" customWidth="1"/>
    <col min="745" max="745" width="18.28515625" style="28" customWidth="1"/>
    <col min="746" max="746" width="55.28515625" style="28" customWidth="1"/>
    <col min="747" max="747" width="16.140625" style="28" bestFit="1" customWidth="1"/>
    <col min="748" max="748" width="4.7109375" style="28" customWidth="1"/>
    <col min="749" max="749" width="9.140625" style="28"/>
    <col min="750" max="750" width="5.7109375" style="28" customWidth="1"/>
    <col min="751" max="751" width="10.85546875" style="28" customWidth="1"/>
    <col min="752" max="760" width="9.140625" style="28"/>
    <col min="761" max="761" width="52.42578125" style="28" customWidth="1"/>
    <col min="762" max="994" width="9.140625" style="28"/>
    <col min="995" max="995" width="2.7109375" style="28" customWidth="1"/>
    <col min="996" max="996" width="29.7109375" style="28" customWidth="1"/>
    <col min="997" max="997" width="19.5703125" style="28" customWidth="1"/>
    <col min="998" max="998" width="22" style="28" customWidth="1"/>
    <col min="999" max="999" width="11.28515625" style="28" bestFit="1" customWidth="1"/>
    <col min="1000" max="1000" width="10.140625" style="28" customWidth="1"/>
    <col min="1001" max="1001" width="18.28515625" style="28" customWidth="1"/>
    <col min="1002" max="1002" width="55.28515625" style="28" customWidth="1"/>
    <col min="1003" max="1003" width="16.140625" style="28" bestFit="1" customWidth="1"/>
    <col min="1004" max="1004" width="4.7109375" style="28" customWidth="1"/>
    <col min="1005" max="1005" width="9.140625" style="28"/>
    <col min="1006" max="1006" width="5.7109375" style="28" customWidth="1"/>
    <col min="1007" max="1007" width="10.85546875" style="28" customWidth="1"/>
    <col min="1008" max="1016" width="9.140625" style="28"/>
    <col min="1017" max="1017" width="52.42578125" style="28" customWidth="1"/>
    <col min="1018" max="1250" width="9.140625" style="28"/>
    <col min="1251" max="1251" width="2.7109375" style="28" customWidth="1"/>
    <col min="1252" max="1252" width="29.7109375" style="28" customWidth="1"/>
    <col min="1253" max="1253" width="19.5703125" style="28" customWidth="1"/>
    <col min="1254" max="1254" width="22" style="28" customWidth="1"/>
    <col min="1255" max="1255" width="11.28515625" style="28" bestFit="1" customWidth="1"/>
    <col min="1256" max="1256" width="10.140625" style="28" customWidth="1"/>
    <col min="1257" max="1257" width="18.28515625" style="28" customWidth="1"/>
    <col min="1258" max="1258" width="55.28515625" style="28" customWidth="1"/>
    <col min="1259" max="1259" width="16.140625" style="28" bestFit="1" customWidth="1"/>
    <col min="1260" max="1260" width="4.7109375" style="28" customWidth="1"/>
    <col min="1261" max="1261" width="9.140625" style="28"/>
    <col min="1262" max="1262" width="5.7109375" style="28" customWidth="1"/>
    <col min="1263" max="1263" width="10.85546875" style="28" customWidth="1"/>
    <col min="1264" max="1272" width="9.140625" style="28"/>
    <col min="1273" max="1273" width="52.42578125" style="28" customWidth="1"/>
    <col min="1274" max="1506" width="9.140625" style="28"/>
    <col min="1507" max="1507" width="2.7109375" style="28" customWidth="1"/>
    <col min="1508" max="1508" width="29.7109375" style="28" customWidth="1"/>
    <col min="1509" max="1509" width="19.5703125" style="28" customWidth="1"/>
    <col min="1510" max="1510" width="22" style="28" customWidth="1"/>
    <col min="1511" max="1511" width="11.28515625" style="28" bestFit="1" customWidth="1"/>
    <col min="1512" max="1512" width="10.140625" style="28" customWidth="1"/>
    <col min="1513" max="1513" width="18.28515625" style="28" customWidth="1"/>
    <col min="1514" max="1514" width="55.28515625" style="28" customWidth="1"/>
    <col min="1515" max="1515" width="16.140625" style="28" bestFit="1" customWidth="1"/>
    <col min="1516" max="1516" width="4.7109375" style="28" customWidth="1"/>
    <col min="1517" max="1517" width="9.140625" style="28"/>
    <col min="1518" max="1518" width="5.7109375" style="28" customWidth="1"/>
    <col min="1519" max="1519" width="10.85546875" style="28" customWidth="1"/>
    <col min="1520" max="1528" width="9.140625" style="28"/>
    <col min="1529" max="1529" width="52.42578125" style="28" customWidth="1"/>
    <col min="1530" max="1762" width="9.140625" style="28"/>
    <col min="1763" max="1763" width="2.7109375" style="28" customWidth="1"/>
    <col min="1764" max="1764" width="29.7109375" style="28" customWidth="1"/>
    <col min="1765" max="1765" width="19.5703125" style="28" customWidth="1"/>
    <col min="1766" max="1766" width="22" style="28" customWidth="1"/>
    <col min="1767" max="1767" width="11.28515625" style="28" bestFit="1" customWidth="1"/>
    <col min="1768" max="1768" width="10.140625" style="28" customWidth="1"/>
    <col min="1769" max="1769" width="18.28515625" style="28" customWidth="1"/>
    <col min="1770" max="1770" width="55.28515625" style="28" customWidth="1"/>
    <col min="1771" max="1771" width="16.140625" style="28" bestFit="1" customWidth="1"/>
    <col min="1772" max="1772" width="4.7109375" style="28" customWidth="1"/>
    <col min="1773" max="1773" width="9.140625" style="28"/>
    <col min="1774" max="1774" width="5.7109375" style="28" customWidth="1"/>
    <col min="1775" max="1775" width="10.85546875" style="28" customWidth="1"/>
    <col min="1776" max="1784" width="9.140625" style="28"/>
    <col min="1785" max="1785" width="52.42578125" style="28" customWidth="1"/>
    <col min="1786" max="2018" width="9.140625" style="28"/>
    <col min="2019" max="2019" width="2.7109375" style="28" customWidth="1"/>
    <col min="2020" max="2020" width="29.7109375" style="28" customWidth="1"/>
    <col min="2021" max="2021" width="19.5703125" style="28" customWidth="1"/>
    <col min="2022" max="2022" width="22" style="28" customWidth="1"/>
    <col min="2023" max="2023" width="11.28515625" style="28" bestFit="1" customWidth="1"/>
    <col min="2024" max="2024" width="10.140625" style="28" customWidth="1"/>
    <col min="2025" max="2025" width="18.28515625" style="28" customWidth="1"/>
    <col min="2026" max="2026" width="55.28515625" style="28" customWidth="1"/>
    <col min="2027" max="2027" width="16.140625" style="28" bestFit="1" customWidth="1"/>
    <col min="2028" max="2028" width="4.7109375" style="28" customWidth="1"/>
    <col min="2029" max="2029" width="9.140625" style="28"/>
    <col min="2030" max="2030" width="5.7109375" style="28" customWidth="1"/>
    <col min="2031" max="2031" width="10.85546875" style="28" customWidth="1"/>
    <col min="2032" max="2040" width="9.140625" style="28"/>
    <col min="2041" max="2041" width="52.42578125" style="28" customWidth="1"/>
    <col min="2042" max="2274" width="9.140625" style="28"/>
    <col min="2275" max="2275" width="2.7109375" style="28" customWidth="1"/>
    <col min="2276" max="2276" width="29.7109375" style="28" customWidth="1"/>
    <col min="2277" max="2277" width="19.5703125" style="28" customWidth="1"/>
    <col min="2278" max="2278" width="22" style="28" customWidth="1"/>
    <col min="2279" max="2279" width="11.28515625" style="28" bestFit="1" customWidth="1"/>
    <col min="2280" max="2280" width="10.140625" style="28" customWidth="1"/>
    <col min="2281" max="2281" width="18.28515625" style="28" customWidth="1"/>
    <col min="2282" max="2282" width="55.28515625" style="28" customWidth="1"/>
    <col min="2283" max="2283" width="16.140625" style="28" bestFit="1" customWidth="1"/>
    <col min="2284" max="2284" width="4.7109375" style="28" customWidth="1"/>
    <col min="2285" max="2285" width="9.140625" style="28"/>
    <col min="2286" max="2286" width="5.7109375" style="28" customWidth="1"/>
    <col min="2287" max="2287" width="10.85546875" style="28" customWidth="1"/>
    <col min="2288" max="2296" width="9.140625" style="28"/>
    <col min="2297" max="2297" width="52.42578125" style="28" customWidth="1"/>
    <col min="2298" max="2530" width="9.140625" style="28"/>
    <col min="2531" max="2531" width="2.7109375" style="28" customWidth="1"/>
    <col min="2532" max="2532" width="29.7109375" style="28" customWidth="1"/>
    <col min="2533" max="2533" width="19.5703125" style="28" customWidth="1"/>
    <col min="2534" max="2534" width="22" style="28" customWidth="1"/>
    <col min="2535" max="2535" width="11.28515625" style="28" bestFit="1" customWidth="1"/>
    <col min="2536" max="2536" width="10.140625" style="28" customWidth="1"/>
    <col min="2537" max="2537" width="18.28515625" style="28" customWidth="1"/>
    <col min="2538" max="2538" width="55.28515625" style="28" customWidth="1"/>
    <col min="2539" max="2539" width="16.140625" style="28" bestFit="1" customWidth="1"/>
    <col min="2540" max="2540" width="4.7109375" style="28" customWidth="1"/>
    <col min="2541" max="2541" width="9.140625" style="28"/>
    <col min="2542" max="2542" width="5.7109375" style="28" customWidth="1"/>
    <col min="2543" max="2543" width="10.85546875" style="28" customWidth="1"/>
    <col min="2544" max="2552" width="9.140625" style="28"/>
    <col min="2553" max="2553" width="52.42578125" style="28" customWidth="1"/>
    <col min="2554" max="2786" width="9.140625" style="28"/>
    <col min="2787" max="2787" width="2.7109375" style="28" customWidth="1"/>
    <col min="2788" max="2788" width="29.7109375" style="28" customWidth="1"/>
    <col min="2789" max="2789" width="19.5703125" style="28" customWidth="1"/>
    <col min="2790" max="2790" width="22" style="28" customWidth="1"/>
    <col min="2791" max="2791" width="11.28515625" style="28" bestFit="1" customWidth="1"/>
    <col min="2792" max="2792" width="10.140625" style="28" customWidth="1"/>
    <col min="2793" max="2793" width="18.28515625" style="28" customWidth="1"/>
    <col min="2794" max="2794" width="55.28515625" style="28" customWidth="1"/>
    <col min="2795" max="2795" width="16.140625" style="28" bestFit="1" customWidth="1"/>
    <col min="2796" max="2796" width="4.7109375" style="28" customWidth="1"/>
    <col min="2797" max="2797" width="9.140625" style="28"/>
    <col min="2798" max="2798" width="5.7109375" style="28" customWidth="1"/>
    <col min="2799" max="2799" width="10.85546875" style="28" customWidth="1"/>
    <col min="2800" max="2808" width="9.140625" style="28"/>
    <col min="2809" max="2809" width="52.42578125" style="28" customWidth="1"/>
    <col min="2810" max="3042" width="9.140625" style="28"/>
    <col min="3043" max="3043" width="2.7109375" style="28" customWidth="1"/>
    <col min="3044" max="3044" width="29.7109375" style="28" customWidth="1"/>
    <col min="3045" max="3045" width="19.5703125" style="28" customWidth="1"/>
    <col min="3046" max="3046" width="22" style="28" customWidth="1"/>
    <col min="3047" max="3047" width="11.28515625" style="28" bestFit="1" customWidth="1"/>
    <col min="3048" max="3048" width="10.140625" style="28" customWidth="1"/>
    <col min="3049" max="3049" width="18.28515625" style="28" customWidth="1"/>
    <col min="3050" max="3050" width="55.28515625" style="28" customWidth="1"/>
    <col min="3051" max="3051" width="16.140625" style="28" bestFit="1" customWidth="1"/>
    <col min="3052" max="3052" width="4.7109375" style="28" customWidth="1"/>
    <col min="3053" max="3053" width="9.140625" style="28"/>
    <col min="3054" max="3054" width="5.7109375" style="28" customWidth="1"/>
    <col min="3055" max="3055" width="10.85546875" style="28" customWidth="1"/>
    <col min="3056" max="3064" width="9.140625" style="28"/>
    <col min="3065" max="3065" width="52.42578125" style="28" customWidth="1"/>
    <col min="3066" max="3298" width="9.140625" style="28"/>
    <col min="3299" max="3299" width="2.7109375" style="28" customWidth="1"/>
    <col min="3300" max="3300" width="29.7109375" style="28" customWidth="1"/>
    <col min="3301" max="3301" width="19.5703125" style="28" customWidth="1"/>
    <col min="3302" max="3302" width="22" style="28" customWidth="1"/>
    <col min="3303" max="3303" width="11.28515625" style="28" bestFit="1" customWidth="1"/>
    <col min="3304" max="3304" width="10.140625" style="28" customWidth="1"/>
    <col min="3305" max="3305" width="18.28515625" style="28" customWidth="1"/>
    <col min="3306" max="3306" width="55.28515625" style="28" customWidth="1"/>
    <col min="3307" max="3307" width="16.140625" style="28" bestFit="1" customWidth="1"/>
    <col min="3308" max="3308" width="4.7109375" style="28" customWidth="1"/>
    <col min="3309" max="3309" width="9.140625" style="28"/>
    <col min="3310" max="3310" width="5.7109375" style="28" customWidth="1"/>
    <col min="3311" max="3311" width="10.85546875" style="28" customWidth="1"/>
    <col min="3312" max="3320" width="9.140625" style="28"/>
    <col min="3321" max="3321" width="52.42578125" style="28" customWidth="1"/>
    <col min="3322" max="3554" width="9.140625" style="28"/>
    <col min="3555" max="3555" width="2.7109375" style="28" customWidth="1"/>
    <col min="3556" max="3556" width="29.7109375" style="28" customWidth="1"/>
    <col min="3557" max="3557" width="19.5703125" style="28" customWidth="1"/>
    <col min="3558" max="3558" width="22" style="28" customWidth="1"/>
    <col min="3559" max="3559" width="11.28515625" style="28" bestFit="1" customWidth="1"/>
    <col min="3560" max="3560" width="10.140625" style="28" customWidth="1"/>
    <col min="3561" max="3561" width="18.28515625" style="28" customWidth="1"/>
    <col min="3562" max="3562" width="55.28515625" style="28" customWidth="1"/>
    <col min="3563" max="3563" width="16.140625" style="28" bestFit="1" customWidth="1"/>
    <col min="3564" max="3564" width="4.7109375" style="28" customWidth="1"/>
    <col min="3565" max="3565" width="9.140625" style="28"/>
    <col min="3566" max="3566" width="5.7109375" style="28" customWidth="1"/>
    <col min="3567" max="3567" width="10.85546875" style="28" customWidth="1"/>
    <col min="3568" max="3576" width="9.140625" style="28"/>
    <col min="3577" max="3577" width="52.42578125" style="28" customWidth="1"/>
    <col min="3578" max="3810" width="9.140625" style="28"/>
    <col min="3811" max="3811" width="2.7109375" style="28" customWidth="1"/>
    <col min="3812" max="3812" width="29.7109375" style="28" customWidth="1"/>
    <col min="3813" max="3813" width="19.5703125" style="28" customWidth="1"/>
    <col min="3814" max="3814" width="22" style="28" customWidth="1"/>
    <col min="3815" max="3815" width="11.28515625" style="28" bestFit="1" customWidth="1"/>
    <col min="3816" max="3816" width="10.140625" style="28" customWidth="1"/>
    <col min="3817" max="3817" width="18.28515625" style="28" customWidth="1"/>
    <col min="3818" max="3818" width="55.28515625" style="28" customWidth="1"/>
    <col min="3819" max="3819" width="16.140625" style="28" bestFit="1" customWidth="1"/>
    <col min="3820" max="3820" width="4.7109375" style="28" customWidth="1"/>
    <col min="3821" max="3821" width="9.140625" style="28"/>
    <col min="3822" max="3822" width="5.7109375" style="28" customWidth="1"/>
    <col min="3823" max="3823" width="10.85546875" style="28" customWidth="1"/>
    <col min="3824" max="3832" width="9.140625" style="28"/>
    <col min="3833" max="3833" width="52.42578125" style="28" customWidth="1"/>
    <col min="3834" max="4066" width="9.140625" style="28"/>
    <col min="4067" max="4067" width="2.7109375" style="28" customWidth="1"/>
    <col min="4068" max="4068" width="29.7109375" style="28" customWidth="1"/>
    <col min="4069" max="4069" width="19.5703125" style="28" customWidth="1"/>
    <col min="4070" max="4070" width="22" style="28" customWidth="1"/>
    <col min="4071" max="4071" width="11.28515625" style="28" bestFit="1" customWidth="1"/>
    <col min="4072" max="4072" width="10.140625" style="28" customWidth="1"/>
    <col min="4073" max="4073" width="18.28515625" style="28" customWidth="1"/>
    <col min="4074" max="4074" width="55.28515625" style="28" customWidth="1"/>
    <col min="4075" max="4075" width="16.140625" style="28" bestFit="1" customWidth="1"/>
    <col min="4076" max="4076" width="4.7109375" style="28" customWidth="1"/>
    <col min="4077" max="4077" width="9.140625" style="28"/>
    <col min="4078" max="4078" width="5.7109375" style="28" customWidth="1"/>
    <col min="4079" max="4079" width="10.85546875" style="28" customWidth="1"/>
    <col min="4080" max="4088" width="9.140625" style="28"/>
    <col min="4089" max="4089" width="52.42578125" style="28" customWidth="1"/>
    <col min="4090" max="4322" width="9.140625" style="28"/>
    <col min="4323" max="4323" width="2.7109375" style="28" customWidth="1"/>
    <col min="4324" max="4324" width="29.7109375" style="28" customWidth="1"/>
    <col min="4325" max="4325" width="19.5703125" style="28" customWidth="1"/>
    <col min="4326" max="4326" width="22" style="28" customWidth="1"/>
    <col min="4327" max="4327" width="11.28515625" style="28" bestFit="1" customWidth="1"/>
    <col min="4328" max="4328" width="10.140625" style="28" customWidth="1"/>
    <col min="4329" max="4329" width="18.28515625" style="28" customWidth="1"/>
    <col min="4330" max="4330" width="55.28515625" style="28" customWidth="1"/>
    <col min="4331" max="4331" width="16.140625" style="28" bestFit="1" customWidth="1"/>
    <col min="4332" max="4332" width="4.7109375" style="28" customWidth="1"/>
    <col min="4333" max="4333" width="9.140625" style="28"/>
    <col min="4334" max="4334" width="5.7109375" style="28" customWidth="1"/>
    <col min="4335" max="4335" width="10.85546875" style="28" customWidth="1"/>
    <col min="4336" max="4344" width="9.140625" style="28"/>
    <col min="4345" max="4345" width="52.42578125" style="28" customWidth="1"/>
    <col min="4346" max="4578" width="9.140625" style="28"/>
    <col min="4579" max="4579" width="2.7109375" style="28" customWidth="1"/>
    <col min="4580" max="4580" width="29.7109375" style="28" customWidth="1"/>
    <col min="4581" max="4581" width="19.5703125" style="28" customWidth="1"/>
    <col min="4582" max="4582" width="22" style="28" customWidth="1"/>
    <col min="4583" max="4583" width="11.28515625" style="28" bestFit="1" customWidth="1"/>
    <col min="4584" max="4584" width="10.140625" style="28" customWidth="1"/>
    <col min="4585" max="4585" width="18.28515625" style="28" customWidth="1"/>
    <col min="4586" max="4586" width="55.28515625" style="28" customWidth="1"/>
    <col min="4587" max="4587" width="16.140625" style="28" bestFit="1" customWidth="1"/>
    <col min="4588" max="4588" width="4.7109375" style="28" customWidth="1"/>
    <col min="4589" max="4589" width="9.140625" style="28"/>
    <col min="4590" max="4590" width="5.7109375" style="28" customWidth="1"/>
    <col min="4591" max="4591" width="10.85546875" style="28" customWidth="1"/>
    <col min="4592" max="4600" width="9.140625" style="28"/>
    <col min="4601" max="4601" width="52.42578125" style="28" customWidth="1"/>
    <col min="4602" max="4834" width="9.140625" style="28"/>
    <col min="4835" max="4835" width="2.7109375" style="28" customWidth="1"/>
    <col min="4836" max="4836" width="29.7109375" style="28" customWidth="1"/>
    <col min="4837" max="4837" width="19.5703125" style="28" customWidth="1"/>
    <col min="4838" max="4838" width="22" style="28" customWidth="1"/>
    <col min="4839" max="4839" width="11.28515625" style="28" bestFit="1" customWidth="1"/>
    <col min="4840" max="4840" width="10.140625" style="28" customWidth="1"/>
    <col min="4841" max="4841" width="18.28515625" style="28" customWidth="1"/>
    <col min="4842" max="4842" width="55.28515625" style="28" customWidth="1"/>
    <col min="4843" max="4843" width="16.140625" style="28" bestFit="1" customWidth="1"/>
    <col min="4844" max="4844" width="4.7109375" style="28" customWidth="1"/>
    <col min="4845" max="4845" width="9.140625" style="28"/>
    <col min="4846" max="4846" width="5.7109375" style="28" customWidth="1"/>
    <col min="4847" max="4847" width="10.85546875" style="28" customWidth="1"/>
    <col min="4848" max="4856" width="9.140625" style="28"/>
    <col min="4857" max="4857" width="52.42578125" style="28" customWidth="1"/>
    <col min="4858" max="5090" width="9.140625" style="28"/>
    <col min="5091" max="5091" width="2.7109375" style="28" customWidth="1"/>
    <col min="5092" max="5092" width="29.7109375" style="28" customWidth="1"/>
    <col min="5093" max="5093" width="19.5703125" style="28" customWidth="1"/>
    <col min="5094" max="5094" width="22" style="28" customWidth="1"/>
    <col min="5095" max="5095" width="11.28515625" style="28" bestFit="1" customWidth="1"/>
    <col min="5096" max="5096" width="10.140625" style="28" customWidth="1"/>
    <col min="5097" max="5097" width="18.28515625" style="28" customWidth="1"/>
    <col min="5098" max="5098" width="55.28515625" style="28" customWidth="1"/>
    <col min="5099" max="5099" width="16.140625" style="28" bestFit="1" customWidth="1"/>
    <col min="5100" max="5100" width="4.7109375" style="28" customWidth="1"/>
    <col min="5101" max="5101" width="9.140625" style="28"/>
    <col min="5102" max="5102" width="5.7109375" style="28" customWidth="1"/>
    <col min="5103" max="5103" width="10.85546875" style="28" customWidth="1"/>
    <col min="5104" max="5112" width="9.140625" style="28"/>
    <col min="5113" max="5113" width="52.42578125" style="28" customWidth="1"/>
    <col min="5114" max="5346" width="9.140625" style="28"/>
    <col min="5347" max="5347" width="2.7109375" style="28" customWidth="1"/>
    <col min="5348" max="5348" width="29.7109375" style="28" customWidth="1"/>
    <col min="5349" max="5349" width="19.5703125" style="28" customWidth="1"/>
    <col min="5350" max="5350" width="22" style="28" customWidth="1"/>
    <col min="5351" max="5351" width="11.28515625" style="28" bestFit="1" customWidth="1"/>
    <col min="5352" max="5352" width="10.140625" style="28" customWidth="1"/>
    <col min="5353" max="5353" width="18.28515625" style="28" customWidth="1"/>
    <col min="5354" max="5354" width="55.28515625" style="28" customWidth="1"/>
    <col min="5355" max="5355" width="16.140625" style="28" bestFit="1" customWidth="1"/>
    <col min="5356" max="5356" width="4.7109375" style="28" customWidth="1"/>
    <col min="5357" max="5357" width="9.140625" style="28"/>
    <col min="5358" max="5358" width="5.7109375" style="28" customWidth="1"/>
    <col min="5359" max="5359" width="10.85546875" style="28" customWidth="1"/>
    <col min="5360" max="5368" width="9.140625" style="28"/>
    <col min="5369" max="5369" width="52.42578125" style="28" customWidth="1"/>
    <col min="5370" max="5602" width="9.140625" style="28"/>
    <col min="5603" max="5603" width="2.7109375" style="28" customWidth="1"/>
    <col min="5604" max="5604" width="29.7109375" style="28" customWidth="1"/>
    <col min="5605" max="5605" width="19.5703125" style="28" customWidth="1"/>
    <col min="5606" max="5606" width="22" style="28" customWidth="1"/>
    <col min="5607" max="5607" width="11.28515625" style="28" bestFit="1" customWidth="1"/>
    <col min="5608" max="5608" width="10.140625" style="28" customWidth="1"/>
    <col min="5609" max="5609" width="18.28515625" style="28" customWidth="1"/>
    <col min="5610" max="5610" width="55.28515625" style="28" customWidth="1"/>
    <col min="5611" max="5611" width="16.140625" style="28" bestFit="1" customWidth="1"/>
    <col min="5612" max="5612" width="4.7109375" style="28" customWidth="1"/>
    <col min="5613" max="5613" width="9.140625" style="28"/>
    <col min="5614" max="5614" width="5.7109375" style="28" customWidth="1"/>
    <col min="5615" max="5615" width="10.85546875" style="28" customWidth="1"/>
    <col min="5616" max="5624" width="9.140625" style="28"/>
    <col min="5625" max="5625" width="52.42578125" style="28" customWidth="1"/>
    <col min="5626" max="5858" width="9.140625" style="28"/>
    <col min="5859" max="5859" width="2.7109375" style="28" customWidth="1"/>
    <col min="5860" max="5860" width="29.7109375" style="28" customWidth="1"/>
    <col min="5861" max="5861" width="19.5703125" style="28" customWidth="1"/>
    <col min="5862" max="5862" width="22" style="28" customWidth="1"/>
    <col min="5863" max="5863" width="11.28515625" style="28" bestFit="1" customWidth="1"/>
    <col min="5864" max="5864" width="10.140625" style="28" customWidth="1"/>
    <col min="5865" max="5865" width="18.28515625" style="28" customWidth="1"/>
    <col min="5866" max="5866" width="55.28515625" style="28" customWidth="1"/>
    <col min="5867" max="5867" width="16.140625" style="28" bestFit="1" customWidth="1"/>
    <col min="5868" max="5868" width="4.7109375" style="28" customWidth="1"/>
    <col min="5869" max="5869" width="9.140625" style="28"/>
    <col min="5870" max="5870" width="5.7109375" style="28" customWidth="1"/>
    <col min="5871" max="5871" width="10.85546875" style="28" customWidth="1"/>
    <col min="5872" max="5880" width="9.140625" style="28"/>
    <col min="5881" max="5881" width="52.42578125" style="28" customWidth="1"/>
    <col min="5882" max="6114" width="9.140625" style="28"/>
    <col min="6115" max="6115" width="2.7109375" style="28" customWidth="1"/>
    <col min="6116" max="6116" width="29.7109375" style="28" customWidth="1"/>
    <col min="6117" max="6117" width="19.5703125" style="28" customWidth="1"/>
    <col min="6118" max="6118" width="22" style="28" customWidth="1"/>
    <col min="6119" max="6119" width="11.28515625" style="28" bestFit="1" customWidth="1"/>
    <col min="6120" max="6120" width="10.140625" style="28" customWidth="1"/>
    <col min="6121" max="6121" width="18.28515625" style="28" customWidth="1"/>
    <col min="6122" max="6122" width="55.28515625" style="28" customWidth="1"/>
    <col min="6123" max="6123" width="16.140625" style="28" bestFit="1" customWidth="1"/>
    <col min="6124" max="6124" width="4.7109375" style="28" customWidth="1"/>
    <col min="6125" max="6125" width="9.140625" style="28"/>
    <col min="6126" max="6126" width="5.7109375" style="28" customWidth="1"/>
    <col min="6127" max="6127" width="10.85546875" style="28" customWidth="1"/>
    <col min="6128" max="6136" width="9.140625" style="28"/>
    <col min="6137" max="6137" width="52.42578125" style="28" customWidth="1"/>
    <col min="6138" max="6370" width="9.140625" style="28"/>
    <col min="6371" max="6371" width="2.7109375" style="28" customWidth="1"/>
    <col min="6372" max="6372" width="29.7109375" style="28" customWidth="1"/>
    <col min="6373" max="6373" width="19.5703125" style="28" customWidth="1"/>
    <col min="6374" max="6374" width="22" style="28" customWidth="1"/>
    <col min="6375" max="6375" width="11.28515625" style="28" bestFit="1" customWidth="1"/>
    <col min="6376" max="6376" width="10.140625" style="28" customWidth="1"/>
    <col min="6377" max="6377" width="18.28515625" style="28" customWidth="1"/>
    <col min="6378" max="6378" width="55.28515625" style="28" customWidth="1"/>
    <col min="6379" max="6379" width="16.140625" style="28" bestFit="1" customWidth="1"/>
    <col min="6380" max="6380" width="4.7109375" style="28" customWidth="1"/>
    <col min="6381" max="6381" width="9.140625" style="28"/>
    <col min="6382" max="6382" width="5.7109375" style="28" customWidth="1"/>
    <col min="6383" max="6383" width="10.85546875" style="28" customWidth="1"/>
    <col min="6384" max="6392" width="9.140625" style="28"/>
    <col min="6393" max="6393" width="52.42578125" style="28" customWidth="1"/>
    <col min="6394" max="6626" width="9.140625" style="28"/>
    <col min="6627" max="6627" width="2.7109375" style="28" customWidth="1"/>
    <col min="6628" max="6628" width="29.7109375" style="28" customWidth="1"/>
    <col min="6629" max="6629" width="19.5703125" style="28" customWidth="1"/>
    <col min="6630" max="6630" width="22" style="28" customWidth="1"/>
    <col min="6631" max="6631" width="11.28515625" style="28" bestFit="1" customWidth="1"/>
    <col min="6632" max="6632" width="10.140625" style="28" customWidth="1"/>
    <col min="6633" max="6633" width="18.28515625" style="28" customWidth="1"/>
    <col min="6634" max="6634" width="55.28515625" style="28" customWidth="1"/>
    <col min="6635" max="6635" width="16.140625" style="28" bestFit="1" customWidth="1"/>
    <col min="6636" max="6636" width="4.7109375" style="28" customWidth="1"/>
    <col min="6637" max="6637" width="9.140625" style="28"/>
    <col min="6638" max="6638" width="5.7109375" style="28" customWidth="1"/>
    <col min="6639" max="6639" width="10.85546875" style="28" customWidth="1"/>
    <col min="6640" max="6648" width="9.140625" style="28"/>
    <col min="6649" max="6649" width="52.42578125" style="28" customWidth="1"/>
    <col min="6650" max="6882" width="9.140625" style="28"/>
    <col min="6883" max="6883" width="2.7109375" style="28" customWidth="1"/>
    <col min="6884" max="6884" width="29.7109375" style="28" customWidth="1"/>
    <col min="6885" max="6885" width="19.5703125" style="28" customWidth="1"/>
    <col min="6886" max="6886" width="22" style="28" customWidth="1"/>
    <col min="6887" max="6887" width="11.28515625" style="28" bestFit="1" customWidth="1"/>
    <col min="6888" max="6888" width="10.140625" style="28" customWidth="1"/>
    <col min="6889" max="6889" width="18.28515625" style="28" customWidth="1"/>
    <col min="6890" max="6890" width="55.28515625" style="28" customWidth="1"/>
    <col min="6891" max="6891" width="16.140625" style="28" bestFit="1" customWidth="1"/>
    <col min="6892" max="6892" width="4.7109375" style="28" customWidth="1"/>
    <col min="6893" max="6893" width="9.140625" style="28"/>
    <col min="6894" max="6894" width="5.7109375" style="28" customWidth="1"/>
    <col min="6895" max="6895" width="10.85546875" style="28" customWidth="1"/>
    <col min="6896" max="6904" width="9.140625" style="28"/>
    <col min="6905" max="6905" width="52.42578125" style="28" customWidth="1"/>
    <col min="6906" max="7138" width="9.140625" style="28"/>
    <col min="7139" max="7139" width="2.7109375" style="28" customWidth="1"/>
    <col min="7140" max="7140" width="29.7109375" style="28" customWidth="1"/>
    <col min="7141" max="7141" width="19.5703125" style="28" customWidth="1"/>
    <col min="7142" max="7142" width="22" style="28" customWidth="1"/>
    <col min="7143" max="7143" width="11.28515625" style="28" bestFit="1" customWidth="1"/>
    <col min="7144" max="7144" width="10.140625" style="28" customWidth="1"/>
    <col min="7145" max="7145" width="18.28515625" style="28" customWidth="1"/>
    <col min="7146" max="7146" width="55.28515625" style="28" customWidth="1"/>
    <col min="7147" max="7147" width="16.140625" style="28" bestFit="1" customWidth="1"/>
    <col min="7148" max="7148" width="4.7109375" style="28" customWidth="1"/>
    <col min="7149" max="7149" width="9.140625" style="28"/>
    <col min="7150" max="7150" width="5.7109375" style="28" customWidth="1"/>
    <col min="7151" max="7151" width="10.85546875" style="28" customWidth="1"/>
    <col min="7152" max="7160" width="9.140625" style="28"/>
    <col min="7161" max="7161" width="52.42578125" style="28" customWidth="1"/>
    <col min="7162" max="7394" width="9.140625" style="28"/>
    <col min="7395" max="7395" width="2.7109375" style="28" customWidth="1"/>
    <col min="7396" max="7396" width="29.7109375" style="28" customWidth="1"/>
    <col min="7397" max="7397" width="19.5703125" style="28" customWidth="1"/>
    <col min="7398" max="7398" width="22" style="28" customWidth="1"/>
    <col min="7399" max="7399" width="11.28515625" style="28" bestFit="1" customWidth="1"/>
    <col min="7400" max="7400" width="10.140625" style="28" customWidth="1"/>
    <col min="7401" max="7401" width="18.28515625" style="28" customWidth="1"/>
    <col min="7402" max="7402" width="55.28515625" style="28" customWidth="1"/>
    <col min="7403" max="7403" width="16.140625" style="28" bestFit="1" customWidth="1"/>
    <col min="7404" max="7404" width="4.7109375" style="28" customWidth="1"/>
    <col min="7405" max="7405" width="9.140625" style="28"/>
    <col min="7406" max="7406" width="5.7109375" style="28" customWidth="1"/>
    <col min="7407" max="7407" width="10.85546875" style="28" customWidth="1"/>
    <col min="7408" max="7416" width="9.140625" style="28"/>
    <col min="7417" max="7417" width="52.42578125" style="28" customWidth="1"/>
    <col min="7418" max="7650" width="9.140625" style="28"/>
    <col min="7651" max="7651" width="2.7109375" style="28" customWidth="1"/>
    <col min="7652" max="7652" width="29.7109375" style="28" customWidth="1"/>
    <col min="7653" max="7653" width="19.5703125" style="28" customWidth="1"/>
    <col min="7654" max="7654" width="22" style="28" customWidth="1"/>
    <col min="7655" max="7655" width="11.28515625" style="28" bestFit="1" customWidth="1"/>
    <col min="7656" max="7656" width="10.140625" style="28" customWidth="1"/>
    <col min="7657" max="7657" width="18.28515625" style="28" customWidth="1"/>
    <col min="7658" max="7658" width="55.28515625" style="28" customWidth="1"/>
    <col min="7659" max="7659" width="16.140625" style="28" bestFit="1" customWidth="1"/>
    <col min="7660" max="7660" width="4.7109375" style="28" customWidth="1"/>
    <col min="7661" max="7661" width="9.140625" style="28"/>
    <col min="7662" max="7662" width="5.7109375" style="28" customWidth="1"/>
    <col min="7663" max="7663" width="10.85546875" style="28" customWidth="1"/>
    <col min="7664" max="7672" width="9.140625" style="28"/>
    <col min="7673" max="7673" width="52.42578125" style="28" customWidth="1"/>
    <col min="7674" max="7906" width="9.140625" style="28"/>
    <col min="7907" max="7907" width="2.7109375" style="28" customWidth="1"/>
    <col min="7908" max="7908" width="29.7109375" style="28" customWidth="1"/>
    <col min="7909" max="7909" width="19.5703125" style="28" customWidth="1"/>
    <col min="7910" max="7910" width="22" style="28" customWidth="1"/>
    <col min="7911" max="7911" width="11.28515625" style="28" bestFit="1" customWidth="1"/>
    <col min="7912" max="7912" width="10.140625" style="28" customWidth="1"/>
    <col min="7913" max="7913" width="18.28515625" style="28" customWidth="1"/>
    <col min="7914" max="7914" width="55.28515625" style="28" customWidth="1"/>
    <col min="7915" max="7915" width="16.140625" style="28" bestFit="1" customWidth="1"/>
    <col min="7916" max="7916" width="4.7109375" style="28" customWidth="1"/>
    <col min="7917" max="7917" width="9.140625" style="28"/>
    <col min="7918" max="7918" width="5.7109375" style="28" customWidth="1"/>
    <col min="7919" max="7919" width="10.85546875" style="28" customWidth="1"/>
    <col min="7920" max="7928" width="9.140625" style="28"/>
    <col min="7929" max="7929" width="52.42578125" style="28" customWidth="1"/>
    <col min="7930" max="8162" width="9.140625" style="28"/>
    <col min="8163" max="8163" width="2.7109375" style="28" customWidth="1"/>
    <col min="8164" max="8164" width="29.7109375" style="28" customWidth="1"/>
    <col min="8165" max="8165" width="19.5703125" style="28" customWidth="1"/>
    <col min="8166" max="8166" width="22" style="28" customWidth="1"/>
    <col min="8167" max="8167" width="11.28515625" style="28" bestFit="1" customWidth="1"/>
    <col min="8168" max="8168" width="10.140625" style="28" customWidth="1"/>
    <col min="8169" max="8169" width="18.28515625" style="28" customWidth="1"/>
    <col min="8170" max="8170" width="55.28515625" style="28" customWidth="1"/>
    <col min="8171" max="8171" width="16.140625" style="28" bestFit="1" customWidth="1"/>
    <col min="8172" max="8172" width="4.7109375" style="28" customWidth="1"/>
    <col min="8173" max="8173" width="9.140625" style="28"/>
    <col min="8174" max="8174" width="5.7109375" style="28" customWidth="1"/>
    <col min="8175" max="8175" width="10.85546875" style="28" customWidth="1"/>
    <col min="8176" max="8184" width="9.140625" style="28"/>
    <col min="8185" max="8185" width="52.42578125" style="28" customWidth="1"/>
    <col min="8186" max="8418" width="9.140625" style="28"/>
    <col min="8419" max="8419" width="2.7109375" style="28" customWidth="1"/>
    <col min="8420" max="8420" width="29.7109375" style="28" customWidth="1"/>
    <col min="8421" max="8421" width="19.5703125" style="28" customWidth="1"/>
    <col min="8422" max="8422" width="22" style="28" customWidth="1"/>
    <col min="8423" max="8423" width="11.28515625" style="28" bestFit="1" customWidth="1"/>
    <col min="8424" max="8424" width="10.140625" style="28" customWidth="1"/>
    <col min="8425" max="8425" width="18.28515625" style="28" customWidth="1"/>
    <col min="8426" max="8426" width="55.28515625" style="28" customWidth="1"/>
    <col min="8427" max="8427" width="16.140625" style="28" bestFit="1" customWidth="1"/>
    <col min="8428" max="8428" width="4.7109375" style="28" customWidth="1"/>
    <col min="8429" max="8429" width="9.140625" style="28"/>
    <col min="8430" max="8430" width="5.7109375" style="28" customWidth="1"/>
    <col min="8431" max="8431" width="10.85546875" style="28" customWidth="1"/>
    <col min="8432" max="8440" width="9.140625" style="28"/>
    <col min="8441" max="8441" width="52.42578125" style="28" customWidth="1"/>
    <col min="8442" max="8674" width="9.140625" style="28"/>
    <col min="8675" max="8675" width="2.7109375" style="28" customWidth="1"/>
    <col min="8676" max="8676" width="29.7109375" style="28" customWidth="1"/>
    <col min="8677" max="8677" width="19.5703125" style="28" customWidth="1"/>
    <col min="8678" max="8678" width="22" style="28" customWidth="1"/>
    <col min="8679" max="8679" width="11.28515625" style="28" bestFit="1" customWidth="1"/>
    <col min="8680" max="8680" width="10.140625" style="28" customWidth="1"/>
    <col min="8681" max="8681" width="18.28515625" style="28" customWidth="1"/>
    <col min="8682" max="8682" width="55.28515625" style="28" customWidth="1"/>
    <col min="8683" max="8683" width="16.140625" style="28" bestFit="1" customWidth="1"/>
    <col min="8684" max="8684" width="4.7109375" style="28" customWidth="1"/>
    <col min="8685" max="8685" width="9.140625" style="28"/>
    <col min="8686" max="8686" width="5.7109375" style="28" customWidth="1"/>
    <col min="8687" max="8687" width="10.85546875" style="28" customWidth="1"/>
    <col min="8688" max="8696" width="9.140625" style="28"/>
    <col min="8697" max="8697" width="52.42578125" style="28" customWidth="1"/>
    <col min="8698" max="8930" width="9.140625" style="28"/>
    <col min="8931" max="8931" width="2.7109375" style="28" customWidth="1"/>
    <col min="8932" max="8932" width="29.7109375" style="28" customWidth="1"/>
    <col min="8933" max="8933" width="19.5703125" style="28" customWidth="1"/>
    <col min="8934" max="8934" width="22" style="28" customWidth="1"/>
    <col min="8935" max="8935" width="11.28515625" style="28" bestFit="1" customWidth="1"/>
    <col min="8936" max="8936" width="10.140625" style="28" customWidth="1"/>
    <col min="8937" max="8937" width="18.28515625" style="28" customWidth="1"/>
    <col min="8938" max="8938" width="55.28515625" style="28" customWidth="1"/>
    <col min="8939" max="8939" width="16.140625" style="28" bestFit="1" customWidth="1"/>
    <col min="8940" max="8940" width="4.7109375" style="28" customWidth="1"/>
    <col min="8941" max="8941" width="9.140625" style="28"/>
    <col min="8942" max="8942" width="5.7109375" style="28" customWidth="1"/>
    <col min="8943" max="8943" width="10.85546875" style="28" customWidth="1"/>
    <col min="8944" max="8952" width="9.140625" style="28"/>
    <col min="8953" max="8953" width="52.42578125" style="28" customWidth="1"/>
    <col min="8954" max="9186" width="9.140625" style="28"/>
    <col min="9187" max="9187" width="2.7109375" style="28" customWidth="1"/>
    <col min="9188" max="9188" width="29.7109375" style="28" customWidth="1"/>
    <col min="9189" max="9189" width="19.5703125" style="28" customWidth="1"/>
    <col min="9190" max="9190" width="22" style="28" customWidth="1"/>
    <col min="9191" max="9191" width="11.28515625" style="28" bestFit="1" customWidth="1"/>
    <col min="9192" max="9192" width="10.140625" style="28" customWidth="1"/>
    <col min="9193" max="9193" width="18.28515625" style="28" customWidth="1"/>
    <col min="9194" max="9194" width="55.28515625" style="28" customWidth="1"/>
    <col min="9195" max="9195" width="16.140625" style="28" bestFit="1" customWidth="1"/>
    <col min="9196" max="9196" width="4.7109375" style="28" customWidth="1"/>
    <col min="9197" max="9197" width="9.140625" style="28"/>
    <col min="9198" max="9198" width="5.7109375" style="28" customWidth="1"/>
    <col min="9199" max="9199" width="10.85546875" style="28" customWidth="1"/>
    <col min="9200" max="9208" width="9.140625" style="28"/>
    <col min="9209" max="9209" width="52.42578125" style="28" customWidth="1"/>
    <col min="9210" max="9442" width="9.140625" style="28"/>
    <col min="9443" max="9443" width="2.7109375" style="28" customWidth="1"/>
    <col min="9444" max="9444" width="29.7109375" style="28" customWidth="1"/>
    <col min="9445" max="9445" width="19.5703125" style="28" customWidth="1"/>
    <col min="9446" max="9446" width="22" style="28" customWidth="1"/>
    <col min="9447" max="9447" width="11.28515625" style="28" bestFit="1" customWidth="1"/>
    <col min="9448" max="9448" width="10.140625" style="28" customWidth="1"/>
    <col min="9449" max="9449" width="18.28515625" style="28" customWidth="1"/>
    <col min="9450" max="9450" width="55.28515625" style="28" customWidth="1"/>
    <col min="9451" max="9451" width="16.140625" style="28" bestFit="1" customWidth="1"/>
    <col min="9452" max="9452" width="4.7109375" style="28" customWidth="1"/>
    <col min="9453" max="9453" width="9.140625" style="28"/>
    <col min="9454" max="9454" width="5.7109375" style="28" customWidth="1"/>
    <col min="9455" max="9455" width="10.85546875" style="28" customWidth="1"/>
    <col min="9456" max="9464" width="9.140625" style="28"/>
    <col min="9465" max="9465" width="52.42578125" style="28" customWidth="1"/>
    <col min="9466" max="9698" width="9.140625" style="28"/>
    <col min="9699" max="9699" width="2.7109375" style="28" customWidth="1"/>
    <col min="9700" max="9700" width="29.7109375" style="28" customWidth="1"/>
    <col min="9701" max="9701" width="19.5703125" style="28" customWidth="1"/>
    <col min="9702" max="9702" width="22" style="28" customWidth="1"/>
    <col min="9703" max="9703" width="11.28515625" style="28" bestFit="1" customWidth="1"/>
    <col min="9704" max="9704" width="10.140625" style="28" customWidth="1"/>
    <col min="9705" max="9705" width="18.28515625" style="28" customWidth="1"/>
    <col min="9706" max="9706" width="55.28515625" style="28" customWidth="1"/>
    <col min="9707" max="9707" width="16.140625" style="28" bestFit="1" customWidth="1"/>
    <col min="9708" max="9708" width="4.7109375" style="28" customWidth="1"/>
    <col min="9709" max="9709" width="9.140625" style="28"/>
    <col min="9710" max="9710" width="5.7109375" style="28" customWidth="1"/>
    <col min="9711" max="9711" width="10.85546875" style="28" customWidth="1"/>
    <col min="9712" max="9720" width="9.140625" style="28"/>
    <col min="9721" max="9721" width="52.42578125" style="28" customWidth="1"/>
    <col min="9722" max="9954" width="9.140625" style="28"/>
    <col min="9955" max="9955" width="2.7109375" style="28" customWidth="1"/>
    <col min="9956" max="9956" width="29.7109375" style="28" customWidth="1"/>
    <col min="9957" max="9957" width="19.5703125" style="28" customWidth="1"/>
    <col min="9958" max="9958" width="22" style="28" customWidth="1"/>
    <col min="9959" max="9959" width="11.28515625" style="28" bestFit="1" customWidth="1"/>
    <col min="9960" max="9960" width="10.140625" style="28" customWidth="1"/>
    <col min="9961" max="9961" width="18.28515625" style="28" customWidth="1"/>
    <col min="9962" max="9962" width="55.28515625" style="28" customWidth="1"/>
    <col min="9963" max="9963" width="16.140625" style="28" bestFit="1" customWidth="1"/>
    <col min="9964" max="9964" width="4.7109375" style="28" customWidth="1"/>
    <col min="9965" max="9965" width="9.140625" style="28"/>
    <col min="9966" max="9966" width="5.7109375" style="28" customWidth="1"/>
    <col min="9967" max="9967" width="10.85546875" style="28" customWidth="1"/>
    <col min="9968" max="9976" width="9.140625" style="28"/>
    <col min="9977" max="9977" width="52.42578125" style="28" customWidth="1"/>
    <col min="9978" max="10210" width="9.140625" style="28"/>
    <col min="10211" max="10211" width="2.7109375" style="28" customWidth="1"/>
    <col min="10212" max="10212" width="29.7109375" style="28" customWidth="1"/>
    <col min="10213" max="10213" width="19.5703125" style="28" customWidth="1"/>
    <col min="10214" max="10214" width="22" style="28" customWidth="1"/>
    <col min="10215" max="10215" width="11.28515625" style="28" bestFit="1" customWidth="1"/>
    <col min="10216" max="10216" width="10.140625" style="28" customWidth="1"/>
    <col min="10217" max="10217" width="18.28515625" style="28" customWidth="1"/>
    <col min="10218" max="10218" width="55.28515625" style="28" customWidth="1"/>
    <col min="10219" max="10219" width="16.140625" style="28" bestFit="1" customWidth="1"/>
    <col min="10220" max="10220" width="4.7109375" style="28" customWidth="1"/>
    <col min="10221" max="10221" width="9.140625" style="28"/>
    <col min="10222" max="10222" width="5.7109375" style="28" customWidth="1"/>
    <col min="10223" max="10223" width="10.85546875" style="28" customWidth="1"/>
    <col min="10224" max="10232" width="9.140625" style="28"/>
    <col min="10233" max="10233" width="52.42578125" style="28" customWidth="1"/>
    <col min="10234" max="10466" width="9.140625" style="28"/>
    <col min="10467" max="10467" width="2.7109375" style="28" customWidth="1"/>
    <col min="10468" max="10468" width="29.7109375" style="28" customWidth="1"/>
    <col min="10469" max="10469" width="19.5703125" style="28" customWidth="1"/>
    <col min="10470" max="10470" width="22" style="28" customWidth="1"/>
    <col min="10471" max="10471" width="11.28515625" style="28" bestFit="1" customWidth="1"/>
    <col min="10472" max="10472" width="10.140625" style="28" customWidth="1"/>
    <col min="10473" max="10473" width="18.28515625" style="28" customWidth="1"/>
    <col min="10474" max="10474" width="55.28515625" style="28" customWidth="1"/>
    <col min="10475" max="10475" width="16.140625" style="28" bestFit="1" customWidth="1"/>
    <col min="10476" max="10476" width="4.7109375" style="28" customWidth="1"/>
    <col min="10477" max="10477" width="9.140625" style="28"/>
    <col min="10478" max="10478" width="5.7109375" style="28" customWidth="1"/>
    <col min="10479" max="10479" width="10.85546875" style="28" customWidth="1"/>
    <col min="10480" max="10488" width="9.140625" style="28"/>
    <col min="10489" max="10489" width="52.42578125" style="28" customWidth="1"/>
    <col min="10490" max="10722" width="9.140625" style="28"/>
    <col min="10723" max="10723" width="2.7109375" style="28" customWidth="1"/>
    <col min="10724" max="10724" width="29.7109375" style="28" customWidth="1"/>
    <col min="10725" max="10725" width="19.5703125" style="28" customWidth="1"/>
    <col min="10726" max="10726" width="22" style="28" customWidth="1"/>
    <col min="10727" max="10727" width="11.28515625" style="28" bestFit="1" customWidth="1"/>
    <col min="10728" max="10728" width="10.140625" style="28" customWidth="1"/>
    <col min="10729" max="10729" width="18.28515625" style="28" customWidth="1"/>
    <col min="10730" max="10730" width="55.28515625" style="28" customWidth="1"/>
    <col min="10731" max="10731" width="16.140625" style="28" bestFit="1" customWidth="1"/>
    <col min="10732" max="10732" width="4.7109375" style="28" customWidth="1"/>
    <col min="10733" max="10733" width="9.140625" style="28"/>
    <col min="10734" max="10734" width="5.7109375" style="28" customWidth="1"/>
    <col min="10735" max="10735" width="10.85546875" style="28" customWidth="1"/>
    <col min="10736" max="10744" width="9.140625" style="28"/>
    <col min="10745" max="10745" width="52.42578125" style="28" customWidth="1"/>
    <col min="10746" max="10978" width="9.140625" style="28"/>
    <col min="10979" max="10979" width="2.7109375" style="28" customWidth="1"/>
    <col min="10980" max="10980" width="29.7109375" style="28" customWidth="1"/>
    <col min="10981" max="10981" width="19.5703125" style="28" customWidth="1"/>
    <col min="10982" max="10982" width="22" style="28" customWidth="1"/>
    <col min="10983" max="10983" width="11.28515625" style="28" bestFit="1" customWidth="1"/>
    <col min="10984" max="10984" width="10.140625" style="28" customWidth="1"/>
    <col min="10985" max="10985" width="18.28515625" style="28" customWidth="1"/>
    <col min="10986" max="10986" width="55.28515625" style="28" customWidth="1"/>
    <col min="10987" max="10987" width="16.140625" style="28" bestFit="1" customWidth="1"/>
    <col min="10988" max="10988" width="4.7109375" style="28" customWidth="1"/>
    <col min="10989" max="10989" width="9.140625" style="28"/>
    <col min="10990" max="10990" width="5.7109375" style="28" customWidth="1"/>
    <col min="10991" max="10991" width="10.85546875" style="28" customWidth="1"/>
    <col min="10992" max="11000" width="9.140625" style="28"/>
    <col min="11001" max="11001" width="52.42578125" style="28" customWidth="1"/>
    <col min="11002" max="11234" width="9.140625" style="28"/>
    <col min="11235" max="11235" width="2.7109375" style="28" customWidth="1"/>
    <col min="11236" max="11236" width="29.7109375" style="28" customWidth="1"/>
    <col min="11237" max="11237" width="19.5703125" style="28" customWidth="1"/>
    <col min="11238" max="11238" width="22" style="28" customWidth="1"/>
    <col min="11239" max="11239" width="11.28515625" style="28" bestFit="1" customWidth="1"/>
    <col min="11240" max="11240" width="10.140625" style="28" customWidth="1"/>
    <col min="11241" max="11241" width="18.28515625" style="28" customWidth="1"/>
    <col min="11242" max="11242" width="55.28515625" style="28" customWidth="1"/>
    <col min="11243" max="11243" width="16.140625" style="28" bestFit="1" customWidth="1"/>
    <col min="11244" max="11244" width="4.7109375" style="28" customWidth="1"/>
    <col min="11245" max="11245" width="9.140625" style="28"/>
    <col min="11246" max="11246" width="5.7109375" style="28" customWidth="1"/>
    <col min="11247" max="11247" width="10.85546875" style="28" customWidth="1"/>
    <col min="11248" max="11256" width="9.140625" style="28"/>
    <col min="11257" max="11257" width="52.42578125" style="28" customWidth="1"/>
    <col min="11258" max="11490" width="9.140625" style="28"/>
    <col min="11491" max="11491" width="2.7109375" style="28" customWidth="1"/>
    <col min="11492" max="11492" width="29.7109375" style="28" customWidth="1"/>
    <col min="11493" max="11493" width="19.5703125" style="28" customWidth="1"/>
    <col min="11494" max="11494" width="22" style="28" customWidth="1"/>
    <col min="11495" max="11495" width="11.28515625" style="28" bestFit="1" customWidth="1"/>
    <col min="11496" max="11496" width="10.140625" style="28" customWidth="1"/>
    <col min="11497" max="11497" width="18.28515625" style="28" customWidth="1"/>
    <col min="11498" max="11498" width="55.28515625" style="28" customWidth="1"/>
    <col min="11499" max="11499" width="16.140625" style="28" bestFit="1" customWidth="1"/>
    <col min="11500" max="11500" width="4.7109375" style="28" customWidth="1"/>
    <col min="11501" max="11501" width="9.140625" style="28"/>
    <col min="11502" max="11502" width="5.7109375" style="28" customWidth="1"/>
    <col min="11503" max="11503" width="10.85546875" style="28" customWidth="1"/>
    <col min="11504" max="11512" width="9.140625" style="28"/>
    <col min="11513" max="11513" width="52.42578125" style="28" customWidth="1"/>
    <col min="11514" max="11746" width="9.140625" style="28"/>
    <col min="11747" max="11747" width="2.7109375" style="28" customWidth="1"/>
    <col min="11748" max="11748" width="29.7109375" style="28" customWidth="1"/>
    <col min="11749" max="11749" width="19.5703125" style="28" customWidth="1"/>
    <col min="11750" max="11750" width="22" style="28" customWidth="1"/>
    <col min="11751" max="11751" width="11.28515625" style="28" bestFit="1" customWidth="1"/>
    <col min="11752" max="11752" width="10.140625" style="28" customWidth="1"/>
    <col min="11753" max="11753" width="18.28515625" style="28" customWidth="1"/>
    <col min="11754" max="11754" width="55.28515625" style="28" customWidth="1"/>
    <col min="11755" max="11755" width="16.140625" style="28" bestFit="1" customWidth="1"/>
    <col min="11756" max="11756" width="4.7109375" style="28" customWidth="1"/>
    <col min="11757" max="11757" width="9.140625" style="28"/>
    <col min="11758" max="11758" width="5.7109375" style="28" customWidth="1"/>
    <col min="11759" max="11759" width="10.85546875" style="28" customWidth="1"/>
    <col min="11760" max="11768" width="9.140625" style="28"/>
    <col min="11769" max="11769" width="52.42578125" style="28" customWidth="1"/>
    <col min="11770" max="12002" width="9.140625" style="28"/>
    <col min="12003" max="12003" width="2.7109375" style="28" customWidth="1"/>
    <col min="12004" max="12004" width="29.7109375" style="28" customWidth="1"/>
    <col min="12005" max="12005" width="19.5703125" style="28" customWidth="1"/>
    <col min="12006" max="12006" width="22" style="28" customWidth="1"/>
    <col min="12007" max="12007" width="11.28515625" style="28" bestFit="1" customWidth="1"/>
    <col min="12008" max="12008" width="10.140625" style="28" customWidth="1"/>
    <col min="12009" max="12009" width="18.28515625" style="28" customWidth="1"/>
    <col min="12010" max="12010" width="55.28515625" style="28" customWidth="1"/>
    <col min="12011" max="12011" width="16.140625" style="28" bestFit="1" customWidth="1"/>
    <col min="12012" max="12012" width="4.7109375" style="28" customWidth="1"/>
    <col min="12013" max="12013" width="9.140625" style="28"/>
    <col min="12014" max="12014" width="5.7109375" style="28" customWidth="1"/>
    <col min="12015" max="12015" width="10.85546875" style="28" customWidth="1"/>
    <col min="12016" max="12024" width="9.140625" style="28"/>
    <col min="12025" max="12025" width="52.42578125" style="28" customWidth="1"/>
    <col min="12026" max="12258" width="9.140625" style="28"/>
    <col min="12259" max="12259" width="2.7109375" style="28" customWidth="1"/>
    <col min="12260" max="12260" width="29.7109375" style="28" customWidth="1"/>
    <col min="12261" max="12261" width="19.5703125" style="28" customWidth="1"/>
    <col min="12262" max="12262" width="22" style="28" customWidth="1"/>
    <col min="12263" max="12263" width="11.28515625" style="28" bestFit="1" customWidth="1"/>
    <col min="12264" max="12264" width="10.140625" style="28" customWidth="1"/>
    <col min="12265" max="12265" width="18.28515625" style="28" customWidth="1"/>
    <col min="12266" max="12266" width="55.28515625" style="28" customWidth="1"/>
    <col min="12267" max="12267" width="16.140625" style="28" bestFit="1" customWidth="1"/>
    <col min="12268" max="12268" width="4.7109375" style="28" customWidth="1"/>
    <col min="12269" max="12269" width="9.140625" style="28"/>
    <col min="12270" max="12270" width="5.7109375" style="28" customWidth="1"/>
    <col min="12271" max="12271" width="10.85546875" style="28" customWidth="1"/>
    <col min="12272" max="12280" width="9.140625" style="28"/>
    <col min="12281" max="12281" width="52.42578125" style="28" customWidth="1"/>
    <col min="12282" max="12514" width="9.140625" style="28"/>
    <col min="12515" max="12515" width="2.7109375" style="28" customWidth="1"/>
    <col min="12516" max="12516" width="29.7109375" style="28" customWidth="1"/>
    <col min="12517" max="12517" width="19.5703125" style="28" customWidth="1"/>
    <col min="12518" max="12518" width="22" style="28" customWidth="1"/>
    <col min="12519" max="12519" width="11.28515625" style="28" bestFit="1" customWidth="1"/>
    <col min="12520" max="12520" width="10.140625" style="28" customWidth="1"/>
    <col min="12521" max="12521" width="18.28515625" style="28" customWidth="1"/>
    <col min="12522" max="12522" width="55.28515625" style="28" customWidth="1"/>
    <col min="12523" max="12523" width="16.140625" style="28" bestFit="1" customWidth="1"/>
    <col min="12524" max="12524" width="4.7109375" style="28" customWidth="1"/>
    <col min="12525" max="12525" width="9.140625" style="28"/>
    <col min="12526" max="12526" width="5.7109375" style="28" customWidth="1"/>
    <col min="12527" max="12527" width="10.85546875" style="28" customWidth="1"/>
    <col min="12528" max="12536" width="9.140625" style="28"/>
    <col min="12537" max="12537" width="52.42578125" style="28" customWidth="1"/>
    <col min="12538" max="12770" width="9.140625" style="28"/>
    <col min="12771" max="12771" width="2.7109375" style="28" customWidth="1"/>
    <col min="12772" max="12772" width="29.7109375" style="28" customWidth="1"/>
    <col min="12773" max="12773" width="19.5703125" style="28" customWidth="1"/>
    <col min="12774" max="12774" width="22" style="28" customWidth="1"/>
    <col min="12775" max="12775" width="11.28515625" style="28" bestFit="1" customWidth="1"/>
    <col min="12776" max="12776" width="10.140625" style="28" customWidth="1"/>
    <col min="12777" max="12777" width="18.28515625" style="28" customWidth="1"/>
    <col min="12778" max="12778" width="55.28515625" style="28" customWidth="1"/>
    <col min="12779" max="12779" width="16.140625" style="28" bestFit="1" customWidth="1"/>
    <col min="12780" max="12780" width="4.7109375" style="28" customWidth="1"/>
    <col min="12781" max="12781" width="9.140625" style="28"/>
    <col min="12782" max="12782" width="5.7109375" style="28" customWidth="1"/>
    <col min="12783" max="12783" width="10.85546875" style="28" customWidth="1"/>
    <col min="12784" max="12792" width="9.140625" style="28"/>
    <col min="12793" max="12793" width="52.42578125" style="28" customWidth="1"/>
    <col min="12794" max="13026" width="9.140625" style="28"/>
    <col min="13027" max="13027" width="2.7109375" style="28" customWidth="1"/>
    <col min="13028" max="13028" width="29.7109375" style="28" customWidth="1"/>
    <col min="13029" max="13029" width="19.5703125" style="28" customWidth="1"/>
    <col min="13030" max="13030" width="22" style="28" customWidth="1"/>
    <col min="13031" max="13031" width="11.28515625" style="28" bestFit="1" customWidth="1"/>
    <col min="13032" max="13032" width="10.140625" style="28" customWidth="1"/>
    <col min="13033" max="13033" width="18.28515625" style="28" customWidth="1"/>
    <col min="13034" max="13034" width="55.28515625" style="28" customWidth="1"/>
    <col min="13035" max="13035" width="16.140625" style="28" bestFit="1" customWidth="1"/>
    <col min="13036" max="13036" width="4.7109375" style="28" customWidth="1"/>
    <col min="13037" max="13037" width="9.140625" style="28"/>
    <col min="13038" max="13038" width="5.7109375" style="28" customWidth="1"/>
    <col min="13039" max="13039" width="10.85546875" style="28" customWidth="1"/>
    <col min="13040" max="13048" width="9.140625" style="28"/>
    <col min="13049" max="13049" width="52.42578125" style="28" customWidth="1"/>
    <col min="13050" max="13282" width="9.140625" style="28"/>
    <col min="13283" max="13283" width="2.7109375" style="28" customWidth="1"/>
    <col min="13284" max="13284" width="29.7109375" style="28" customWidth="1"/>
    <col min="13285" max="13285" width="19.5703125" style="28" customWidth="1"/>
    <col min="13286" max="13286" width="22" style="28" customWidth="1"/>
    <col min="13287" max="13287" width="11.28515625" style="28" bestFit="1" customWidth="1"/>
    <col min="13288" max="13288" width="10.140625" style="28" customWidth="1"/>
    <col min="13289" max="13289" width="18.28515625" style="28" customWidth="1"/>
    <col min="13290" max="13290" width="55.28515625" style="28" customWidth="1"/>
    <col min="13291" max="13291" width="16.140625" style="28" bestFit="1" customWidth="1"/>
    <col min="13292" max="13292" width="4.7109375" style="28" customWidth="1"/>
    <col min="13293" max="13293" width="9.140625" style="28"/>
    <col min="13294" max="13294" width="5.7109375" style="28" customWidth="1"/>
    <col min="13295" max="13295" width="10.85546875" style="28" customWidth="1"/>
    <col min="13296" max="13304" width="9.140625" style="28"/>
    <col min="13305" max="13305" width="52.42578125" style="28" customWidth="1"/>
    <col min="13306" max="13538" width="9.140625" style="28"/>
    <col min="13539" max="13539" width="2.7109375" style="28" customWidth="1"/>
    <col min="13540" max="13540" width="29.7109375" style="28" customWidth="1"/>
    <col min="13541" max="13541" width="19.5703125" style="28" customWidth="1"/>
    <col min="13542" max="13542" width="22" style="28" customWidth="1"/>
    <col min="13543" max="13543" width="11.28515625" style="28" bestFit="1" customWidth="1"/>
    <col min="13544" max="13544" width="10.140625" style="28" customWidth="1"/>
    <col min="13545" max="13545" width="18.28515625" style="28" customWidth="1"/>
    <col min="13546" max="13546" width="55.28515625" style="28" customWidth="1"/>
    <col min="13547" max="13547" width="16.140625" style="28" bestFit="1" customWidth="1"/>
    <col min="13548" max="13548" width="4.7109375" style="28" customWidth="1"/>
    <col min="13549" max="13549" width="9.140625" style="28"/>
    <col min="13550" max="13550" width="5.7109375" style="28" customWidth="1"/>
    <col min="13551" max="13551" width="10.85546875" style="28" customWidth="1"/>
    <col min="13552" max="13560" width="9.140625" style="28"/>
    <col min="13561" max="13561" width="52.42578125" style="28" customWidth="1"/>
    <col min="13562" max="13794" width="9.140625" style="28"/>
    <col min="13795" max="13795" width="2.7109375" style="28" customWidth="1"/>
    <col min="13796" max="13796" width="29.7109375" style="28" customWidth="1"/>
    <col min="13797" max="13797" width="19.5703125" style="28" customWidth="1"/>
    <col min="13798" max="13798" width="22" style="28" customWidth="1"/>
    <col min="13799" max="13799" width="11.28515625" style="28" bestFit="1" customWidth="1"/>
    <col min="13800" max="13800" width="10.140625" style="28" customWidth="1"/>
    <col min="13801" max="13801" width="18.28515625" style="28" customWidth="1"/>
    <col min="13802" max="13802" width="55.28515625" style="28" customWidth="1"/>
    <col min="13803" max="13803" width="16.140625" style="28" bestFit="1" customWidth="1"/>
    <col min="13804" max="13804" width="4.7109375" style="28" customWidth="1"/>
    <col min="13805" max="13805" width="9.140625" style="28"/>
    <col min="13806" max="13806" width="5.7109375" style="28" customWidth="1"/>
    <col min="13807" max="13807" width="10.85546875" style="28" customWidth="1"/>
    <col min="13808" max="13816" width="9.140625" style="28"/>
    <col min="13817" max="13817" width="52.42578125" style="28" customWidth="1"/>
    <col min="13818" max="14050" width="9.140625" style="28"/>
    <col min="14051" max="14051" width="2.7109375" style="28" customWidth="1"/>
    <col min="14052" max="14052" width="29.7109375" style="28" customWidth="1"/>
    <col min="14053" max="14053" width="19.5703125" style="28" customWidth="1"/>
    <col min="14054" max="14054" width="22" style="28" customWidth="1"/>
    <col min="14055" max="14055" width="11.28515625" style="28" bestFit="1" customWidth="1"/>
    <col min="14056" max="14056" width="10.140625" style="28" customWidth="1"/>
    <col min="14057" max="14057" width="18.28515625" style="28" customWidth="1"/>
    <col min="14058" max="14058" width="55.28515625" style="28" customWidth="1"/>
    <col min="14059" max="14059" width="16.140625" style="28" bestFit="1" customWidth="1"/>
    <col min="14060" max="14060" width="4.7109375" style="28" customWidth="1"/>
    <col min="14061" max="14061" width="9.140625" style="28"/>
    <col min="14062" max="14062" width="5.7109375" style="28" customWidth="1"/>
    <col min="14063" max="14063" width="10.85546875" style="28" customWidth="1"/>
    <col min="14064" max="14072" width="9.140625" style="28"/>
    <col min="14073" max="14073" width="52.42578125" style="28" customWidth="1"/>
    <col min="14074" max="14306" width="9.140625" style="28"/>
    <col min="14307" max="14307" width="2.7109375" style="28" customWidth="1"/>
    <col min="14308" max="14308" width="29.7109375" style="28" customWidth="1"/>
    <col min="14309" max="14309" width="19.5703125" style="28" customWidth="1"/>
    <col min="14310" max="14310" width="22" style="28" customWidth="1"/>
    <col min="14311" max="14311" width="11.28515625" style="28" bestFit="1" customWidth="1"/>
    <col min="14312" max="14312" width="10.140625" style="28" customWidth="1"/>
    <col min="14313" max="14313" width="18.28515625" style="28" customWidth="1"/>
    <col min="14314" max="14314" width="55.28515625" style="28" customWidth="1"/>
    <col min="14315" max="14315" width="16.140625" style="28" bestFit="1" customWidth="1"/>
    <col min="14316" max="14316" width="4.7109375" style="28" customWidth="1"/>
    <col min="14317" max="14317" width="9.140625" style="28"/>
    <col min="14318" max="14318" width="5.7109375" style="28" customWidth="1"/>
    <col min="14319" max="14319" width="10.85546875" style="28" customWidth="1"/>
    <col min="14320" max="14328" width="9.140625" style="28"/>
    <col min="14329" max="14329" width="52.42578125" style="28" customWidth="1"/>
    <col min="14330" max="14562" width="9.140625" style="28"/>
    <col min="14563" max="14563" width="2.7109375" style="28" customWidth="1"/>
    <col min="14564" max="14564" width="29.7109375" style="28" customWidth="1"/>
    <col min="14565" max="14565" width="19.5703125" style="28" customWidth="1"/>
    <col min="14566" max="14566" width="22" style="28" customWidth="1"/>
    <col min="14567" max="14567" width="11.28515625" style="28" bestFit="1" customWidth="1"/>
    <col min="14568" max="14568" width="10.140625" style="28" customWidth="1"/>
    <col min="14569" max="14569" width="18.28515625" style="28" customWidth="1"/>
    <col min="14570" max="14570" width="55.28515625" style="28" customWidth="1"/>
    <col min="14571" max="14571" width="16.140625" style="28" bestFit="1" customWidth="1"/>
    <col min="14572" max="14572" width="4.7109375" style="28" customWidth="1"/>
    <col min="14573" max="14573" width="9.140625" style="28"/>
    <col min="14574" max="14574" width="5.7109375" style="28" customWidth="1"/>
    <col min="14575" max="14575" width="10.85546875" style="28" customWidth="1"/>
    <col min="14576" max="14584" width="9.140625" style="28"/>
    <col min="14585" max="14585" width="52.42578125" style="28" customWidth="1"/>
    <col min="14586" max="14818" width="9.140625" style="28"/>
    <col min="14819" max="14819" width="2.7109375" style="28" customWidth="1"/>
    <col min="14820" max="14820" width="29.7109375" style="28" customWidth="1"/>
    <col min="14821" max="14821" width="19.5703125" style="28" customWidth="1"/>
    <col min="14822" max="14822" width="22" style="28" customWidth="1"/>
    <col min="14823" max="14823" width="11.28515625" style="28" bestFit="1" customWidth="1"/>
    <col min="14824" max="14824" width="10.140625" style="28" customWidth="1"/>
    <col min="14825" max="14825" width="18.28515625" style="28" customWidth="1"/>
    <col min="14826" max="14826" width="55.28515625" style="28" customWidth="1"/>
    <col min="14827" max="14827" width="16.140625" style="28" bestFit="1" customWidth="1"/>
    <col min="14828" max="14828" width="4.7109375" style="28" customWidth="1"/>
    <col min="14829" max="14829" width="9.140625" style="28"/>
    <col min="14830" max="14830" width="5.7109375" style="28" customWidth="1"/>
    <col min="14831" max="14831" width="10.85546875" style="28" customWidth="1"/>
    <col min="14832" max="14840" width="9.140625" style="28"/>
    <col min="14841" max="14841" width="52.42578125" style="28" customWidth="1"/>
    <col min="14842" max="15074" width="9.140625" style="28"/>
    <col min="15075" max="15075" width="2.7109375" style="28" customWidth="1"/>
    <col min="15076" max="15076" width="29.7109375" style="28" customWidth="1"/>
    <col min="15077" max="15077" width="19.5703125" style="28" customWidth="1"/>
    <col min="15078" max="15078" width="22" style="28" customWidth="1"/>
    <col min="15079" max="15079" width="11.28515625" style="28" bestFit="1" customWidth="1"/>
    <col min="15080" max="15080" width="10.140625" style="28" customWidth="1"/>
    <col min="15081" max="15081" width="18.28515625" style="28" customWidth="1"/>
    <col min="15082" max="15082" width="55.28515625" style="28" customWidth="1"/>
    <col min="15083" max="15083" width="16.140625" style="28" bestFit="1" customWidth="1"/>
    <col min="15084" max="15084" width="4.7109375" style="28" customWidth="1"/>
    <col min="15085" max="15085" width="9.140625" style="28"/>
    <col min="15086" max="15086" width="5.7109375" style="28" customWidth="1"/>
    <col min="15087" max="15087" width="10.85546875" style="28" customWidth="1"/>
    <col min="15088" max="15096" width="9.140625" style="28"/>
    <col min="15097" max="15097" width="52.42578125" style="28" customWidth="1"/>
    <col min="15098" max="15330" width="9.140625" style="28"/>
    <col min="15331" max="15331" width="2.7109375" style="28" customWidth="1"/>
    <col min="15332" max="15332" width="29.7109375" style="28" customWidth="1"/>
    <col min="15333" max="15333" width="19.5703125" style="28" customWidth="1"/>
    <col min="15334" max="15334" width="22" style="28" customWidth="1"/>
    <col min="15335" max="15335" width="11.28515625" style="28" bestFit="1" customWidth="1"/>
    <col min="15336" max="15336" width="10.140625" style="28" customWidth="1"/>
    <col min="15337" max="15337" width="18.28515625" style="28" customWidth="1"/>
    <col min="15338" max="15338" width="55.28515625" style="28" customWidth="1"/>
    <col min="15339" max="15339" width="16.140625" style="28" bestFit="1" customWidth="1"/>
    <col min="15340" max="15340" width="4.7109375" style="28" customWidth="1"/>
    <col min="15341" max="15341" width="9.140625" style="28"/>
    <col min="15342" max="15342" width="5.7109375" style="28" customWidth="1"/>
    <col min="15343" max="15343" width="10.85546875" style="28" customWidth="1"/>
    <col min="15344" max="15352" width="9.140625" style="28"/>
    <col min="15353" max="15353" width="52.42578125" style="28" customWidth="1"/>
    <col min="15354" max="15586" width="9.140625" style="28"/>
    <col min="15587" max="15587" width="2.7109375" style="28" customWidth="1"/>
    <col min="15588" max="15588" width="29.7109375" style="28" customWidth="1"/>
    <col min="15589" max="15589" width="19.5703125" style="28" customWidth="1"/>
    <col min="15590" max="15590" width="22" style="28" customWidth="1"/>
    <col min="15591" max="15591" width="11.28515625" style="28" bestFit="1" customWidth="1"/>
    <col min="15592" max="15592" width="10.140625" style="28" customWidth="1"/>
    <col min="15593" max="15593" width="18.28515625" style="28" customWidth="1"/>
    <col min="15594" max="15594" width="55.28515625" style="28" customWidth="1"/>
    <col min="15595" max="15595" width="16.140625" style="28" bestFit="1" customWidth="1"/>
    <col min="15596" max="15596" width="4.7109375" style="28" customWidth="1"/>
    <col min="15597" max="15597" width="9.140625" style="28"/>
    <col min="15598" max="15598" width="5.7109375" style="28" customWidth="1"/>
    <col min="15599" max="15599" width="10.85546875" style="28" customWidth="1"/>
    <col min="15600" max="15608" width="9.140625" style="28"/>
    <col min="15609" max="15609" width="52.42578125" style="28" customWidth="1"/>
    <col min="15610" max="15842" width="9.140625" style="28"/>
    <col min="15843" max="15843" width="2.7109375" style="28" customWidth="1"/>
    <col min="15844" max="15844" width="29.7109375" style="28" customWidth="1"/>
    <col min="15845" max="15845" width="19.5703125" style="28" customWidth="1"/>
    <col min="15846" max="15846" width="22" style="28" customWidth="1"/>
    <col min="15847" max="15847" width="11.28515625" style="28" bestFit="1" customWidth="1"/>
    <col min="15848" max="15848" width="10.140625" style="28" customWidth="1"/>
    <col min="15849" max="15849" width="18.28515625" style="28" customWidth="1"/>
    <col min="15850" max="15850" width="55.28515625" style="28" customWidth="1"/>
    <col min="15851" max="15851" width="16.140625" style="28" bestFit="1" customWidth="1"/>
    <col min="15852" max="15852" width="4.7109375" style="28" customWidth="1"/>
    <col min="15853" max="15853" width="9.140625" style="28"/>
    <col min="15854" max="15854" width="5.7109375" style="28" customWidth="1"/>
    <col min="15855" max="15855" width="10.85546875" style="28" customWidth="1"/>
    <col min="15856" max="15864" width="9.140625" style="28"/>
    <col min="15865" max="15865" width="52.42578125" style="28" customWidth="1"/>
    <col min="15866" max="16098" width="9.140625" style="28"/>
    <col min="16099" max="16099" width="2.7109375" style="28" customWidth="1"/>
    <col min="16100" max="16100" width="29.7109375" style="28" customWidth="1"/>
    <col min="16101" max="16101" width="19.5703125" style="28" customWidth="1"/>
    <col min="16102" max="16102" width="22" style="28" customWidth="1"/>
    <col min="16103" max="16103" width="11.28515625" style="28" bestFit="1" customWidth="1"/>
    <col min="16104" max="16104" width="10.140625" style="28" customWidth="1"/>
    <col min="16105" max="16105" width="18.28515625" style="28" customWidth="1"/>
    <col min="16106" max="16106" width="55.28515625" style="28" customWidth="1"/>
    <col min="16107" max="16107" width="16.140625" style="28" bestFit="1" customWidth="1"/>
    <col min="16108" max="16108" width="4.7109375" style="28" customWidth="1"/>
    <col min="16109" max="16109" width="9.140625" style="28"/>
    <col min="16110" max="16110" width="5.7109375" style="28" customWidth="1"/>
    <col min="16111" max="16111" width="10.85546875" style="28" customWidth="1"/>
    <col min="16112" max="16120" width="9.140625" style="28"/>
    <col min="16121" max="16121" width="52.42578125" style="28" customWidth="1"/>
    <col min="16122" max="16384" width="9.140625" style="28"/>
  </cols>
  <sheetData>
    <row r="8" spans="1:6" s="3" customFormat="1" ht="15.75">
      <c r="A8" s="259"/>
      <c r="B8" s="259"/>
      <c r="C8" s="259"/>
      <c r="D8" s="259"/>
      <c r="E8" s="259"/>
      <c r="F8" s="259"/>
    </row>
    <row r="9" spans="1:6" s="3" customFormat="1">
      <c r="A9" s="260" t="s">
        <v>7</v>
      </c>
      <c r="B9" s="260"/>
      <c r="C9" s="261" t="s">
        <v>981</v>
      </c>
      <c r="D9" s="261"/>
      <c r="E9" s="261"/>
      <c r="F9" s="261"/>
    </row>
    <row r="10" spans="1:6" s="3" customFormat="1">
      <c r="A10" s="260"/>
      <c r="B10" s="260"/>
      <c r="C10" s="261"/>
      <c r="D10" s="261"/>
      <c r="E10" s="261"/>
      <c r="F10" s="261"/>
    </row>
    <row r="11" spans="1:6" s="3" customFormat="1">
      <c r="A11" s="260" t="s">
        <v>8</v>
      </c>
      <c r="B11" s="260"/>
      <c r="C11" s="261" t="s">
        <v>982</v>
      </c>
      <c r="D11" s="261"/>
      <c r="E11" s="261"/>
      <c r="F11" s="261"/>
    </row>
    <row r="12" spans="1:6" s="3" customFormat="1">
      <c r="A12" s="260"/>
      <c r="B12" s="260"/>
      <c r="C12" s="261"/>
      <c r="D12" s="261"/>
      <c r="E12" s="261"/>
      <c r="F12" s="261"/>
    </row>
    <row r="13" spans="1:6" s="3" customFormat="1">
      <c r="A13" s="260"/>
      <c r="B13" s="260"/>
      <c r="C13" s="261"/>
      <c r="D13" s="261"/>
      <c r="E13" s="261"/>
      <c r="F13" s="261"/>
    </row>
    <row r="14" spans="1:6" s="3" customFormat="1">
      <c r="A14" s="260"/>
      <c r="B14" s="260"/>
      <c r="C14" s="261"/>
      <c r="D14" s="261"/>
      <c r="E14" s="261"/>
      <c r="F14" s="261"/>
    </row>
    <row r="15" spans="1:6" s="3" customFormat="1">
      <c r="A15" s="260" t="s">
        <v>9</v>
      </c>
      <c r="B15" s="260"/>
      <c r="C15" s="261" t="s">
        <v>983</v>
      </c>
      <c r="D15" s="261"/>
      <c r="E15" s="261"/>
      <c r="F15" s="261"/>
    </row>
    <row r="16" spans="1:6" s="3" customFormat="1">
      <c r="A16" s="260"/>
      <c r="B16" s="260"/>
      <c r="C16" s="261"/>
      <c r="D16" s="261"/>
      <c r="E16" s="261"/>
      <c r="F16" s="261"/>
    </row>
    <row r="17" spans="1:6" s="30" customFormat="1" ht="15.75">
      <c r="A17" s="101"/>
      <c r="B17" s="101"/>
      <c r="C17" s="101"/>
      <c r="D17" s="101"/>
      <c r="E17" s="101"/>
      <c r="F17" s="101"/>
    </row>
    <row r="18" spans="1:6" s="3" customFormat="1" ht="15.75">
      <c r="A18" s="259"/>
      <c r="B18" s="259"/>
      <c r="C18" s="259"/>
      <c r="D18" s="259"/>
      <c r="E18" s="259"/>
      <c r="F18" s="259"/>
    </row>
    <row r="19" spans="1:6" s="3" customFormat="1" ht="15.75">
      <c r="D19" s="258"/>
      <c r="E19" s="258"/>
      <c r="F19" s="258"/>
    </row>
    <row r="20" spans="1:6" s="3" customFormat="1" ht="15.75">
      <c r="A20" s="259"/>
      <c r="B20" s="259"/>
      <c r="C20" s="259"/>
      <c r="D20" s="259"/>
      <c r="E20" s="259"/>
      <c r="F20" s="259"/>
    </row>
    <row r="21" spans="1:6" s="3" customFormat="1">
      <c r="A21" s="260" t="s">
        <v>161</v>
      </c>
      <c r="B21" s="260"/>
      <c r="C21" s="261" t="s">
        <v>1861</v>
      </c>
      <c r="D21" s="261"/>
      <c r="E21" s="261"/>
      <c r="F21" s="261"/>
    </row>
    <row r="22" spans="1:6" s="3" customFormat="1">
      <c r="A22" s="260"/>
      <c r="B22" s="260"/>
      <c r="C22" s="261"/>
      <c r="D22" s="261"/>
      <c r="E22" s="261"/>
      <c r="F22" s="261"/>
    </row>
    <row r="23" spans="1:6" s="3" customFormat="1">
      <c r="A23" s="260"/>
      <c r="B23" s="260"/>
      <c r="C23" s="261"/>
      <c r="D23" s="261"/>
      <c r="E23" s="261"/>
      <c r="F23" s="261"/>
    </row>
    <row r="24" spans="1:6" s="3" customFormat="1" ht="15.75">
      <c r="A24" s="109"/>
      <c r="B24" s="260" t="s">
        <v>10</v>
      </c>
      <c r="C24" s="110" t="s">
        <v>183</v>
      </c>
      <c r="D24" s="111">
        <f>'ENCARGOS SOCIAIS'!F74</f>
        <v>1.1268</v>
      </c>
      <c r="E24" s="261" t="s">
        <v>1859</v>
      </c>
      <c r="F24" s="261"/>
    </row>
    <row r="25" spans="1:6" s="3" customFormat="1" ht="15.75" customHeight="1">
      <c r="A25" s="109"/>
      <c r="B25" s="260"/>
      <c r="C25" s="110" t="s">
        <v>185</v>
      </c>
      <c r="D25" s="111">
        <f>'ENCARGOS SOCIAIS'!G74</f>
        <v>0.69900000000000007</v>
      </c>
      <c r="E25" s="262" t="s">
        <v>1860</v>
      </c>
      <c r="F25" s="262"/>
    </row>
    <row r="26" spans="1:6" s="3" customFormat="1" ht="15.75">
      <c r="A26" s="260" t="s">
        <v>11</v>
      </c>
      <c r="B26" s="260"/>
      <c r="C26" s="110" t="s">
        <v>184</v>
      </c>
      <c r="D26" s="111">
        <f>BDI!F40</f>
        <v>0.22470000000000001</v>
      </c>
      <c r="E26" s="112"/>
      <c r="F26" s="112"/>
    </row>
    <row r="27" spans="1:6" s="30" customFormat="1" ht="15.75">
      <c r="A27" s="101"/>
      <c r="B27" s="101"/>
      <c r="C27" s="101"/>
      <c r="D27" s="101"/>
      <c r="E27" s="101"/>
      <c r="F27" s="101"/>
    </row>
    <row r="28" spans="1:6" s="3" customFormat="1" ht="15.75">
      <c r="A28" s="259"/>
      <c r="B28" s="259"/>
      <c r="C28" s="259"/>
      <c r="D28" s="259"/>
      <c r="E28" s="259"/>
      <c r="F28" s="259"/>
    </row>
    <row r="29" spans="1:6" s="3" customFormat="1" ht="15.75">
      <c r="D29" s="258"/>
      <c r="E29" s="258"/>
      <c r="F29" s="258"/>
    </row>
    <row r="30" spans="1:6" s="29" customFormat="1" ht="15.75">
      <c r="A30" s="258" t="s">
        <v>126</v>
      </c>
      <c r="B30" s="258"/>
      <c r="C30" s="258"/>
      <c r="D30" s="258"/>
      <c r="E30" s="258"/>
      <c r="F30" s="258"/>
    </row>
    <row r="31" spans="1:6" s="29" customFormat="1">
      <c r="A31" s="263" t="str">
        <f>C11</f>
        <v>Rerfoma da Unidade de Ensino Dr. Valdemir Pereira Rocha no Municipio de Santo Antônio dos Lopes - MA.</v>
      </c>
      <c r="B31" s="263"/>
      <c r="C31" s="263"/>
      <c r="D31" s="263"/>
      <c r="E31" s="264">
        <f>E34</f>
        <v>3835398.0300000003</v>
      </c>
      <c r="F31" s="265">
        <f>F34</f>
        <v>1</v>
      </c>
    </row>
    <row r="32" spans="1:6" s="29" customFormat="1">
      <c r="A32" s="263"/>
      <c r="B32" s="263"/>
      <c r="C32" s="263"/>
      <c r="D32" s="263"/>
      <c r="E32" s="264"/>
      <c r="F32" s="265"/>
    </row>
    <row r="33" spans="1:6" s="29" customFormat="1">
      <c r="A33" s="263"/>
      <c r="B33" s="263"/>
      <c r="C33" s="263"/>
      <c r="D33" s="263"/>
      <c r="E33" s="264"/>
      <c r="F33" s="265"/>
    </row>
    <row r="34" spans="1:6" s="29" customFormat="1">
      <c r="A34" s="263" t="s">
        <v>98</v>
      </c>
      <c r="B34" s="263"/>
      <c r="C34" s="263"/>
      <c r="D34" s="263"/>
      <c r="E34" s="264">
        <f>ORÇAMENTO!I259</f>
        <v>3835398.0300000003</v>
      </c>
      <c r="F34" s="265">
        <f>ORÇAMENTO!J259</f>
        <v>1</v>
      </c>
    </row>
    <row r="35" spans="1:6" s="29" customFormat="1">
      <c r="A35" s="263"/>
      <c r="B35" s="263"/>
      <c r="C35" s="263"/>
      <c r="D35" s="263"/>
      <c r="E35" s="264"/>
      <c r="F35" s="265"/>
    </row>
    <row r="36" spans="1:6" s="29" customFormat="1">
      <c r="A36" s="263"/>
      <c r="B36" s="263"/>
      <c r="C36" s="263"/>
      <c r="D36" s="263"/>
      <c r="E36" s="264"/>
      <c r="F36" s="265"/>
    </row>
    <row r="37" spans="1:6" s="3" customFormat="1" ht="15.75">
      <c r="A37" s="259"/>
      <c r="B37" s="259"/>
      <c r="C37" s="259"/>
      <c r="D37" s="259"/>
      <c r="E37" s="259"/>
      <c r="F37" s="259"/>
    </row>
    <row r="38" spans="1:6" s="3" customFormat="1" ht="15.75">
      <c r="D38" s="258"/>
      <c r="E38" s="258"/>
      <c r="F38" s="258"/>
    </row>
    <row r="39" spans="1:6" s="3" customFormat="1" ht="15.75">
      <c r="A39" s="259"/>
      <c r="B39" s="259"/>
      <c r="C39" s="259"/>
      <c r="D39" s="259"/>
      <c r="E39" s="259"/>
      <c r="F39" s="259"/>
    </row>
    <row r="40" spans="1:6">
      <c r="A40" s="266" t="s">
        <v>130</v>
      </c>
      <c r="B40" s="266"/>
      <c r="C40" s="266"/>
      <c r="D40" s="266"/>
      <c r="E40" s="266"/>
      <c r="F40" s="266"/>
    </row>
    <row r="41" spans="1:6" s="30" customFormat="1">
      <c r="A41" s="266"/>
      <c r="B41" s="266"/>
      <c r="C41" s="266"/>
      <c r="D41" s="266"/>
      <c r="E41" s="266"/>
      <c r="F41" s="266"/>
    </row>
    <row r="42" spans="1:6" s="31" customFormat="1" ht="15.75">
      <c r="A42" s="258" t="s">
        <v>164</v>
      </c>
      <c r="B42" s="258"/>
      <c r="C42" s="258"/>
      <c r="D42" s="258"/>
      <c r="E42" s="258"/>
      <c r="F42" s="258"/>
    </row>
    <row r="43" spans="1:6" s="29" customFormat="1" ht="15.75">
      <c r="A43" s="258" t="s">
        <v>165</v>
      </c>
      <c r="B43" s="258"/>
      <c r="C43" s="258"/>
      <c r="D43" s="258"/>
      <c r="E43" s="258"/>
      <c r="F43" s="258"/>
    </row>
    <row r="44" spans="1:6" s="29" customFormat="1" ht="15.75">
      <c r="A44" s="258" t="s">
        <v>177</v>
      </c>
      <c r="B44" s="258"/>
      <c r="C44" s="258"/>
      <c r="D44" s="258"/>
      <c r="E44" s="258"/>
      <c r="F44" s="258"/>
    </row>
    <row r="45" spans="1:6" s="29" customFormat="1" ht="15.75">
      <c r="A45" s="258" t="s">
        <v>388</v>
      </c>
      <c r="B45" s="258"/>
      <c r="C45" s="258"/>
      <c r="D45" s="258"/>
      <c r="E45" s="258"/>
      <c r="F45" s="258"/>
    </row>
    <row r="46" spans="1:6" s="29" customFormat="1" ht="15.75" customHeight="1">
      <c r="A46" s="258" t="s">
        <v>178</v>
      </c>
      <c r="B46" s="258"/>
      <c r="C46" s="258"/>
      <c r="D46" s="258"/>
      <c r="E46" s="258"/>
      <c r="F46" s="258"/>
    </row>
    <row r="47" spans="1:6" s="29" customFormat="1" ht="15.75">
      <c r="A47" s="258" t="s">
        <v>179</v>
      </c>
      <c r="B47" s="258"/>
      <c r="C47" s="258"/>
      <c r="D47" s="258"/>
      <c r="E47" s="258"/>
      <c r="F47" s="258"/>
    </row>
    <row r="48" spans="1:6" s="29" customFormat="1" ht="15.75">
      <c r="A48" s="258" t="s">
        <v>127</v>
      </c>
      <c r="B48" s="258"/>
      <c r="C48" s="258"/>
      <c r="D48" s="258"/>
      <c r="E48" s="258"/>
      <c r="F48" s="258"/>
    </row>
    <row r="49" spans="1:6" s="29" customFormat="1" ht="15.75">
      <c r="A49" s="258" t="s">
        <v>128</v>
      </c>
      <c r="B49" s="258"/>
      <c r="C49" s="258"/>
      <c r="D49" s="258"/>
      <c r="E49" s="258"/>
      <c r="F49" s="258"/>
    </row>
    <row r="50" spans="1:6" s="29" customFormat="1" ht="15.75">
      <c r="A50" s="258" t="s">
        <v>180</v>
      </c>
      <c r="B50" s="258"/>
      <c r="C50" s="258"/>
      <c r="D50" s="258"/>
      <c r="E50" s="258"/>
      <c r="F50" s="258"/>
    </row>
    <row r="51" spans="1:6" s="29" customFormat="1"/>
    <row r="52" spans="1:6" s="3" customFormat="1" ht="15.75">
      <c r="A52" s="259"/>
      <c r="B52" s="259"/>
      <c r="C52" s="259"/>
      <c r="D52" s="259"/>
      <c r="E52" s="259"/>
      <c r="F52" s="259"/>
    </row>
    <row r="53" spans="1:6" s="3" customFormat="1" ht="15.75">
      <c r="D53" s="258"/>
      <c r="E53" s="258"/>
      <c r="F53" s="258"/>
    </row>
    <row r="54" spans="1:6" ht="15.75">
      <c r="A54" s="258"/>
      <c r="B54" s="258"/>
      <c r="C54" s="258"/>
      <c r="D54" s="258"/>
      <c r="E54" s="258"/>
      <c r="F54" s="258"/>
    </row>
    <row r="55" spans="1:6" s="29" customFormat="1" ht="15.75">
      <c r="A55" s="258"/>
      <c r="B55" s="258"/>
      <c r="C55" s="258"/>
      <c r="D55" s="258"/>
      <c r="E55" s="258"/>
      <c r="F55" s="258"/>
    </row>
  </sheetData>
  <mergeCells count="42">
    <mergeCell ref="A44:F44"/>
    <mergeCell ref="D38:F38"/>
    <mergeCell ref="A39:F39"/>
    <mergeCell ref="A40:F41"/>
    <mergeCell ref="A42:F42"/>
    <mergeCell ref="A37:F37"/>
    <mergeCell ref="D29:F29"/>
    <mergeCell ref="A30:F30"/>
    <mergeCell ref="A31:D33"/>
    <mergeCell ref="E31:E33"/>
    <mergeCell ref="F31:F33"/>
    <mergeCell ref="E24:F24"/>
    <mergeCell ref="E25:F25"/>
    <mergeCell ref="A34:D36"/>
    <mergeCell ref="E34:E36"/>
    <mergeCell ref="F34:F36"/>
    <mergeCell ref="A9:B10"/>
    <mergeCell ref="A8:F8"/>
    <mergeCell ref="A43:F43"/>
    <mergeCell ref="C9:F10"/>
    <mergeCell ref="A11:B14"/>
    <mergeCell ref="C11:F14"/>
    <mergeCell ref="A15:B16"/>
    <mergeCell ref="C15:F16"/>
    <mergeCell ref="A18:F18"/>
    <mergeCell ref="B24:B25"/>
    <mergeCell ref="A26:B26"/>
    <mergeCell ref="A28:F28"/>
    <mergeCell ref="D19:F19"/>
    <mergeCell ref="A20:F20"/>
    <mergeCell ref="A21:B23"/>
    <mergeCell ref="C21:F23"/>
    <mergeCell ref="A55:F55"/>
    <mergeCell ref="A52:F52"/>
    <mergeCell ref="A45:F45"/>
    <mergeCell ref="A47:F47"/>
    <mergeCell ref="A48:F48"/>
    <mergeCell ref="A49:F49"/>
    <mergeCell ref="D53:F53"/>
    <mergeCell ref="A54:F54"/>
    <mergeCell ref="A50:F50"/>
    <mergeCell ref="A46:F46"/>
  </mergeCells>
  <pageMargins left="1.1811023622047245" right="0.78740157480314965" top="0.35433070866141736" bottom="0.94488188976377963" header="0.31496062992125984" footer="0.31496062992125984"/>
  <pageSetup paperSize="9" scale="76" fitToHeight="0" orientation="portrait" horizontalDpi="4294967293" r:id="rId1"/>
  <headerFooter>
    <oddFooter>&amp;CAvenida Presidente Vargas, 446, Centro, Santo Antônio dos Lopes/MA&amp;RPágina &amp;P</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pageSetUpPr fitToPage="1"/>
  </sheetPr>
  <dimension ref="A1:J48"/>
  <sheetViews>
    <sheetView view="pageBreakPreview" topLeftCell="A34" zoomScale="70" zoomScaleNormal="70" zoomScaleSheetLayoutView="70" zoomScalePageLayoutView="80" workbookViewId="0">
      <selection activeCell="K49" sqref="K49"/>
    </sheetView>
  </sheetViews>
  <sheetFormatPr defaultRowHeight="15"/>
  <cols>
    <col min="1" max="1" width="23.5703125" style="68" customWidth="1"/>
    <col min="2" max="2" width="56" style="60" customWidth="1"/>
    <col min="3" max="3" width="26.140625" style="69" customWidth="1"/>
    <col min="4" max="4" width="25.42578125" style="66" customWidth="1"/>
    <col min="5" max="5" width="11" style="60" hidden="1" customWidth="1"/>
    <col min="6" max="6" width="0.85546875" style="60" hidden="1" customWidth="1"/>
    <col min="7" max="7" width="27.7109375" customWidth="1"/>
    <col min="8" max="9" width="17.5703125" bestFit="1" customWidth="1"/>
    <col min="11" max="11" width="17.5703125" style="60" bestFit="1" customWidth="1"/>
    <col min="12" max="16384" width="9.140625" style="60"/>
  </cols>
  <sheetData>
    <row r="1" spans="1:10">
      <c r="A1" s="222"/>
    </row>
    <row r="2" spans="1:10">
      <c r="A2" s="222"/>
    </row>
    <row r="3" spans="1:10">
      <c r="A3" s="222"/>
    </row>
    <row r="4" spans="1:10">
      <c r="A4" s="222"/>
    </row>
    <row r="5" spans="1:10">
      <c r="A5" s="222"/>
    </row>
    <row r="6" spans="1:10">
      <c r="A6" s="222"/>
    </row>
    <row r="7" spans="1:10">
      <c r="A7" s="222"/>
    </row>
    <row r="8" spans="1:10">
      <c r="A8" s="222"/>
    </row>
    <row r="9" spans="1:10">
      <c r="A9" s="222"/>
    </row>
    <row r="10" spans="1:10">
      <c r="A10" s="222"/>
    </row>
    <row r="11" spans="1:10" ht="15.75">
      <c r="A11" s="113" t="str">
        <f>CAPA!A9</f>
        <v>PROPONENTE:</v>
      </c>
      <c r="B11" s="290" t="str">
        <f>CAPA!C9</f>
        <v>Prefeitura Municipal de Santo Antônio dos Lopes - MA</v>
      </c>
      <c r="C11" s="290"/>
      <c r="D11" s="290"/>
    </row>
    <row r="12" spans="1:10">
      <c r="A12" s="302" t="str">
        <f>CAPA!A11</f>
        <v>OBJETO:</v>
      </c>
      <c r="B12" s="305" t="str">
        <f>CAPA!C11</f>
        <v>Rerfoma da Unidade de Ensino Dr. Valdemir Pereira Rocha no Municipio de Santo Antônio dos Lopes - MA.</v>
      </c>
      <c r="C12" s="306"/>
      <c r="D12" s="307"/>
    </row>
    <row r="13" spans="1:10">
      <c r="A13" s="303"/>
      <c r="B13" s="308"/>
      <c r="C13" s="309"/>
      <c r="D13" s="310"/>
    </row>
    <row r="14" spans="1:10">
      <c r="A14" s="304"/>
      <c r="B14" s="311"/>
      <c r="C14" s="312"/>
      <c r="D14" s="313"/>
    </row>
    <row r="15" spans="1:10" s="67" customFormat="1" ht="15.75">
      <c r="A15" s="113" t="str">
        <f>CAPA!A15</f>
        <v>ENDEREÇO:</v>
      </c>
      <c r="B15" s="290" t="str">
        <f>CAPA!C15</f>
        <v>Rua da Matriz, Centro, Município de Santo Antônio dos Lopes - MA</v>
      </c>
      <c r="C15" s="290"/>
      <c r="D15" s="290"/>
      <c r="G15"/>
      <c r="H15"/>
      <c r="I15"/>
      <c r="J15"/>
    </row>
    <row r="16" spans="1:10">
      <c r="A16" s="292" t="str">
        <f>CAPA!A21</f>
        <v>BASE DE PREÇOS / DATA BASE:</v>
      </c>
      <c r="B16" s="290" t="str">
        <f>CAPA!C21</f>
        <v>ORSE SE 02/2024 - SEINFRA CE 028.1 - SINAPI MA 03/2024 - Sem Desoneração</v>
      </c>
      <c r="C16" s="292" t="str">
        <f>CAPA!B24</f>
        <v>ENCARGOS SOCIAIS:</v>
      </c>
      <c r="D16" s="293">
        <f>CAPA!D24</f>
        <v>1.1268</v>
      </c>
    </row>
    <row r="17" spans="1:10">
      <c r="A17" s="292"/>
      <c r="B17" s="290"/>
      <c r="C17" s="292"/>
      <c r="D17" s="293"/>
    </row>
    <row r="18" spans="1:10" ht="15.75">
      <c r="A18" s="292"/>
      <c r="B18" s="290"/>
      <c r="C18" s="113" t="str">
        <f>CAPA!A26</f>
        <v>BDI:</v>
      </c>
      <c r="D18" s="102">
        <f>CAPA!D26</f>
        <v>0.22470000000000001</v>
      </c>
    </row>
    <row r="19" spans="1:10" ht="15.75" thickBot="1">
      <c r="A19" s="70"/>
      <c r="B19" s="71"/>
      <c r="C19" s="72"/>
      <c r="D19" s="73"/>
    </row>
    <row r="20" spans="1:10" s="67" customFormat="1">
      <c r="A20" s="294" t="s">
        <v>166</v>
      </c>
      <c r="B20" s="295"/>
      <c r="C20" s="295"/>
      <c r="D20" s="296"/>
      <c r="G20"/>
      <c r="H20"/>
      <c r="I20"/>
      <c r="J20"/>
    </row>
    <row r="21" spans="1:10" s="67" customFormat="1" ht="15.75" thickBot="1">
      <c r="A21" s="297"/>
      <c r="B21" s="298"/>
      <c r="C21" s="298"/>
      <c r="D21" s="299"/>
      <c r="G21"/>
      <c r="H21"/>
      <c r="I21"/>
      <c r="J21"/>
    </row>
    <row r="22" spans="1:10" s="67" customFormat="1" ht="15.75">
      <c r="A22" s="2"/>
      <c r="B22" s="71"/>
      <c r="C22" s="6"/>
      <c r="D22" s="524" t="s">
        <v>1863</v>
      </c>
      <c r="G22"/>
      <c r="H22"/>
      <c r="I22"/>
      <c r="J22"/>
    </row>
    <row r="23" spans="1:10">
      <c r="A23" s="300" t="s">
        <v>0</v>
      </c>
      <c r="B23" s="300" t="s">
        <v>55</v>
      </c>
      <c r="C23" s="301" t="s">
        <v>134</v>
      </c>
      <c r="D23" s="291" t="s">
        <v>135</v>
      </c>
    </row>
    <row r="24" spans="1:10">
      <c r="A24" s="300"/>
      <c r="B24" s="300"/>
      <c r="C24" s="301"/>
      <c r="D24" s="291"/>
    </row>
    <row r="25" spans="1:10">
      <c r="A25" s="289"/>
      <c r="B25" s="289"/>
      <c r="C25" s="289"/>
      <c r="D25" s="289"/>
    </row>
    <row r="26" spans="1:10" ht="15.75">
      <c r="A26" s="114" t="str">
        <f>ORÇAMENTO!A29</f>
        <v xml:space="preserve"> 1 </v>
      </c>
      <c r="B26" s="115" t="str">
        <f>ORÇAMENTO!D29</f>
        <v>ADMINISTRAÇÃO  DA OBRA</v>
      </c>
      <c r="C26" s="116">
        <f>ORÇAMENTO!I29</f>
        <v>233528</v>
      </c>
      <c r="D26" s="117">
        <f t="shared" ref="D26:D41" si="0">C26/$C$43</f>
        <v>6.0887552784189142E-2</v>
      </c>
      <c r="E26" s="61"/>
      <c r="F26" s="59"/>
    </row>
    <row r="27" spans="1:10" ht="20.25">
      <c r="A27" s="114" t="str">
        <f>ORÇAMENTO!A32</f>
        <v xml:space="preserve"> 2 </v>
      </c>
      <c r="B27" s="115" t="str">
        <f>ORÇAMENTO!D32</f>
        <v>SERVIÇOS PRELIMINARES</v>
      </c>
      <c r="C27" s="116">
        <f>ORÇAMENTO!I32</f>
        <v>176661.35</v>
      </c>
      <c r="D27" s="117">
        <f t="shared" si="0"/>
        <v>4.6060760478619747E-2</v>
      </c>
      <c r="E27" s="84" t="e">
        <f>SUM(#REF!)</f>
        <v>#REF!</v>
      </c>
    </row>
    <row r="28" spans="1:10" ht="15.75">
      <c r="A28" s="114" t="str">
        <f>ORÇAMENTO!A57</f>
        <v xml:space="preserve"> 3 </v>
      </c>
      <c r="B28" s="115" t="str">
        <f>ORÇAMENTO!D57</f>
        <v>MOVIMENTO DE TERRA</v>
      </c>
      <c r="C28" s="116">
        <f>ORÇAMENTO!I57</f>
        <v>49683.95</v>
      </c>
      <c r="D28" s="117">
        <f t="shared" si="0"/>
        <v>1.2954053167722987E-2</v>
      </c>
    </row>
    <row r="29" spans="1:10" ht="15.75">
      <c r="A29" s="114" t="str">
        <f>ORÇAMENTO!A64</f>
        <v xml:space="preserve"> 4 </v>
      </c>
      <c r="B29" s="115" t="str">
        <f>ORÇAMENTO!D64</f>
        <v>INFRAESTRUTURA E SUPERESTRUTURA</v>
      </c>
      <c r="C29" s="116">
        <f>ORÇAMENTO!I64</f>
        <v>1399020.12</v>
      </c>
      <c r="D29" s="117">
        <f t="shared" si="0"/>
        <v>0.36476530181666711</v>
      </c>
    </row>
    <row r="30" spans="1:10" ht="15.75">
      <c r="A30" s="114" t="str">
        <f>ORÇAMENTO!A96</f>
        <v xml:space="preserve"> 5 </v>
      </c>
      <c r="B30" s="115" t="str">
        <f>ORÇAMENTO!D96</f>
        <v>PAREDES E DIVISÓRIAS</v>
      </c>
      <c r="C30" s="116">
        <f>ORÇAMENTO!I96</f>
        <v>451757.06999999995</v>
      </c>
      <c r="D30" s="117">
        <f t="shared" si="0"/>
        <v>0.11778622882590364</v>
      </c>
    </row>
    <row r="31" spans="1:10" ht="15.75">
      <c r="A31" s="114" t="str">
        <f>ORÇAMENTO!A101</f>
        <v xml:space="preserve"> 6 </v>
      </c>
      <c r="B31" s="115" t="str">
        <f>ORÇAMENTO!D101</f>
        <v>REVESTIMENTO DE PAREDES</v>
      </c>
      <c r="C31" s="116">
        <f>ORÇAMENTO!I101</f>
        <v>215862.51</v>
      </c>
      <c r="D31" s="117">
        <f t="shared" si="0"/>
        <v>5.6281644906617433E-2</v>
      </c>
      <c r="E31" s="61"/>
      <c r="F31" s="59"/>
    </row>
    <row r="32" spans="1:10" ht="20.25">
      <c r="A32" s="114" t="str">
        <f>ORÇAMENTO!A106</f>
        <v xml:space="preserve"> 7 </v>
      </c>
      <c r="B32" s="115" t="str">
        <f>ORÇAMENTO!D106</f>
        <v>PISOS</v>
      </c>
      <c r="C32" s="116">
        <f>ORÇAMENTO!I106</f>
        <v>307312.3</v>
      </c>
      <c r="D32" s="117">
        <f t="shared" si="0"/>
        <v>8.0125269293106469E-2</v>
      </c>
      <c r="E32" s="84" t="e">
        <f>SUM(#REF!)</f>
        <v>#REF!</v>
      </c>
    </row>
    <row r="33" spans="1:6" ht="15.75">
      <c r="A33" s="114" t="str">
        <f>ORÇAMENTO!A113</f>
        <v xml:space="preserve"> 8 </v>
      </c>
      <c r="B33" s="115" t="str">
        <f>ORÇAMENTO!D113</f>
        <v>ESQUADRIAS E GRADIS</v>
      </c>
      <c r="C33" s="116">
        <f>ORÇAMENTO!I113</f>
        <v>122559.5</v>
      </c>
      <c r="D33" s="117">
        <f t="shared" si="0"/>
        <v>3.1954832077754396E-2</v>
      </c>
    </row>
    <row r="34" spans="1:6" ht="15.75">
      <c r="A34" s="114" t="str">
        <f>ORÇAMENTO!A125</f>
        <v xml:space="preserve"> 9 </v>
      </c>
      <c r="B34" s="115" t="str">
        <f>ORÇAMENTO!D125</f>
        <v>INSTALAÇÕES ELÉTRICAS E DE MULTIMÍDIA</v>
      </c>
      <c r="C34" s="116">
        <f>ORÇAMENTO!I125</f>
        <v>154498.37999999998</v>
      </c>
      <c r="D34" s="117">
        <f t="shared" si="0"/>
        <v>4.0282228543565272E-2</v>
      </c>
    </row>
    <row r="35" spans="1:6" ht="15.75">
      <c r="A35" s="114" t="str">
        <f>ORÇAMENTO!A165</f>
        <v xml:space="preserve"> 10 </v>
      </c>
      <c r="B35" s="115" t="str">
        <f>ORÇAMENTO!D165</f>
        <v>INSTALAÇÕES HIDROSSANITÁRIAS</v>
      </c>
      <c r="C35" s="116">
        <f>ORÇAMENTO!I165</f>
        <v>104669.05000000002</v>
      </c>
      <c r="D35" s="117">
        <f t="shared" si="0"/>
        <v>2.729027057460319E-2</v>
      </c>
    </row>
    <row r="36" spans="1:6" ht="15.75">
      <c r="A36" s="114" t="str">
        <f>ORÇAMENTO!A206</f>
        <v xml:space="preserve"> 11 </v>
      </c>
      <c r="B36" s="115" t="str">
        <f>ORÇAMENTO!D206</f>
        <v>LOUÇAS, METAIS E BANCADAS</v>
      </c>
      <c r="C36" s="116">
        <f>ORÇAMENTO!I206</f>
        <v>43825.789999999994</v>
      </c>
      <c r="D36" s="117">
        <f t="shared" si="0"/>
        <v>1.1426660194639565E-2</v>
      </c>
      <c r="E36" s="61"/>
      <c r="F36" s="59"/>
    </row>
    <row r="37" spans="1:6" ht="20.25">
      <c r="A37" s="114" t="str">
        <f>ORÇAMENTO!A220</f>
        <v xml:space="preserve"> 12 </v>
      </c>
      <c r="B37" s="115" t="str">
        <f>ORÇAMENTO!D220</f>
        <v>COBERTURA</v>
      </c>
      <c r="C37" s="116">
        <f>ORÇAMENTO!I220</f>
        <v>175248.72</v>
      </c>
      <c r="D37" s="117">
        <f t="shared" si="0"/>
        <v>4.5692446684601346E-2</v>
      </c>
      <c r="E37" s="84" t="e">
        <f>SUM(#REF!)</f>
        <v>#REF!</v>
      </c>
    </row>
    <row r="38" spans="1:6" ht="15.75">
      <c r="A38" s="114" t="str">
        <f>ORÇAMENTO!A226</f>
        <v xml:space="preserve"> 13 </v>
      </c>
      <c r="B38" s="115" t="str">
        <f>ORÇAMENTO!D226</f>
        <v>PINTURA</v>
      </c>
      <c r="C38" s="116">
        <f>ORÇAMENTO!I226</f>
        <v>196526.83999999997</v>
      </c>
      <c r="D38" s="117">
        <f t="shared" si="0"/>
        <v>5.1240272447029445E-2</v>
      </c>
    </row>
    <row r="39" spans="1:6" ht="15.75">
      <c r="A39" s="114" t="str">
        <f>ORÇAMENTO!A233</f>
        <v xml:space="preserve"> 14 </v>
      </c>
      <c r="B39" s="115" t="str">
        <f>ORÇAMENTO!D233</f>
        <v>PAISAGISMO</v>
      </c>
      <c r="C39" s="116">
        <f>ORÇAMENTO!I233</f>
        <v>11008.029999999999</v>
      </c>
      <c r="D39" s="117">
        <f t="shared" si="0"/>
        <v>2.8701141091215508E-3</v>
      </c>
    </row>
    <row r="40" spans="1:6" ht="15.75">
      <c r="A40" s="114" t="str">
        <f>ORÇAMENTO!A238</f>
        <v xml:space="preserve"> 15 </v>
      </c>
      <c r="B40" s="115" t="str">
        <f>ORÇAMENTO!D238</f>
        <v>SERVIÇOS DIVERSOS</v>
      </c>
      <c r="C40" s="116">
        <f>ORÇAMENTO!I238</f>
        <v>190577.41</v>
      </c>
      <c r="D40" s="117">
        <f t="shared" si="0"/>
        <v>4.9689082726050215E-2</v>
      </c>
    </row>
    <row r="41" spans="1:6" ht="15.75">
      <c r="A41" s="114" t="str">
        <f>ORÇAMENTO!A256</f>
        <v xml:space="preserve"> 16 </v>
      </c>
      <c r="B41" s="115" t="str">
        <f>ORÇAMENTO!D256</f>
        <v>SERVIÇOS FINAIS</v>
      </c>
      <c r="C41" s="116">
        <f>ORÇAMENTO!I256</f>
        <v>2659.01</v>
      </c>
      <c r="D41" s="117">
        <f t="shared" si="0"/>
        <v>6.9328136980870288E-4</v>
      </c>
      <c r="E41" s="61"/>
      <c r="F41" s="59"/>
    </row>
    <row r="42" spans="1:6" ht="18">
      <c r="A42" s="288"/>
      <c r="B42" s="288"/>
      <c r="C42" s="288"/>
      <c r="D42" s="288"/>
    </row>
    <row r="43" spans="1:6">
      <c r="A43" s="276" t="s">
        <v>98</v>
      </c>
      <c r="B43" s="277"/>
      <c r="C43" s="282">
        <f>SUM(C26:C41)</f>
        <v>3835398.0299999993</v>
      </c>
      <c r="D43" s="285">
        <f>SUM(D26:D41)</f>
        <v>1.0000000000000002</v>
      </c>
    </row>
    <row r="44" spans="1:6">
      <c r="A44" s="278"/>
      <c r="B44" s="279"/>
      <c r="C44" s="283"/>
      <c r="D44" s="286"/>
    </row>
    <row r="45" spans="1:6">
      <c r="A45" s="280"/>
      <c r="B45" s="281"/>
      <c r="C45" s="284"/>
      <c r="D45" s="287"/>
    </row>
    <row r="46" spans="1:6">
      <c r="A46" s="267" t="str">
        <f>ORÇAMENTO!A261</f>
        <v>Importa o presente orçamento no valor de R$ 3.835.398,03 (Três Milhões, Oitocentos e Trinta e Cinco Mil, Trezentos e Noventa e Oito Reais e Três Centavos).</v>
      </c>
      <c r="B46" s="268"/>
      <c r="C46" s="268"/>
      <c r="D46" s="269"/>
      <c r="E46" s="85"/>
      <c r="F46" s="85"/>
    </row>
    <row r="47" spans="1:6">
      <c r="A47" s="270"/>
      <c r="B47" s="271"/>
      <c r="C47" s="271"/>
      <c r="D47" s="272"/>
      <c r="E47" s="86"/>
      <c r="F47" s="86"/>
    </row>
    <row r="48" spans="1:6">
      <c r="A48" s="273"/>
      <c r="B48" s="274"/>
      <c r="C48" s="274"/>
      <c r="D48" s="275"/>
      <c r="E48" s="87"/>
      <c r="F48" s="87"/>
    </row>
  </sheetData>
  <mergeCells count="19">
    <mergeCell ref="A25:D25"/>
    <mergeCell ref="B11:D11"/>
    <mergeCell ref="B15:D15"/>
    <mergeCell ref="D23:D24"/>
    <mergeCell ref="A16:A18"/>
    <mergeCell ref="B16:B18"/>
    <mergeCell ref="C16:C17"/>
    <mergeCell ref="D16:D17"/>
    <mergeCell ref="A20:D21"/>
    <mergeCell ref="A23:A24"/>
    <mergeCell ref="B23:B24"/>
    <mergeCell ref="C23:C24"/>
    <mergeCell ref="A12:A14"/>
    <mergeCell ref="B12:D14"/>
    <mergeCell ref="A46:D48"/>
    <mergeCell ref="A43:B45"/>
    <mergeCell ref="C43:C45"/>
    <mergeCell ref="D43:D45"/>
    <mergeCell ref="A42:D42"/>
  </mergeCells>
  <phoneticPr fontId="33" type="noConversion"/>
  <pageMargins left="1.1811023622047245" right="0.78740157480314965" top="0.41" bottom="0.94488188976377963" header="0.39370078740157483" footer="0.19685039370078741"/>
  <pageSetup paperSize="9" scale="61" fitToHeight="0" orientation="portrait" r:id="rId1"/>
  <headerFooter>
    <oddFooter>&amp;C&amp;14Avenida Presidente Vargas, 446, Centro, Santo Antônio dos Lopes/MA&amp;RPágina &amp;P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
    <pageSetUpPr fitToPage="1"/>
  </sheetPr>
  <dimension ref="A15:XFA263"/>
  <sheetViews>
    <sheetView view="pageBreakPreview" topLeftCell="A250" zoomScale="70" zoomScaleNormal="70" zoomScaleSheetLayoutView="70" zoomScalePageLayoutView="40" workbookViewId="0">
      <selection activeCell="A261" sqref="A261:J263"/>
    </sheetView>
  </sheetViews>
  <sheetFormatPr defaultRowHeight="15"/>
  <cols>
    <col min="1" max="1" width="10.5703125" style="70" customWidth="1"/>
    <col min="2" max="2" width="15.7109375" style="70" customWidth="1"/>
    <col min="3" max="3" width="12.28515625" style="70" customWidth="1"/>
    <col min="4" max="4" width="50" style="67" bestFit="1" customWidth="1"/>
    <col min="5" max="5" width="7" style="70" bestFit="1" customWidth="1"/>
    <col min="6" max="6" width="15.85546875" style="124" customWidth="1"/>
    <col min="7" max="8" width="19" style="125" customWidth="1"/>
    <col min="9" max="9" width="22.42578125" style="125" customWidth="1"/>
    <col min="10" max="10" width="14.85546875" style="126" bestFit="1" customWidth="1"/>
    <col min="11" max="11" width="19.42578125" style="67" hidden="1" customWidth="1"/>
    <col min="12" max="12" width="19.5703125" style="67" hidden="1" customWidth="1"/>
    <col min="13" max="13" width="18.140625" style="67" hidden="1" customWidth="1"/>
    <col min="14" max="14" width="0" style="67" hidden="1" customWidth="1"/>
    <col min="15" max="15" width="9.140625" style="67"/>
    <col min="16" max="16" width="9.28515625" style="67" customWidth="1"/>
    <col min="17" max="16384" width="9.140625" style="67"/>
  </cols>
  <sheetData>
    <row r="15" spans="1:10" ht="15.75">
      <c r="A15" s="318" t="str">
        <f>CAPA!A9</f>
        <v>PROPONENTE:</v>
      </c>
      <c r="B15" s="318"/>
      <c r="C15" s="290" t="str">
        <f>CAPA!C9</f>
        <v>Prefeitura Municipal de Santo Antônio dos Lopes - MA</v>
      </c>
      <c r="D15" s="290"/>
      <c r="E15" s="290"/>
      <c r="F15" s="290"/>
      <c r="G15" s="290"/>
      <c r="H15" s="290"/>
      <c r="I15" s="290"/>
      <c r="J15" s="290"/>
    </row>
    <row r="16" spans="1:10">
      <c r="A16" s="314" t="str">
        <f>CAPA!A11</f>
        <v>OBJETO:</v>
      </c>
      <c r="B16" s="315"/>
      <c r="C16" s="305" t="str">
        <f>CAPA!C11</f>
        <v>Rerfoma da Unidade de Ensino Dr. Valdemir Pereira Rocha no Municipio de Santo Antônio dos Lopes - MA.</v>
      </c>
      <c r="D16" s="306"/>
      <c r="E16" s="306"/>
      <c r="F16" s="306"/>
      <c r="G16" s="306"/>
      <c r="H16" s="306"/>
      <c r="I16" s="306"/>
      <c r="J16" s="307"/>
    </row>
    <row r="17" spans="1:16381">
      <c r="A17" s="316"/>
      <c r="B17" s="317"/>
      <c r="C17" s="311"/>
      <c r="D17" s="312"/>
      <c r="E17" s="312"/>
      <c r="F17" s="312"/>
      <c r="G17" s="312"/>
      <c r="H17" s="312"/>
      <c r="I17" s="312"/>
      <c r="J17" s="313"/>
    </row>
    <row r="18" spans="1:16381" ht="15.75">
      <c r="A18" s="318" t="str">
        <f>CAPA!A15</f>
        <v>ENDEREÇO:</v>
      </c>
      <c r="B18" s="318"/>
      <c r="C18" s="322" t="str">
        <f>CAPA!C15</f>
        <v>Rua da Matriz, Centro, Município de Santo Antônio dos Lopes - MA</v>
      </c>
      <c r="D18" s="322"/>
      <c r="E18" s="322"/>
      <c r="F18" s="322"/>
      <c r="G18" s="322"/>
      <c r="H18" s="322"/>
      <c r="I18" s="322"/>
      <c r="J18" s="322"/>
    </row>
    <row r="19" spans="1:16381" ht="15.75">
      <c r="A19" s="292" t="str">
        <f>CAPA!A21</f>
        <v>BASE DE PREÇOS / DATA BASE:</v>
      </c>
      <c r="B19" s="292"/>
      <c r="C19" s="290" t="str">
        <f>CAPA!C21</f>
        <v>ORSE SE 02/2024 - SEINFRA CE 028.1 - SINAPI MA 03/2024 - Sem Desoneração</v>
      </c>
      <c r="D19" s="290"/>
      <c r="E19" s="290"/>
      <c r="F19" s="292" t="str">
        <f>CAPA!B24</f>
        <v>ENCARGOS SOCIAIS:</v>
      </c>
      <c r="G19" s="292"/>
      <c r="H19" s="292"/>
      <c r="I19" s="293">
        <f>RESUMO!D16</f>
        <v>1.1268</v>
      </c>
      <c r="J19" s="293"/>
    </row>
    <row r="20" spans="1:16381" ht="15.75">
      <c r="A20" s="292"/>
      <c r="B20" s="292"/>
      <c r="C20" s="290"/>
      <c r="D20" s="290"/>
      <c r="E20" s="290"/>
      <c r="F20" s="292" t="str">
        <f>CAPA!A26</f>
        <v>BDI:</v>
      </c>
      <c r="G20" s="292"/>
      <c r="H20" s="292"/>
      <c r="I20" s="293">
        <f>RESUMO!D18</f>
        <v>0.22470000000000001</v>
      </c>
      <c r="J20" s="293"/>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8"/>
      <c r="BL20" s="118"/>
      <c r="BM20" s="118"/>
      <c r="BN20" s="118"/>
      <c r="BO20" s="118"/>
      <c r="BP20" s="118"/>
      <c r="BQ20" s="118"/>
      <c r="BR20" s="118"/>
      <c r="BS20" s="118"/>
      <c r="BT20" s="118"/>
      <c r="BU20" s="118"/>
      <c r="BV20" s="118"/>
      <c r="BW20" s="118"/>
      <c r="BX20" s="118"/>
      <c r="BY20" s="118"/>
      <c r="BZ20" s="118"/>
      <c r="CA20" s="118"/>
      <c r="CB20" s="118"/>
      <c r="CC20" s="118"/>
      <c r="CD20" s="118"/>
      <c r="CE20" s="118"/>
      <c r="CF20" s="118"/>
      <c r="CG20" s="118"/>
      <c r="CH20" s="118"/>
      <c r="CI20" s="118"/>
      <c r="CJ20" s="118"/>
      <c r="CK20" s="118"/>
      <c r="CL20" s="118"/>
      <c r="CM20" s="118"/>
      <c r="CN20" s="118"/>
      <c r="CO20" s="118"/>
      <c r="CP20" s="118"/>
      <c r="CQ20" s="118"/>
      <c r="CR20" s="118"/>
      <c r="CS20" s="118"/>
      <c r="CT20" s="118"/>
      <c r="CU20" s="118"/>
      <c r="CV20" s="118"/>
      <c r="CW20" s="118"/>
      <c r="CX20" s="118"/>
      <c r="CY20" s="118"/>
      <c r="CZ20" s="118"/>
      <c r="DA20" s="118"/>
      <c r="DB20" s="118"/>
      <c r="DC20" s="118"/>
      <c r="DD20" s="118"/>
      <c r="DE20" s="118"/>
      <c r="DF20" s="118"/>
      <c r="DG20" s="118"/>
      <c r="DH20" s="118"/>
      <c r="DI20" s="118"/>
      <c r="DJ20" s="118"/>
      <c r="DK20" s="118"/>
      <c r="DL20" s="118"/>
      <c r="DM20" s="118"/>
      <c r="DN20" s="118"/>
      <c r="DO20" s="118"/>
      <c r="DP20" s="118"/>
      <c r="DQ20" s="118"/>
      <c r="DR20" s="118"/>
      <c r="DS20" s="118"/>
      <c r="DT20" s="118"/>
      <c r="DU20" s="118"/>
      <c r="DV20" s="118"/>
      <c r="DW20" s="118"/>
      <c r="DX20" s="118"/>
      <c r="DY20" s="118"/>
      <c r="DZ20" s="118"/>
      <c r="EA20" s="118"/>
      <c r="EB20" s="118"/>
      <c r="EC20" s="118"/>
      <c r="ED20" s="118"/>
      <c r="EE20" s="118"/>
      <c r="EF20" s="118"/>
      <c r="EG20" s="118"/>
      <c r="EH20" s="118"/>
      <c r="EI20" s="118"/>
      <c r="EJ20" s="118"/>
      <c r="EK20" s="118"/>
      <c r="EL20" s="118"/>
      <c r="EM20" s="118"/>
      <c r="EN20" s="118"/>
      <c r="EO20" s="118"/>
      <c r="EP20" s="118"/>
      <c r="EQ20" s="118"/>
      <c r="ER20" s="118"/>
      <c r="ES20" s="118"/>
      <c r="ET20" s="118"/>
      <c r="EU20" s="118"/>
      <c r="EV20" s="118"/>
      <c r="EW20" s="118"/>
      <c r="EX20" s="118"/>
      <c r="EY20" s="118"/>
      <c r="EZ20" s="118"/>
      <c r="FA20" s="118"/>
      <c r="FB20" s="118"/>
      <c r="FC20" s="118"/>
      <c r="FD20" s="118"/>
      <c r="FE20" s="118"/>
      <c r="FF20" s="118"/>
      <c r="FG20" s="118"/>
      <c r="FH20" s="118"/>
      <c r="FI20" s="118"/>
      <c r="FJ20" s="118"/>
      <c r="FK20" s="118"/>
      <c r="FL20" s="118"/>
      <c r="FM20" s="118"/>
      <c r="FN20" s="118"/>
      <c r="FO20" s="118"/>
      <c r="FP20" s="118"/>
      <c r="FQ20" s="118"/>
      <c r="FR20" s="118"/>
      <c r="FS20" s="118"/>
      <c r="FT20" s="118"/>
      <c r="FU20" s="118"/>
      <c r="FV20" s="118"/>
      <c r="FW20" s="118"/>
      <c r="FX20" s="118"/>
      <c r="FY20" s="118"/>
      <c r="FZ20" s="118"/>
      <c r="GA20" s="118"/>
      <c r="GB20" s="118"/>
      <c r="GC20" s="118"/>
      <c r="GD20" s="118"/>
      <c r="GE20" s="118"/>
      <c r="GF20" s="118"/>
      <c r="GG20" s="118"/>
      <c r="GH20" s="118"/>
      <c r="GI20" s="118"/>
      <c r="GJ20" s="118"/>
      <c r="GK20" s="118"/>
      <c r="GL20" s="118"/>
      <c r="GM20" s="118"/>
      <c r="GN20" s="118"/>
      <c r="GO20" s="118"/>
      <c r="GP20" s="118"/>
      <c r="GQ20" s="118"/>
      <c r="GR20" s="118"/>
      <c r="GS20" s="118"/>
      <c r="GT20" s="118"/>
      <c r="GU20" s="118"/>
      <c r="GV20" s="118"/>
      <c r="GW20" s="118"/>
      <c r="GX20" s="118"/>
      <c r="GY20" s="118"/>
      <c r="GZ20" s="118"/>
      <c r="HA20" s="118"/>
      <c r="HB20" s="118"/>
      <c r="HC20" s="118"/>
      <c r="HD20" s="118"/>
      <c r="HE20" s="118"/>
      <c r="HF20" s="118"/>
      <c r="HG20" s="118"/>
      <c r="HH20" s="118"/>
      <c r="HI20" s="118"/>
      <c r="HJ20" s="118"/>
      <c r="HK20" s="118"/>
      <c r="HL20" s="118"/>
      <c r="HM20" s="118"/>
      <c r="HN20" s="118"/>
      <c r="HO20" s="118"/>
      <c r="HP20" s="118"/>
      <c r="HQ20" s="118"/>
      <c r="HR20" s="118"/>
      <c r="HS20" s="118"/>
      <c r="HT20" s="118"/>
      <c r="HU20" s="118"/>
      <c r="HV20" s="118"/>
      <c r="HW20" s="118"/>
      <c r="HX20" s="118"/>
      <c r="HY20" s="118"/>
      <c r="HZ20" s="118"/>
      <c r="IA20" s="118"/>
      <c r="IB20" s="118"/>
      <c r="IC20" s="118"/>
      <c r="ID20" s="118"/>
      <c r="IE20" s="118"/>
      <c r="IF20" s="118"/>
      <c r="IG20" s="118"/>
      <c r="IH20" s="118"/>
      <c r="II20" s="118"/>
      <c r="IJ20" s="118"/>
      <c r="IK20" s="118"/>
      <c r="IL20" s="118"/>
      <c r="IM20" s="118"/>
      <c r="IN20" s="118"/>
      <c r="IO20" s="118"/>
      <c r="IP20" s="118"/>
      <c r="IQ20" s="118"/>
      <c r="IR20" s="118"/>
      <c r="IS20" s="118"/>
      <c r="IT20" s="118"/>
      <c r="IU20" s="118"/>
      <c r="IV20" s="118"/>
      <c r="IW20" s="118"/>
      <c r="IX20" s="118"/>
      <c r="IY20" s="118"/>
      <c r="IZ20" s="118"/>
      <c r="JA20" s="118"/>
      <c r="JB20" s="118"/>
      <c r="JC20" s="118"/>
      <c r="JD20" s="118"/>
      <c r="JE20" s="118"/>
      <c r="JF20" s="118"/>
      <c r="JG20" s="118"/>
      <c r="JH20" s="118"/>
      <c r="JI20" s="118"/>
      <c r="JJ20" s="118"/>
      <c r="JK20" s="118"/>
      <c r="JL20" s="118"/>
      <c r="JM20" s="118"/>
      <c r="JN20" s="118"/>
      <c r="JO20" s="118"/>
      <c r="JP20" s="118"/>
      <c r="JQ20" s="118"/>
      <c r="JR20" s="118"/>
      <c r="JS20" s="118"/>
      <c r="JT20" s="118"/>
      <c r="JU20" s="118"/>
      <c r="JV20" s="118"/>
      <c r="JW20" s="118"/>
      <c r="JX20" s="118"/>
      <c r="JY20" s="118"/>
      <c r="JZ20" s="118"/>
      <c r="KA20" s="118"/>
      <c r="KB20" s="118"/>
      <c r="KC20" s="118"/>
      <c r="KD20" s="118"/>
      <c r="KE20" s="118"/>
      <c r="KF20" s="118"/>
      <c r="KG20" s="118"/>
      <c r="KH20" s="118"/>
      <c r="KI20" s="118"/>
      <c r="KJ20" s="118"/>
      <c r="KK20" s="118"/>
      <c r="KL20" s="118"/>
      <c r="KM20" s="118"/>
      <c r="KN20" s="118"/>
      <c r="KO20" s="118"/>
      <c r="KP20" s="118"/>
      <c r="KQ20" s="118"/>
      <c r="KR20" s="118"/>
      <c r="KS20" s="118"/>
      <c r="KT20" s="118"/>
      <c r="KU20" s="118"/>
      <c r="KV20" s="118"/>
      <c r="KW20" s="118"/>
      <c r="KX20" s="118"/>
      <c r="KY20" s="118"/>
      <c r="KZ20" s="118"/>
      <c r="LA20" s="118"/>
      <c r="LB20" s="118"/>
      <c r="LC20" s="118"/>
      <c r="LD20" s="118"/>
      <c r="LE20" s="118"/>
      <c r="LF20" s="118"/>
      <c r="LG20" s="118"/>
      <c r="LH20" s="118"/>
      <c r="LI20" s="118"/>
      <c r="LJ20" s="118"/>
      <c r="LK20" s="118"/>
      <c r="LL20" s="118"/>
      <c r="LM20" s="118"/>
      <c r="LN20" s="118"/>
      <c r="LO20" s="118"/>
      <c r="LP20" s="118"/>
      <c r="LQ20" s="118"/>
      <c r="LR20" s="118"/>
      <c r="LS20" s="118"/>
      <c r="LT20" s="118"/>
      <c r="LU20" s="118"/>
      <c r="LV20" s="118"/>
      <c r="LW20" s="118"/>
      <c r="LX20" s="118"/>
      <c r="LY20" s="118"/>
      <c r="LZ20" s="118"/>
      <c r="MA20" s="118"/>
      <c r="MB20" s="118"/>
      <c r="MC20" s="118"/>
      <c r="MD20" s="118"/>
      <c r="ME20" s="118"/>
      <c r="MF20" s="118"/>
      <c r="MG20" s="118"/>
      <c r="MH20" s="118"/>
      <c r="MI20" s="118"/>
      <c r="MJ20" s="118"/>
      <c r="MK20" s="118"/>
      <c r="ML20" s="118"/>
      <c r="MM20" s="118"/>
      <c r="MN20" s="118"/>
      <c r="MO20" s="118"/>
      <c r="MP20" s="118"/>
      <c r="MQ20" s="118"/>
      <c r="MR20" s="118"/>
      <c r="MS20" s="118"/>
      <c r="MT20" s="118"/>
      <c r="MU20" s="118"/>
      <c r="MV20" s="118"/>
      <c r="MW20" s="118"/>
      <c r="MX20" s="118"/>
      <c r="MY20" s="118"/>
      <c r="MZ20" s="118"/>
      <c r="NA20" s="118"/>
      <c r="NB20" s="118"/>
      <c r="NC20" s="118"/>
      <c r="ND20" s="118"/>
      <c r="NE20" s="118"/>
      <c r="NF20" s="118"/>
      <c r="NG20" s="118"/>
      <c r="NH20" s="118"/>
      <c r="NI20" s="118"/>
      <c r="NJ20" s="118"/>
      <c r="NK20" s="118"/>
      <c r="NL20" s="118"/>
      <c r="NM20" s="118"/>
      <c r="NN20" s="118"/>
      <c r="NO20" s="118"/>
      <c r="NP20" s="118"/>
      <c r="NQ20" s="118"/>
      <c r="NR20" s="118"/>
      <c r="NS20" s="118"/>
      <c r="NT20" s="118"/>
      <c r="NU20" s="118"/>
      <c r="NV20" s="118"/>
      <c r="NW20" s="118"/>
      <c r="NX20" s="118"/>
      <c r="NY20" s="118"/>
      <c r="NZ20" s="118"/>
      <c r="OA20" s="118"/>
      <c r="OB20" s="118"/>
      <c r="OC20" s="118"/>
      <c r="OD20" s="118"/>
      <c r="OE20" s="118"/>
      <c r="OF20" s="118"/>
      <c r="OG20" s="118"/>
      <c r="OH20" s="118"/>
      <c r="OI20" s="118"/>
      <c r="OJ20" s="118"/>
      <c r="OK20" s="118"/>
      <c r="OL20" s="118"/>
      <c r="OM20" s="118"/>
      <c r="ON20" s="118"/>
      <c r="OO20" s="118"/>
      <c r="OP20" s="118"/>
      <c r="OQ20" s="118"/>
      <c r="OR20" s="118"/>
      <c r="OS20" s="118"/>
      <c r="OT20" s="118"/>
      <c r="OU20" s="118"/>
      <c r="OV20" s="118"/>
      <c r="OW20" s="118"/>
      <c r="OX20" s="118"/>
      <c r="OY20" s="118"/>
      <c r="OZ20" s="118"/>
      <c r="PA20" s="118"/>
      <c r="PB20" s="118"/>
      <c r="PC20" s="118"/>
      <c r="PD20" s="118"/>
      <c r="PE20" s="118"/>
      <c r="PF20" s="118"/>
      <c r="PG20" s="118"/>
      <c r="PH20" s="118"/>
      <c r="PI20" s="118"/>
      <c r="PJ20" s="118"/>
      <c r="PK20" s="118"/>
      <c r="PL20" s="118"/>
      <c r="PM20" s="118"/>
      <c r="PN20" s="118"/>
      <c r="PO20" s="118"/>
      <c r="PP20" s="118"/>
      <c r="PQ20" s="118"/>
      <c r="PR20" s="118"/>
      <c r="PS20" s="118"/>
      <c r="PT20" s="118"/>
      <c r="PU20" s="118"/>
      <c r="PV20" s="118"/>
      <c r="PW20" s="118"/>
      <c r="PX20" s="118"/>
      <c r="PY20" s="118"/>
      <c r="PZ20" s="118"/>
      <c r="QA20" s="118"/>
      <c r="QB20" s="118"/>
      <c r="QC20" s="118"/>
      <c r="QD20" s="118"/>
      <c r="QE20" s="118"/>
      <c r="QF20" s="118"/>
      <c r="QG20" s="118"/>
      <c r="QH20" s="118"/>
      <c r="QI20" s="118"/>
      <c r="QJ20" s="118"/>
      <c r="QK20" s="118"/>
      <c r="QL20" s="118"/>
      <c r="QM20" s="118"/>
      <c r="QN20" s="118"/>
      <c r="QO20" s="118"/>
      <c r="QP20" s="118"/>
      <c r="QQ20" s="118"/>
      <c r="QR20" s="118"/>
      <c r="QS20" s="118"/>
      <c r="QT20" s="118"/>
      <c r="QU20" s="118"/>
      <c r="QV20" s="118"/>
      <c r="QW20" s="118"/>
      <c r="QX20" s="118"/>
      <c r="QY20" s="118"/>
      <c r="QZ20" s="118"/>
      <c r="RA20" s="118"/>
      <c r="RB20" s="118"/>
      <c r="RC20" s="118"/>
      <c r="RD20" s="118"/>
      <c r="RE20" s="118"/>
      <c r="RF20" s="118"/>
      <c r="RG20" s="118"/>
      <c r="RH20" s="118"/>
      <c r="RI20" s="118"/>
      <c r="RJ20" s="118"/>
      <c r="RK20" s="118"/>
      <c r="RL20" s="118"/>
      <c r="RM20" s="118"/>
      <c r="RN20" s="118"/>
      <c r="RO20" s="118"/>
      <c r="RP20" s="118"/>
      <c r="RQ20" s="118"/>
      <c r="RR20" s="118"/>
      <c r="RS20" s="118"/>
      <c r="RT20" s="118"/>
      <c r="RU20" s="118"/>
      <c r="RV20" s="118"/>
      <c r="RW20" s="118"/>
      <c r="RX20" s="118"/>
      <c r="RY20" s="118"/>
      <c r="RZ20" s="118"/>
      <c r="SA20" s="118"/>
      <c r="SB20" s="118"/>
      <c r="SC20" s="118"/>
      <c r="SD20" s="118"/>
      <c r="SE20" s="118"/>
      <c r="SF20" s="118"/>
      <c r="SG20" s="118"/>
      <c r="SH20" s="118"/>
      <c r="SI20" s="118"/>
      <c r="SJ20" s="118"/>
      <c r="SK20" s="118"/>
      <c r="SL20" s="118"/>
      <c r="SM20" s="118"/>
      <c r="SN20" s="118"/>
      <c r="SO20" s="118"/>
      <c r="SP20" s="118"/>
      <c r="SQ20" s="118"/>
      <c r="SR20" s="118"/>
      <c r="SS20" s="118"/>
      <c r="ST20" s="118"/>
      <c r="SU20" s="118"/>
      <c r="SV20" s="118"/>
      <c r="SW20" s="118"/>
      <c r="SX20" s="118"/>
      <c r="SY20" s="118"/>
      <c r="SZ20" s="118"/>
      <c r="TA20" s="118"/>
      <c r="TB20" s="118"/>
      <c r="TC20" s="118"/>
      <c r="TD20" s="118"/>
      <c r="TE20" s="118"/>
      <c r="TF20" s="118"/>
      <c r="TG20" s="118"/>
      <c r="TH20" s="118"/>
      <c r="TI20" s="118"/>
      <c r="TJ20" s="118"/>
      <c r="TK20" s="118"/>
      <c r="TL20" s="118"/>
      <c r="TM20" s="118"/>
      <c r="TN20" s="118"/>
      <c r="TO20" s="118"/>
      <c r="TP20" s="118"/>
      <c r="TQ20" s="118"/>
      <c r="TR20" s="118"/>
      <c r="TS20" s="118"/>
      <c r="TT20" s="118"/>
      <c r="TU20" s="118"/>
      <c r="TV20" s="118"/>
      <c r="TW20" s="118"/>
      <c r="TX20" s="118"/>
      <c r="TY20" s="118"/>
      <c r="TZ20" s="118"/>
      <c r="UA20" s="118"/>
      <c r="UB20" s="118"/>
      <c r="UC20" s="118"/>
      <c r="UD20" s="118"/>
      <c r="UE20" s="118"/>
      <c r="UF20" s="118"/>
      <c r="UG20" s="118"/>
      <c r="UH20" s="118"/>
      <c r="UI20" s="118"/>
      <c r="UJ20" s="118"/>
      <c r="UK20" s="118"/>
      <c r="UL20" s="118"/>
      <c r="UM20" s="118"/>
      <c r="UN20" s="118"/>
      <c r="UO20" s="118"/>
      <c r="UP20" s="118"/>
      <c r="UQ20" s="118"/>
      <c r="UR20" s="118"/>
      <c r="US20" s="118"/>
      <c r="UT20" s="118"/>
      <c r="UU20" s="118"/>
      <c r="UV20" s="118"/>
      <c r="UW20" s="118"/>
      <c r="UX20" s="118"/>
      <c r="UY20" s="118"/>
      <c r="UZ20" s="118"/>
      <c r="VA20" s="118"/>
      <c r="VB20" s="118"/>
      <c r="VC20" s="118"/>
      <c r="VD20" s="118"/>
      <c r="VE20" s="118"/>
      <c r="VF20" s="118"/>
      <c r="VG20" s="118"/>
      <c r="VH20" s="118"/>
      <c r="VI20" s="118"/>
      <c r="VJ20" s="118"/>
      <c r="VK20" s="118"/>
      <c r="VL20" s="118"/>
      <c r="VM20" s="118"/>
      <c r="VN20" s="118"/>
      <c r="VO20" s="118"/>
      <c r="VP20" s="118"/>
      <c r="VQ20" s="118"/>
      <c r="VR20" s="118"/>
      <c r="VS20" s="118"/>
      <c r="VT20" s="118"/>
      <c r="VU20" s="118"/>
      <c r="VV20" s="118"/>
      <c r="VW20" s="118"/>
      <c r="VX20" s="118"/>
      <c r="VY20" s="118"/>
      <c r="VZ20" s="118"/>
      <c r="WA20" s="118"/>
      <c r="WB20" s="118"/>
      <c r="WC20" s="118"/>
      <c r="WD20" s="118"/>
      <c r="WE20" s="118"/>
      <c r="WF20" s="118"/>
      <c r="WG20" s="118"/>
      <c r="WH20" s="118"/>
      <c r="WI20" s="118"/>
      <c r="WJ20" s="118"/>
      <c r="WK20" s="118"/>
      <c r="WL20" s="118"/>
      <c r="WM20" s="118"/>
      <c r="WN20" s="118"/>
      <c r="WO20" s="118"/>
      <c r="WP20" s="118"/>
      <c r="WQ20" s="118"/>
      <c r="WR20" s="118"/>
      <c r="WS20" s="118"/>
      <c r="WT20" s="118"/>
      <c r="WU20" s="118"/>
      <c r="WV20" s="118"/>
      <c r="WW20" s="118"/>
      <c r="WX20" s="118"/>
      <c r="WY20" s="118"/>
      <c r="WZ20" s="118"/>
      <c r="XA20" s="118"/>
      <c r="XB20" s="118"/>
      <c r="XC20" s="118"/>
      <c r="XD20" s="118"/>
      <c r="XE20" s="118"/>
      <c r="XF20" s="118"/>
      <c r="XG20" s="118"/>
      <c r="XH20" s="118"/>
      <c r="XI20" s="118"/>
      <c r="XJ20" s="118"/>
      <c r="XK20" s="118"/>
      <c r="XL20" s="118"/>
      <c r="XM20" s="118"/>
      <c r="XN20" s="118"/>
      <c r="XO20" s="118"/>
      <c r="XP20" s="118"/>
      <c r="XQ20" s="118"/>
      <c r="XR20" s="118"/>
      <c r="XS20" s="118"/>
      <c r="XT20" s="118"/>
      <c r="XU20" s="118"/>
      <c r="XV20" s="118"/>
      <c r="XW20" s="118"/>
      <c r="XX20" s="118"/>
      <c r="XY20" s="118"/>
      <c r="XZ20" s="118"/>
      <c r="YA20" s="118"/>
      <c r="YB20" s="118"/>
      <c r="YC20" s="118"/>
      <c r="YD20" s="118"/>
      <c r="YE20" s="118"/>
      <c r="YF20" s="118"/>
      <c r="YG20" s="118"/>
      <c r="YH20" s="118"/>
      <c r="YI20" s="118"/>
      <c r="YJ20" s="118"/>
      <c r="YK20" s="118"/>
      <c r="YL20" s="118"/>
      <c r="YM20" s="118"/>
      <c r="YN20" s="118"/>
      <c r="YO20" s="118"/>
      <c r="YP20" s="118"/>
      <c r="YQ20" s="118"/>
      <c r="YR20" s="118"/>
      <c r="YS20" s="118"/>
      <c r="YT20" s="118"/>
      <c r="YU20" s="118"/>
      <c r="YV20" s="118"/>
      <c r="YW20" s="118"/>
      <c r="YX20" s="118"/>
      <c r="YY20" s="118"/>
      <c r="YZ20" s="118"/>
      <c r="ZA20" s="118"/>
      <c r="ZB20" s="118"/>
      <c r="ZC20" s="118"/>
      <c r="ZD20" s="118"/>
      <c r="ZE20" s="118"/>
      <c r="ZF20" s="118"/>
      <c r="ZG20" s="118"/>
      <c r="ZH20" s="118"/>
      <c r="ZI20" s="118"/>
      <c r="ZJ20" s="118"/>
      <c r="ZK20" s="118"/>
      <c r="ZL20" s="118"/>
      <c r="ZM20" s="118"/>
      <c r="ZN20" s="118"/>
      <c r="ZO20" s="118"/>
      <c r="ZP20" s="118"/>
      <c r="ZQ20" s="118"/>
      <c r="ZR20" s="118"/>
      <c r="ZS20" s="118"/>
      <c r="ZT20" s="118"/>
      <c r="ZU20" s="118"/>
      <c r="ZV20" s="118"/>
      <c r="ZW20" s="118"/>
      <c r="ZX20" s="118"/>
      <c r="ZY20" s="118"/>
      <c r="ZZ20" s="118"/>
      <c r="AAA20" s="118"/>
      <c r="AAB20" s="118"/>
      <c r="AAC20" s="118"/>
      <c r="AAD20" s="118"/>
      <c r="AAE20" s="118"/>
      <c r="AAF20" s="118"/>
      <c r="AAG20" s="118"/>
      <c r="AAH20" s="118"/>
      <c r="AAI20" s="118"/>
      <c r="AAJ20" s="118"/>
      <c r="AAK20" s="118"/>
      <c r="AAL20" s="118"/>
      <c r="AAM20" s="118"/>
      <c r="AAN20" s="118"/>
      <c r="AAO20" s="118"/>
      <c r="AAP20" s="118"/>
      <c r="AAQ20" s="118"/>
      <c r="AAR20" s="118"/>
      <c r="AAS20" s="118"/>
      <c r="AAT20" s="118"/>
      <c r="AAU20" s="118"/>
      <c r="AAV20" s="118"/>
      <c r="AAW20" s="118"/>
      <c r="AAX20" s="118"/>
      <c r="AAY20" s="118"/>
      <c r="AAZ20" s="118"/>
      <c r="ABA20" s="118"/>
      <c r="ABB20" s="118"/>
      <c r="ABC20" s="118"/>
      <c r="ABD20" s="118"/>
      <c r="ABE20" s="118"/>
      <c r="ABF20" s="118"/>
      <c r="ABG20" s="118"/>
      <c r="ABH20" s="118"/>
      <c r="ABI20" s="118"/>
      <c r="ABJ20" s="118"/>
      <c r="ABK20" s="118"/>
      <c r="ABL20" s="118"/>
      <c r="ABM20" s="118"/>
      <c r="ABN20" s="118"/>
      <c r="ABO20" s="118"/>
      <c r="ABP20" s="118"/>
      <c r="ABQ20" s="118"/>
      <c r="ABR20" s="118"/>
      <c r="ABS20" s="118"/>
      <c r="ABT20" s="118"/>
      <c r="ABU20" s="118"/>
      <c r="ABV20" s="118"/>
      <c r="ABW20" s="118"/>
      <c r="ABX20" s="118"/>
      <c r="ABY20" s="118"/>
      <c r="ABZ20" s="118"/>
      <c r="ACA20" s="118"/>
      <c r="ACB20" s="118"/>
      <c r="ACC20" s="118"/>
      <c r="ACD20" s="118"/>
      <c r="ACE20" s="118"/>
      <c r="ACF20" s="118"/>
      <c r="ACG20" s="118"/>
      <c r="ACH20" s="118"/>
      <c r="ACI20" s="118"/>
      <c r="ACJ20" s="118"/>
      <c r="ACK20" s="118"/>
      <c r="ACL20" s="118"/>
      <c r="ACM20" s="118"/>
      <c r="ACN20" s="118"/>
      <c r="ACO20" s="118"/>
      <c r="ACP20" s="118"/>
      <c r="ACQ20" s="118"/>
      <c r="ACR20" s="118"/>
      <c r="ACS20" s="118"/>
      <c r="ACT20" s="118"/>
      <c r="ACU20" s="118"/>
      <c r="ACV20" s="118"/>
      <c r="ACW20" s="118"/>
      <c r="ACX20" s="118"/>
      <c r="ACY20" s="118"/>
      <c r="ACZ20" s="118"/>
      <c r="ADA20" s="118"/>
      <c r="ADB20" s="118"/>
      <c r="ADC20" s="118"/>
      <c r="ADD20" s="118"/>
      <c r="ADE20" s="118"/>
      <c r="ADF20" s="118"/>
      <c r="ADG20" s="118"/>
      <c r="ADH20" s="118"/>
      <c r="ADI20" s="118"/>
      <c r="ADJ20" s="118"/>
      <c r="ADK20" s="118"/>
      <c r="ADL20" s="118"/>
      <c r="ADM20" s="118"/>
      <c r="ADN20" s="118"/>
      <c r="ADO20" s="118"/>
      <c r="ADP20" s="118"/>
      <c r="ADQ20" s="118"/>
      <c r="ADR20" s="118"/>
      <c r="ADS20" s="118"/>
      <c r="ADT20" s="118"/>
      <c r="ADU20" s="118"/>
      <c r="ADV20" s="118"/>
      <c r="ADW20" s="118"/>
      <c r="ADX20" s="118"/>
      <c r="ADY20" s="118"/>
      <c r="ADZ20" s="118"/>
      <c r="AEA20" s="118"/>
      <c r="AEB20" s="118"/>
      <c r="AEC20" s="118"/>
      <c r="AED20" s="118"/>
      <c r="AEE20" s="118"/>
      <c r="AEF20" s="118"/>
      <c r="AEG20" s="118"/>
      <c r="AEH20" s="118"/>
      <c r="AEI20" s="118"/>
      <c r="AEJ20" s="118"/>
      <c r="AEK20" s="118"/>
      <c r="AEL20" s="118"/>
      <c r="AEM20" s="118"/>
      <c r="AEN20" s="118"/>
      <c r="AEO20" s="118"/>
      <c r="AEP20" s="118"/>
      <c r="AEQ20" s="118"/>
      <c r="AER20" s="118"/>
      <c r="AES20" s="118"/>
      <c r="AET20" s="118"/>
      <c r="AEU20" s="118"/>
      <c r="AEV20" s="118"/>
      <c r="AEW20" s="118"/>
      <c r="AEX20" s="118"/>
      <c r="AEY20" s="118"/>
      <c r="AEZ20" s="118"/>
      <c r="AFA20" s="118"/>
      <c r="AFB20" s="118"/>
      <c r="AFC20" s="118"/>
      <c r="AFD20" s="118"/>
      <c r="AFE20" s="118"/>
      <c r="AFF20" s="118"/>
      <c r="AFG20" s="118"/>
      <c r="AFH20" s="118"/>
      <c r="AFI20" s="118"/>
      <c r="AFJ20" s="118"/>
      <c r="AFK20" s="118"/>
      <c r="AFL20" s="118"/>
      <c r="AFM20" s="118"/>
      <c r="AFN20" s="118"/>
      <c r="AFO20" s="118"/>
      <c r="AFP20" s="118"/>
      <c r="AFQ20" s="118"/>
      <c r="AFR20" s="118"/>
      <c r="AFS20" s="118"/>
      <c r="AFT20" s="118"/>
      <c r="AFU20" s="118"/>
      <c r="AFV20" s="118"/>
      <c r="AFW20" s="118"/>
      <c r="AFX20" s="118"/>
      <c r="AFY20" s="118"/>
      <c r="AFZ20" s="118"/>
      <c r="AGA20" s="118"/>
      <c r="AGB20" s="118"/>
      <c r="AGC20" s="118"/>
      <c r="AGD20" s="118"/>
      <c r="AGE20" s="118"/>
      <c r="AGF20" s="118"/>
      <c r="AGG20" s="118"/>
      <c r="AGH20" s="118"/>
      <c r="AGI20" s="118"/>
      <c r="AGJ20" s="118"/>
      <c r="AGK20" s="118"/>
      <c r="AGL20" s="118"/>
      <c r="AGM20" s="118"/>
      <c r="AGN20" s="118"/>
      <c r="AGO20" s="118"/>
      <c r="AGP20" s="118"/>
      <c r="AGQ20" s="118"/>
      <c r="AGR20" s="118"/>
      <c r="AGS20" s="118"/>
      <c r="AGT20" s="118"/>
      <c r="AGU20" s="118"/>
      <c r="AGV20" s="118"/>
      <c r="AGW20" s="118"/>
      <c r="AGX20" s="118"/>
      <c r="AGY20" s="118"/>
      <c r="AGZ20" s="118"/>
      <c r="AHA20" s="118"/>
      <c r="AHB20" s="118"/>
      <c r="AHC20" s="118"/>
      <c r="AHD20" s="118"/>
      <c r="AHE20" s="118"/>
      <c r="AHF20" s="118"/>
      <c r="AHG20" s="118"/>
      <c r="AHH20" s="118"/>
      <c r="AHI20" s="118"/>
      <c r="AHJ20" s="118"/>
      <c r="AHK20" s="118"/>
      <c r="AHL20" s="118"/>
      <c r="AHM20" s="118"/>
      <c r="AHN20" s="118"/>
      <c r="AHO20" s="118"/>
      <c r="AHP20" s="118"/>
      <c r="AHQ20" s="118"/>
      <c r="AHR20" s="118"/>
      <c r="AHS20" s="118"/>
      <c r="AHT20" s="118"/>
      <c r="AHU20" s="118"/>
      <c r="AHV20" s="118"/>
      <c r="AHW20" s="118"/>
      <c r="AHX20" s="118"/>
      <c r="AHY20" s="118"/>
      <c r="AHZ20" s="118"/>
      <c r="AIA20" s="118"/>
      <c r="AIB20" s="118"/>
      <c r="AIC20" s="118"/>
      <c r="AID20" s="118"/>
      <c r="AIE20" s="118"/>
      <c r="AIF20" s="118"/>
      <c r="AIG20" s="118"/>
      <c r="AIH20" s="118"/>
      <c r="AII20" s="118"/>
      <c r="AIJ20" s="118"/>
      <c r="AIK20" s="118"/>
      <c r="AIL20" s="118"/>
      <c r="AIM20" s="118"/>
      <c r="AIN20" s="118"/>
      <c r="AIO20" s="118"/>
      <c r="AIP20" s="118"/>
      <c r="AIQ20" s="118"/>
      <c r="AIR20" s="118"/>
      <c r="AIS20" s="118"/>
      <c r="AIT20" s="118"/>
      <c r="AIU20" s="118"/>
      <c r="AIV20" s="118"/>
      <c r="AIW20" s="118"/>
      <c r="AIX20" s="118"/>
      <c r="AIY20" s="118"/>
      <c r="AIZ20" s="118"/>
      <c r="AJA20" s="118"/>
      <c r="AJB20" s="118"/>
      <c r="AJC20" s="118"/>
      <c r="AJD20" s="118"/>
      <c r="AJE20" s="118"/>
      <c r="AJF20" s="118"/>
      <c r="AJG20" s="118"/>
      <c r="AJH20" s="118"/>
      <c r="AJI20" s="118"/>
      <c r="AJJ20" s="118"/>
      <c r="AJK20" s="118"/>
      <c r="AJL20" s="118"/>
      <c r="AJM20" s="118"/>
      <c r="AJN20" s="118"/>
      <c r="AJO20" s="118"/>
      <c r="AJP20" s="118"/>
      <c r="AJQ20" s="118"/>
      <c r="AJR20" s="118"/>
      <c r="AJS20" s="118"/>
      <c r="AJT20" s="118"/>
      <c r="AJU20" s="118"/>
      <c r="AJV20" s="118"/>
      <c r="AJW20" s="118"/>
      <c r="AJX20" s="118"/>
      <c r="AJY20" s="118"/>
      <c r="AJZ20" s="118"/>
      <c r="AKA20" s="118"/>
      <c r="AKB20" s="118"/>
      <c r="AKC20" s="118"/>
      <c r="AKD20" s="118"/>
      <c r="AKE20" s="118"/>
      <c r="AKF20" s="118"/>
      <c r="AKG20" s="118"/>
      <c r="AKH20" s="118"/>
      <c r="AKI20" s="118"/>
      <c r="AKJ20" s="118"/>
      <c r="AKK20" s="118"/>
      <c r="AKL20" s="118"/>
      <c r="AKM20" s="118"/>
      <c r="AKN20" s="118"/>
      <c r="AKO20" s="118"/>
      <c r="AKP20" s="118"/>
      <c r="AKQ20" s="118"/>
      <c r="AKR20" s="118"/>
      <c r="AKS20" s="118"/>
      <c r="AKT20" s="118"/>
      <c r="AKU20" s="118"/>
      <c r="AKV20" s="118"/>
      <c r="AKW20" s="118"/>
      <c r="AKX20" s="118"/>
      <c r="AKY20" s="118"/>
      <c r="AKZ20" s="118"/>
      <c r="ALA20" s="118"/>
      <c r="ALB20" s="118"/>
      <c r="ALC20" s="118"/>
      <c r="ALD20" s="118"/>
      <c r="ALE20" s="118"/>
      <c r="ALF20" s="118"/>
      <c r="ALG20" s="118"/>
      <c r="ALH20" s="118"/>
      <c r="ALI20" s="118"/>
      <c r="ALJ20" s="118"/>
      <c r="ALK20" s="118"/>
      <c r="ALL20" s="118"/>
      <c r="ALM20" s="118"/>
      <c r="ALN20" s="118"/>
      <c r="ALO20" s="118"/>
      <c r="ALP20" s="118"/>
      <c r="ALQ20" s="118"/>
      <c r="ALR20" s="118"/>
      <c r="ALS20" s="118"/>
      <c r="ALT20" s="118"/>
      <c r="ALU20" s="118"/>
      <c r="ALV20" s="118"/>
      <c r="ALW20" s="118"/>
      <c r="ALX20" s="118"/>
      <c r="ALY20" s="118"/>
      <c r="ALZ20" s="118"/>
      <c r="AMA20" s="118"/>
      <c r="AMB20" s="118"/>
      <c r="AMC20" s="118"/>
      <c r="AMD20" s="118"/>
      <c r="AME20" s="118"/>
      <c r="AMF20" s="118"/>
      <c r="AMG20" s="118"/>
      <c r="AMH20" s="118"/>
      <c r="AMI20" s="118"/>
      <c r="AMJ20" s="118"/>
      <c r="AMK20" s="118"/>
      <c r="AML20" s="118"/>
      <c r="AMM20" s="118"/>
      <c r="AMN20" s="118"/>
      <c r="AMO20" s="118"/>
      <c r="AMP20" s="118"/>
      <c r="AMQ20" s="118"/>
      <c r="AMR20" s="118"/>
      <c r="AMS20" s="118"/>
      <c r="AMT20" s="118"/>
      <c r="AMU20" s="118"/>
      <c r="AMV20" s="118"/>
      <c r="AMW20" s="118"/>
      <c r="AMX20" s="118"/>
      <c r="AMY20" s="118"/>
      <c r="AMZ20" s="118"/>
      <c r="ANA20" s="118"/>
      <c r="ANB20" s="118"/>
      <c r="ANC20" s="118"/>
      <c r="AND20" s="118"/>
      <c r="ANE20" s="118"/>
      <c r="ANF20" s="118"/>
      <c r="ANG20" s="118"/>
      <c r="ANH20" s="118"/>
      <c r="ANI20" s="118"/>
      <c r="ANJ20" s="118"/>
      <c r="ANK20" s="118"/>
      <c r="ANL20" s="118"/>
      <c r="ANM20" s="118"/>
      <c r="ANN20" s="118"/>
      <c r="ANO20" s="118"/>
      <c r="ANP20" s="118"/>
      <c r="ANQ20" s="118"/>
      <c r="ANR20" s="118"/>
      <c r="ANS20" s="118"/>
      <c r="ANT20" s="118"/>
      <c r="ANU20" s="118"/>
      <c r="ANV20" s="118"/>
      <c r="ANW20" s="118"/>
      <c r="ANX20" s="118"/>
      <c r="ANY20" s="118"/>
      <c r="ANZ20" s="118"/>
      <c r="AOA20" s="118"/>
      <c r="AOB20" s="118"/>
      <c r="AOC20" s="118"/>
      <c r="AOD20" s="118"/>
      <c r="AOE20" s="118"/>
      <c r="AOF20" s="118"/>
      <c r="AOG20" s="118"/>
      <c r="AOH20" s="118"/>
      <c r="AOI20" s="118"/>
      <c r="AOJ20" s="118"/>
      <c r="AOK20" s="118"/>
      <c r="AOL20" s="118"/>
      <c r="AOM20" s="118"/>
      <c r="AON20" s="118"/>
      <c r="AOO20" s="118"/>
      <c r="AOP20" s="118"/>
      <c r="AOQ20" s="118"/>
      <c r="AOR20" s="118"/>
      <c r="AOS20" s="118"/>
      <c r="AOT20" s="118"/>
      <c r="AOU20" s="118"/>
      <c r="AOV20" s="118"/>
      <c r="AOW20" s="118"/>
      <c r="AOX20" s="118"/>
      <c r="AOY20" s="118"/>
      <c r="AOZ20" s="118"/>
      <c r="APA20" s="118"/>
      <c r="APB20" s="118"/>
      <c r="APC20" s="118"/>
      <c r="APD20" s="118"/>
      <c r="APE20" s="118"/>
      <c r="APF20" s="118"/>
      <c r="APG20" s="118"/>
      <c r="APH20" s="118"/>
      <c r="API20" s="118"/>
      <c r="APJ20" s="118"/>
      <c r="APK20" s="118"/>
      <c r="APL20" s="118"/>
      <c r="APM20" s="118"/>
      <c r="APN20" s="118"/>
      <c r="APO20" s="118"/>
      <c r="APP20" s="118"/>
      <c r="APQ20" s="118"/>
      <c r="APR20" s="118"/>
      <c r="APS20" s="118"/>
      <c r="APT20" s="118"/>
      <c r="APU20" s="118"/>
      <c r="APV20" s="118"/>
      <c r="APW20" s="118"/>
      <c r="APX20" s="118"/>
      <c r="APY20" s="118"/>
      <c r="APZ20" s="118"/>
      <c r="AQA20" s="118"/>
      <c r="AQB20" s="118"/>
      <c r="AQC20" s="118"/>
      <c r="AQD20" s="118"/>
      <c r="AQE20" s="118"/>
      <c r="AQF20" s="118"/>
      <c r="AQG20" s="118"/>
      <c r="AQH20" s="118"/>
      <c r="AQI20" s="118"/>
      <c r="AQJ20" s="118"/>
      <c r="AQK20" s="118"/>
      <c r="AQL20" s="118"/>
      <c r="AQM20" s="118"/>
      <c r="AQN20" s="118"/>
      <c r="AQO20" s="118"/>
      <c r="AQP20" s="118"/>
      <c r="AQQ20" s="118"/>
      <c r="AQR20" s="118"/>
      <c r="AQS20" s="118"/>
      <c r="AQT20" s="118"/>
      <c r="AQU20" s="118"/>
      <c r="AQV20" s="118"/>
      <c r="AQW20" s="118"/>
      <c r="AQX20" s="118"/>
      <c r="AQY20" s="118"/>
      <c r="AQZ20" s="118"/>
      <c r="ARA20" s="118"/>
      <c r="ARB20" s="118"/>
      <c r="ARC20" s="118"/>
      <c r="ARD20" s="118"/>
      <c r="ARE20" s="118"/>
      <c r="ARF20" s="118"/>
      <c r="ARG20" s="118"/>
      <c r="ARH20" s="118"/>
      <c r="ARI20" s="118"/>
      <c r="ARJ20" s="118"/>
      <c r="ARK20" s="118"/>
      <c r="ARL20" s="118"/>
      <c r="ARM20" s="118"/>
      <c r="ARN20" s="118"/>
      <c r="ARO20" s="118"/>
      <c r="ARP20" s="118"/>
      <c r="ARQ20" s="118"/>
      <c r="ARR20" s="118"/>
      <c r="ARS20" s="118"/>
      <c r="ART20" s="118"/>
      <c r="ARU20" s="118"/>
      <c r="ARV20" s="118"/>
      <c r="ARW20" s="118"/>
      <c r="ARX20" s="118"/>
      <c r="ARY20" s="118"/>
      <c r="ARZ20" s="118"/>
      <c r="ASA20" s="118"/>
      <c r="ASB20" s="118"/>
      <c r="ASC20" s="118"/>
      <c r="ASD20" s="118"/>
      <c r="ASE20" s="118"/>
      <c r="ASF20" s="118"/>
      <c r="ASG20" s="118"/>
      <c r="ASH20" s="118"/>
      <c r="ASI20" s="118"/>
      <c r="ASJ20" s="118"/>
      <c r="ASK20" s="118"/>
      <c r="ASL20" s="118"/>
      <c r="ASM20" s="118"/>
      <c r="ASN20" s="118"/>
      <c r="ASO20" s="118"/>
      <c r="ASP20" s="118"/>
      <c r="ASQ20" s="118"/>
      <c r="ASR20" s="118"/>
      <c r="ASS20" s="118"/>
      <c r="AST20" s="118"/>
      <c r="ASU20" s="118"/>
      <c r="ASV20" s="118"/>
      <c r="ASW20" s="118"/>
      <c r="ASX20" s="118"/>
      <c r="ASY20" s="118"/>
      <c r="ASZ20" s="118"/>
      <c r="ATA20" s="118"/>
      <c r="ATB20" s="118"/>
      <c r="ATC20" s="118"/>
      <c r="ATD20" s="118"/>
      <c r="ATE20" s="118"/>
      <c r="ATF20" s="118"/>
      <c r="ATG20" s="118"/>
      <c r="ATH20" s="118"/>
      <c r="ATI20" s="118"/>
      <c r="ATJ20" s="118"/>
      <c r="ATK20" s="118"/>
      <c r="ATL20" s="118"/>
      <c r="ATM20" s="118"/>
      <c r="ATN20" s="118"/>
      <c r="ATO20" s="118"/>
      <c r="ATP20" s="118"/>
      <c r="ATQ20" s="118"/>
      <c r="ATR20" s="118"/>
      <c r="ATS20" s="118"/>
      <c r="ATT20" s="118"/>
      <c r="ATU20" s="118"/>
      <c r="ATV20" s="118"/>
      <c r="ATW20" s="118"/>
      <c r="ATX20" s="118"/>
      <c r="ATY20" s="118"/>
      <c r="ATZ20" s="118"/>
      <c r="AUA20" s="118"/>
      <c r="AUB20" s="118"/>
      <c r="AUC20" s="118"/>
      <c r="AUD20" s="118"/>
      <c r="AUE20" s="118"/>
      <c r="AUF20" s="118"/>
      <c r="AUG20" s="118"/>
      <c r="AUH20" s="118"/>
      <c r="AUI20" s="118"/>
      <c r="AUJ20" s="118"/>
      <c r="AUK20" s="118"/>
      <c r="AUL20" s="118"/>
      <c r="AUM20" s="118"/>
      <c r="AUN20" s="118"/>
      <c r="AUO20" s="118"/>
      <c r="AUP20" s="118"/>
      <c r="AUQ20" s="118"/>
      <c r="AUR20" s="118"/>
      <c r="AUS20" s="118"/>
      <c r="AUT20" s="118"/>
      <c r="AUU20" s="118"/>
      <c r="AUV20" s="118"/>
      <c r="AUW20" s="118"/>
      <c r="AUX20" s="118"/>
      <c r="AUY20" s="118"/>
      <c r="AUZ20" s="118"/>
      <c r="AVA20" s="118"/>
      <c r="AVB20" s="118"/>
      <c r="AVC20" s="118"/>
      <c r="AVD20" s="118"/>
      <c r="AVE20" s="118"/>
      <c r="AVF20" s="118"/>
      <c r="AVG20" s="118"/>
      <c r="AVH20" s="118"/>
      <c r="AVI20" s="118"/>
      <c r="AVJ20" s="118"/>
      <c r="AVK20" s="118"/>
      <c r="AVL20" s="118"/>
      <c r="AVM20" s="118"/>
      <c r="AVN20" s="118"/>
      <c r="AVO20" s="118"/>
      <c r="AVP20" s="118"/>
      <c r="AVQ20" s="118"/>
      <c r="AVR20" s="118"/>
      <c r="AVS20" s="118"/>
      <c r="AVT20" s="118"/>
      <c r="AVU20" s="118"/>
      <c r="AVV20" s="118"/>
      <c r="AVW20" s="118"/>
      <c r="AVX20" s="118"/>
      <c r="AVY20" s="118"/>
      <c r="AVZ20" s="118"/>
      <c r="AWA20" s="118"/>
      <c r="AWB20" s="118"/>
      <c r="AWC20" s="118"/>
      <c r="AWD20" s="118"/>
      <c r="AWE20" s="118"/>
      <c r="AWF20" s="118"/>
      <c r="AWG20" s="118"/>
      <c r="AWH20" s="118"/>
      <c r="AWI20" s="118"/>
      <c r="AWJ20" s="118"/>
      <c r="AWK20" s="118"/>
      <c r="AWL20" s="118"/>
      <c r="AWM20" s="118"/>
      <c r="AWN20" s="118"/>
      <c r="AWO20" s="118"/>
      <c r="AWP20" s="118"/>
      <c r="AWQ20" s="118"/>
      <c r="AWR20" s="118"/>
      <c r="AWS20" s="118"/>
      <c r="AWT20" s="118"/>
      <c r="AWU20" s="118"/>
      <c r="AWV20" s="118"/>
      <c r="AWW20" s="118"/>
      <c r="AWX20" s="118"/>
      <c r="AWY20" s="118"/>
      <c r="AWZ20" s="118"/>
      <c r="AXA20" s="118"/>
      <c r="AXB20" s="118"/>
      <c r="AXC20" s="118"/>
      <c r="AXD20" s="118"/>
      <c r="AXE20" s="118"/>
      <c r="AXF20" s="118"/>
      <c r="AXG20" s="118"/>
      <c r="AXH20" s="118"/>
      <c r="AXI20" s="118"/>
      <c r="AXJ20" s="118"/>
      <c r="AXK20" s="118"/>
      <c r="AXL20" s="118"/>
      <c r="AXM20" s="118"/>
      <c r="AXN20" s="118"/>
      <c r="AXO20" s="118"/>
      <c r="AXP20" s="118"/>
      <c r="AXQ20" s="118"/>
      <c r="AXR20" s="118"/>
      <c r="AXS20" s="118"/>
      <c r="AXT20" s="118"/>
      <c r="AXU20" s="118"/>
      <c r="AXV20" s="118"/>
      <c r="AXW20" s="118"/>
      <c r="AXX20" s="118"/>
      <c r="AXY20" s="118"/>
      <c r="AXZ20" s="118"/>
      <c r="AYA20" s="118"/>
      <c r="AYB20" s="118"/>
      <c r="AYC20" s="118"/>
      <c r="AYD20" s="118"/>
      <c r="AYE20" s="118"/>
      <c r="AYF20" s="118"/>
      <c r="AYG20" s="118"/>
      <c r="AYH20" s="118"/>
      <c r="AYI20" s="118"/>
      <c r="AYJ20" s="118"/>
      <c r="AYK20" s="118"/>
      <c r="AYL20" s="118"/>
      <c r="AYM20" s="118"/>
      <c r="AYN20" s="118"/>
      <c r="AYO20" s="118"/>
      <c r="AYP20" s="118"/>
      <c r="AYQ20" s="118"/>
      <c r="AYR20" s="118"/>
      <c r="AYS20" s="118"/>
      <c r="AYT20" s="118"/>
      <c r="AYU20" s="118"/>
      <c r="AYV20" s="118"/>
      <c r="AYW20" s="118"/>
      <c r="AYX20" s="118"/>
      <c r="AYY20" s="118"/>
      <c r="AYZ20" s="118"/>
      <c r="AZA20" s="118"/>
      <c r="AZB20" s="118"/>
      <c r="AZC20" s="118"/>
      <c r="AZD20" s="118"/>
      <c r="AZE20" s="118"/>
      <c r="AZF20" s="118"/>
      <c r="AZG20" s="118"/>
      <c r="AZH20" s="118"/>
      <c r="AZI20" s="118"/>
      <c r="AZJ20" s="118"/>
      <c r="AZK20" s="118"/>
      <c r="AZL20" s="118"/>
      <c r="AZM20" s="118"/>
      <c r="AZN20" s="118"/>
      <c r="AZO20" s="118"/>
      <c r="AZP20" s="118"/>
      <c r="AZQ20" s="118"/>
      <c r="AZR20" s="118"/>
      <c r="AZS20" s="118"/>
      <c r="AZT20" s="118"/>
      <c r="AZU20" s="118"/>
      <c r="AZV20" s="118"/>
      <c r="AZW20" s="118"/>
      <c r="AZX20" s="118"/>
      <c r="AZY20" s="118"/>
      <c r="AZZ20" s="118"/>
      <c r="BAA20" s="118"/>
      <c r="BAB20" s="118"/>
      <c r="BAC20" s="118"/>
      <c r="BAD20" s="118"/>
      <c r="BAE20" s="118"/>
      <c r="BAF20" s="118"/>
      <c r="BAG20" s="118"/>
      <c r="BAH20" s="118"/>
      <c r="BAI20" s="118"/>
      <c r="BAJ20" s="118"/>
      <c r="BAK20" s="118"/>
      <c r="BAL20" s="118"/>
      <c r="BAM20" s="118"/>
      <c r="BAN20" s="118"/>
      <c r="BAO20" s="118"/>
      <c r="BAP20" s="118"/>
      <c r="BAQ20" s="118"/>
      <c r="BAR20" s="118"/>
      <c r="BAS20" s="118"/>
      <c r="BAT20" s="118"/>
      <c r="BAU20" s="118"/>
      <c r="BAV20" s="118"/>
      <c r="BAW20" s="118"/>
      <c r="BAX20" s="118"/>
      <c r="BAY20" s="118"/>
      <c r="BAZ20" s="118"/>
      <c r="BBA20" s="118"/>
      <c r="BBB20" s="118"/>
      <c r="BBC20" s="118"/>
      <c r="BBD20" s="118"/>
      <c r="BBE20" s="118"/>
      <c r="BBF20" s="118"/>
      <c r="BBG20" s="118"/>
      <c r="BBH20" s="118"/>
      <c r="BBI20" s="118"/>
      <c r="BBJ20" s="118"/>
      <c r="BBK20" s="118"/>
      <c r="BBL20" s="118"/>
      <c r="BBM20" s="118"/>
      <c r="BBN20" s="118"/>
      <c r="BBO20" s="118"/>
      <c r="BBP20" s="118"/>
      <c r="BBQ20" s="118"/>
      <c r="BBR20" s="118"/>
      <c r="BBS20" s="118"/>
      <c r="BBT20" s="118"/>
      <c r="BBU20" s="118"/>
      <c r="BBV20" s="118"/>
      <c r="BBW20" s="118"/>
      <c r="BBX20" s="118"/>
      <c r="BBY20" s="118"/>
      <c r="BBZ20" s="118"/>
      <c r="BCA20" s="118"/>
      <c r="BCB20" s="118"/>
      <c r="BCC20" s="118"/>
      <c r="BCD20" s="118"/>
      <c r="BCE20" s="118"/>
      <c r="BCF20" s="118"/>
      <c r="BCG20" s="118"/>
      <c r="BCH20" s="118"/>
      <c r="BCI20" s="118"/>
      <c r="BCJ20" s="118"/>
      <c r="BCK20" s="118"/>
      <c r="BCL20" s="118"/>
      <c r="BCM20" s="118"/>
      <c r="BCN20" s="118"/>
      <c r="BCO20" s="118"/>
      <c r="BCP20" s="118"/>
      <c r="BCQ20" s="118"/>
      <c r="BCR20" s="118"/>
      <c r="BCS20" s="118"/>
      <c r="BCT20" s="118"/>
      <c r="BCU20" s="118"/>
      <c r="BCV20" s="118"/>
      <c r="BCW20" s="118"/>
      <c r="BCX20" s="118"/>
      <c r="BCY20" s="118"/>
      <c r="BCZ20" s="118"/>
      <c r="BDA20" s="118"/>
      <c r="BDB20" s="118"/>
      <c r="BDC20" s="118"/>
      <c r="BDD20" s="118"/>
      <c r="BDE20" s="118"/>
      <c r="BDF20" s="118"/>
      <c r="BDG20" s="118"/>
      <c r="BDH20" s="118"/>
      <c r="BDI20" s="118"/>
      <c r="BDJ20" s="118"/>
      <c r="BDK20" s="118"/>
      <c r="BDL20" s="118"/>
      <c r="BDM20" s="118"/>
      <c r="BDN20" s="118"/>
      <c r="BDO20" s="118"/>
      <c r="BDP20" s="118"/>
      <c r="BDQ20" s="118"/>
      <c r="BDR20" s="118"/>
      <c r="BDS20" s="118"/>
      <c r="BDT20" s="118"/>
      <c r="BDU20" s="118"/>
      <c r="BDV20" s="118"/>
      <c r="BDW20" s="118"/>
      <c r="BDX20" s="118"/>
      <c r="BDY20" s="118"/>
      <c r="BDZ20" s="118"/>
      <c r="BEA20" s="118"/>
      <c r="BEB20" s="118"/>
      <c r="BEC20" s="118"/>
      <c r="BED20" s="118"/>
      <c r="BEE20" s="118"/>
      <c r="BEF20" s="118"/>
      <c r="BEG20" s="118"/>
      <c r="BEH20" s="118"/>
      <c r="BEI20" s="118"/>
      <c r="BEJ20" s="118"/>
      <c r="BEK20" s="118"/>
      <c r="BEL20" s="118"/>
      <c r="BEM20" s="118"/>
      <c r="BEN20" s="118"/>
      <c r="BEO20" s="118"/>
      <c r="BEP20" s="118"/>
      <c r="BEQ20" s="118"/>
      <c r="BER20" s="118"/>
      <c r="BES20" s="118"/>
      <c r="BET20" s="118"/>
      <c r="BEU20" s="118"/>
      <c r="BEV20" s="118"/>
      <c r="BEW20" s="118"/>
      <c r="BEX20" s="118"/>
      <c r="BEY20" s="118"/>
      <c r="BEZ20" s="118"/>
      <c r="BFA20" s="118"/>
      <c r="BFB20" s="118"/>
      <c r="BFC20" s="118"/>
      <c r="BFD20" s="118"/>
      <c r="BFE20" s="118"/>
      <c r="BFF20" s="118"/>
      <c r="BFG20" s="118"/>
      <c r="BFH20" s="118"/>
      <c r="BFI20" s="118"/>
      <c r="BFJ20" s="118"/>
      <c r="BFK20" s="118"/>
      <c r="BFL20" s="118"/>
      <c r="BFM20" s="118"/>
      <c r="BFN20" s="118"/>
      <c r="BFO20" s="118"/>
      <c r="BFP20" s="118"/>
      <c r="BFQ20" s="118"/>
      <c r="BFR20" s="118"/>
      <c r="BFS20" s="118"/>
      <c r="BFT20" s="118"/>
      <c r="BFU20" s="118"/>
      <c r="BFV20" s="118"/>
      <c r="BFW20" s="118"/>
      <c r="BFX20" s="118"/>
      <c r="BFY20" s="118"/>
      <c r="BFZ20" s="118"/>
      <c r="BGA20" s="118"/>
      <c r="BGB20" s="118"/>
      <c r="BGC20" s="118"/>
      <c r="BGD20" s="118"/>
      <c r="BGE20" s="118"/>
      <c r="BGF20" s="118"/>
      <c r="BGG20" s="118"/>
      <c r="BGH20" s="118"/>
      <c r="BGI20" s="118"/>
      <c r="BGJ20" s="118"/>
      <c r="BGK20" s="118"/>
      <c r="BGL20" s="118"/>
      <c r="BGM20" s="118"/>
      <c r="BGN20" s="118"/>
      <c r="BGO20" s="118"/>
      <c r="BGP20" s="118"/>
      <c r="BGQ20" s="118"/>
      <c r="BGR20" s="118"/>
      <c r="BGS20" s="118"/>
      <c r="BGT20" s="118"/>
      <c r="BGU20" s="118"/>
      <c r="BGV20" s="118"/>
      <c r="BGW20" s="118"/>
      <c r="BGX20" s="118"/>
      <c r="BGY20" s="118"/>
      <c r="BGZ20" s="118"/>
      <c r="BHA20" s="118"/>
      <c r="BHB20" s="118"/>
      <c r="BHC20" s="118"/>
      <c r="BHD20" s="118"/>
      <c r="BHE20" s="118"/>
      <c r="BHF20" s="118"/>
      <c r="BHG20" s="118"/>
      <c r="BHH20" s="118"/>
      <c r="BHI20" s="118"/>
      <c r="BHJ20" s="118"/>
      <c r="BHK20" s="118"/>
      <c r="BHL20" s="118"/>
      <c r="BHM20" s="118"/>
      <c r="BHN20" s="118"/>
      <c r="BHO20" s="118"/>
      <c r="BHP20" s="118"/>
      <c r="BHQ20" s="118"/>
      <c r="BHR20" s="118"/>
      <c r="BHS20" s="118"/>
      <c r="BHT20" s="118"/>
      <c r="BHU20" s="118"/>
      <c r="BHV20" s="118"/>
      <c r="BHW20" s="118"/>
      <c r="BHX20" s="118"/>
      <c r="BHY20" s="118"/>
      <c r="BHZ20" s="118"/>
      <c r="BIA20" s="118"/>
      <c r="BIB20" s="118"/>
      <c r="BIC20" s="118"/>
      <c r="BID20" s="118"/>
      <c r="BIE20" s="118"/>
      <c r="BIF20" s="118"/>
      <c r="BIG20" s="118"/>
      <c r="BIH20" s="118"/>
      <c r="BII20" s="118"/>
      <c r="BIJ20" s="118"/>
      <c r="BIK20" s="118"/>
      <c r="BIL20" s="118"/>
      <c r="BIM20" s="118"/>
      <c r="BIN20" s="118"/>
      <c r="BIO20" s="118"/>
      <c r="BIP20" s="118"/>
      <c r="BIQ20" s="118"/>
      <c r="BIR20" s="118"/>
      <c r="BIS20" s="118"/>
      <c r="BIT20" s="118"/>
      <c r="BIU20" s="118"/>
      <c r="BIV20" s="118"/>
      <c r="BIW20" s="118"/>
      <c r="BIX20" s="118"/>
      <c r="BIY20" s="118"/>
      <c r="BIZ20" s="118"/>
      <c r="BJA20" s="118"/>
      <c r="BJB20" s="118"/>
      <c r="BJC20" s="118"/>
      <c r="BJD20" s="118"/>
      <c r="BJE20" s="118"/>
      <c r="BJF20" s="118"/>
      <c r="BJG20" s="118"/>
      <c r="BJH20" s="118"/>
      <c r="BJI20" s="118"/>
      <c r="BJJ20" s="118"/>
      <c r="BJK20" s="118"/>
      <c r="BJL20" s="118"/>
      <c r="BJM20" s="118"/>
      <c r="BJN20" s="118"/>
      <c r="BJO20" s="118"/>
      <c r="BJP20" s="118"/>
      <c r="BJQ20" s="118"/>
      <c r="BJR20" s="118"/>
      <c r="BJS20" s="118"/>
      <c r="BJT20" s="118"/>
      <c r="BJU20" s="118"/>
      <c r="BJV20" s="118"/>
      <c r="BJW20" s="118"/>
      <c r="BJX20" s="118"/>
      <c r="BJY20" s="118"/>
      <c r="BJZ20" s="118"/>
      <c r="BKA20" s="118"/>
      <c r="BKB20" s="118"/>
      <c r="BKC20" s="118"/>
      <c r="BKD20" s="118"/>
      <c r="BKE20" s="118"/>
      <c r="BKF20" s="118"/>
      <c r="BKG20" s="118"/>
      <c r="BKH20" s="118"/>
      <c r="BKI20" s="118"/>
      <c r="BKJ20" s="118"/>
      <c r="BKK20" s="118"/>
      <c r="BKL20" s="118"/>
      <c r="BKM20" s="118"/>
      <c r="BKN20" s="118"/>
      <c r="BKO20" s="118"/>
      <c r="BKP20" s="118"/>
      <c r="BKQ20" s="118"/>
      <c r="BKR20" s="118"/>
      <c r="BKS20" s="118"/>
      <c r="BKT20" s="118"/>
      <c r="BKU20" s="118"/>
      <c r="BKV20" s="118"/>
      <c r="BKW20" s="118"/>
      <c r="BKX20" s="118"/>
      <c r="BKY20" s="118"/>
      <c r="BKZ20" s="118"/>
      <c r="BLA20" s="118"/>
      <c r="BLB20" s="118"/>
      <c r="BLC20" s="118"/>
      <c r="BLD20" s="118"/>
      <c r="BLE20" s="118"/>
      <c r="BLF20" s="118"/>
      <c r="BLG20" s="118"/>
      <c r="BLH20" s="118"/>
      <c r="BLI20" s="118"/>
      <c r="BLJ20" s="118"/>
      <c r="BLK20" s="118"/>
      <c r="BLL20" s="118"/>
      <c r="BLM20" s="118"/>
      <c r="BLN20" s="118"/>
      <c r="BLO20" s="118"/>
      <c r="BLP20" s="118"/>
      <c r="BLQ20" s="118"/>
      <c r="BLR20" s="118"/>
      <c r="BLS20" s="118"/>
      <c r="BLT20" s="118"/>
      <c r="BLU20" s="118"/>
      <c r="BLV20" s="118"/>
      <c r="BLW20" s="118"/>
      <c r="BLX20" s="118"/>
      <c r="BLY20" s="118"/>
      <c r="BLZ20" s="118"/>
      <c r="BMA20" s="118"/>
      <c r="BMB20" s="118"/>
      <c r="BMC20" s="118"/>
      <c r="BMD20" s="118"/>
      <c r="BME20" s="118"/>
      <c r="BMF20" s="118"/>
      <c r="BMG20" s="118"/>
      <c r="BMH20" s="118"/>
      <c r="BMI20" s="118"/>
      <c r="BMJ20" s="118"/>
      <c r="BMK20" s="118"/>
      <c r="BML20" s="118"/>
      <c r="BMM20" s="118"/>
      <c r="BMN20" s="118"/>
      <c r="BMO20" s="118"/>
      <c r="BMP20" s="118"/>
      <c r="BMQ20" s="118"/>
      <c r="BMR20" s="118"/>
      <c r="BMS20" s="118"/>
      <c r="BMT20" s="118"/>
      <c r="BMU20" s="118"/>
      <c r="BMV20" s="118"/>
      <c r="BMW20" s="118"/>
      <c r="BMX20" s="118"/>
      <c r="BMY20" s="118"/>
      <c r="BMZ20" s="118"/>
      <c r="BNA20" s="118"/>
      <c r="BNB20" s="118"/>
      <c r="BNC20" s="118"/>
      <c r="BND20" s="118"/>
      <c r="BNE20" s="118"/>
      <c r="BNF20" s="118"/>
      <c r="BNG20" s="118"/>
      <c r="BNH20" s="118"/>
      <c r="BNI20" s="118"/>
      <c r="BNJ20" s="118"/>
      <c r="BNK20" s="118"/>
      <c r="BNL20" s="118"/>
      <c r="BNM20" s="118"/>
      <c r="BNN20" s="118"/>
      <c r="BNO20" s="118"/>
      <c r="BNP20" s="118"/>
      <c r="BNQ20" s="118"/>
      <c r="BNR20" s="118"/>
      <c r="BNS20" s="118"/>
      <c r="BNT20" s="118"/>
      <c r="BNU20" s="118"/>
      <c r="BNV20" s="118"/>
      <c r="BNW20" s="118"/>
      <c r="BNX20" s="118"/>
      <c r="BNY20" s="118"/>
      <c r="BNZ20" s="118"/>
      <c r="BOA20" s="118"/>
      <c r="BOB20" s="118"/>
      <c r="BOC20" s="118"/>
      <c r="BOD20" s="118"/>
      <c r="BOE20" s="118"/>
      <c r="BOF20" s="118"/>
      <c r="BOG20" s="118"/>
      <c r="BOH20" s="118"/>
      <c r="BOI20" s="118"/>
      <c r="BOJ20" s="118"/>
      <c r="BOK20" s="118"/>
      <c r="BOL20" s="118"/>
      <c r="BOM20" s="118"/>
      <c r="BON20" s="118"/>
      <c r="BOO20" s="118"/>
      <c r="BOP20" s="118"/>
      <c r="BOQ20" s="118"/>
      <c r="BOR20" s="118"/>
      <c r="BOS20" s="118"/>
      <c r="BOT20" s="118"/>
      <c r="BOU20" s="118"/>
      <c r="BOV20" s="118"/>
      <c r="BOW20" s="118"/>
      <c r="BOX20" s="118"/>
      <c r="BOY20" s="118"/>
      <c r="BOZ20" s="118"/>
      <c r="BPA20" s="118"/>
      <c r="BPB20" s="118"/>
      <c r="BPC20" s="118"/>
      <c r="BPD20" s="118"/>
      <c r="BPE20" s="118"/>
      <c r="BPF20" s="118"/>
      <c r="BPG20" s="118"/>
      <c r="BPH20" s="118"/>
      <c r="BPI20" s="118"/>
      <c r="BPJ20" s="118"/>
      <c r="BPK20" s="118"/>
      <c r="BPL20" s="118"/>
      <c r="BPM20" s="118"/>
      <c r="BPN20" s="118"/>
      <c r="BPO20" s="118"/>
      <c r="BPP20" s="118"/>
      <c r="BPQ20" s="118"/>
      <c r="BPR20" s="118"/>
      <c r="BPS20" s="118"/>
      <c r="BPT20" s="118"/>
      <c r="BPU20" s="118"/>
      <c r="BPV20" s="118"/>
      <c r="BPW20" s="118"/>
      <c r="BPX20" s="118"/>
      <c r="BPY20" s="118"/>
      <c r="BPZ20" s="118"/>
      <c r="BQA20" s="118"/>
      <c r="BQB20" s="118"/>
      <c r="BQC20" s="118"/>
      <c r="BQD20" s="118"/>
      <c r="BQE20" s="118"/>
      <c r="BQF20" s="118"/>
      <c r="BQG20" s="118"/>
      <c r="BQH20" s="118"/>
      <c r="BQI20" s="118"/>
      <c r="BQJ20" s="118"/>
      <c r="BQK20" s="118"/>
      <c r="BQL20" s="118"/>
      <c r="BQM20" s="118"/>
      <c r="BQN20" s="118"/>
      <c r="BQO20" s="118"/>
      <c r="BQP20" s="118"/>
      <c r="BQQ20" s="118"/>
      <c r="BQR20" s="118"/>
      <c r="BQS20" s="118"/>
      <c r="BQT20" s="118"/>
      <c r="BQU20" s="118"/>
      <c r="BQV20" s="118"/>
      <c r="BQW20" s="118"/>
      <c r="BQX20" s="118"/>
      <c r="BQY20" s="118"/>
      <c r="BQZ20" s="118"/>
      <c r="BRA20" s="118"/>
      <c r="BRB20" s="118"/>
      <c r="BRC20" s="118"/>
      <c r="BRD20" s="118"/>
      <c r="BRE20" s="118"/>
      <c r="BRF20" s="118"/>
      <c r="BRG20" s="118"/>
      <c r="BRH20" s="118"/>
      <c r="BRI20" s="118"/>
      <c r="BRJ20" s="118"/>
      <c r="BRK20" s="118"/>
      <c r="BRL20" s="118"/>
      <c r="BRM20" s="118"/>
      <c r="BRN20" s="118"/>
      <c r="BRO20" s="118"/>
      <c r="BRP20" s="118"/>
      <c r="BRQ20" s="118"/>
      <c r="BRR20" s="118"/>
      <c r="BRS20" s="118"/>
      <c r="BRT20" s="118"/>
      <c r="BRU20" s="118"/>
      <c r="BRV20" s="118"/>
      <c r="BRW20" s="118"/>
      <c r="BRX20" s="118"/>
      <c r="BRY20" s="118"/>
      <c r="BRZ20" s="118"/>
      <c r="BSA20" s="118"/>
      <c r="BSB20" s="118"/>
      <c r="BSC20" s="118"/>
      <c r="BSD20" s="118"/>
      <c r="BSE20" s="118"/>
      <c r="BSF20" s="118"/>
      <c r="BSG20" s="118"/>
      <c r="BSH20" s="118"/>
      <c r="BSI20" s="118"/>
      <c r="BSJ20" s="118"/>
      <c r="BSK20" s="118"/>
      <c r="BSL20" s="118"/>
      <c r="BSM20" s="118"/>
      <c r="BSN20" s="118"/>
      <c r="BSO20" s="118"/>
      <c r="BSP20" s="118"/>
      <c r="BSQ20" s="118"/>
      <c r="BSR20" s="118"/>
      <c r="BSS20" s="118"/>
      <c r="BST20" s="118"/>
      <c r="BSU20" s="118"/>
      <c r="BSV20" s="118"/>
      <c r="BSW20" s="118"/>
      <c r="BSX20" s="118"/>
      <c r="BSY20" s="118"/>
      <c r="BSZ20" s="118"/>
      <c r="BTA20" s="118"/>
      <c r="BTB20" s="118"/>
      <c r="BTC20" s="118"/>
      <c r="BTD20" s="118"/>
      <c r="BTE20" s="118"/>
      <c r="BTF20" s="118"/>
      <c r="BTG20" s="118"/>
      <c r="BTH20" s="118"/>
      <c r="BTI20" s="118"/>
      <c r="BTJ20" s="118"/>
      <c r="BTK20" s="118"/>
      <c r="BTL20" s="118"/>
      <c r="BTM20" s="118"/>
      <c r="BTN20" s="118"/>
      <c r="BTO20" s="118"/>
      <c r="BTP20" s="118"/>
      <c r="BTQ20" s="118"/>
      <c r="BTR20" s="118"/>
      <c r="BTS20" s="118"/>
      <c r="BTT20" s="118"/>
      <c r="BTU20" s="118"/>
      <c r="BTV20" s="118"/>
      <c r="BTW20" s="118"/>
      <c r="BTX20" s="118"/>
      <c r="BTY20" s="118"/>
      <c r="BTZ20" s="118"/>
      <c r="BUA20" s="118"/>
      <c r="BUB20" s="118"/>
      <c r="BUC20" s="118"/>
      <c r="BUD20" s="118"/>
      <c r="BUE20" s="118"/>
      <c r="BUF20" s="118"/>
      <c r="BUG20" s="118"/>
      <c r="BUH20" s="118"/>
      <c r="BUI20" s="118"/>
      <c r="BUJ20" s="118"/>
      <c r="BUK20" s="118"/>
      <c r="BUL20" s="118"/>
      <c r="BUM20" s="118"/>
      <c r="BUN20" s="118"/>
      <c r="BUO20" s="118"/>
      <c r="BUP20" s="118"/>
      <c r="BUQ20" s="118"/>
      <c r="BUR20" s="118"/>
      <c r="BUS20" s="118"/>
      <c r="BUT20" s="118"/>
      <c r="BUU20" s="118"/>
      <c r="BUV20" s="118"/>
      <c r="BUW20" s="118"/>
      <c r="BUX20" s="118"/>
      <c r="BUY20" s="118"/>
      <c r="BUZ20" s="118"/>
      <c r="BVA20" s="118"/>
      <c r="BVB20" s="118"/>
      <c r="BVC20" s="118"/>
      <c r="BVD20" s="118"/>
      <c r="BVE20" s="118"/>
      <c r="BVF20" s="118"/>
      <c r="BVG20" s="118"/>
      <c r="BVH20" s="118"/>
      <c r="BVI20" s="118"/>
      <c r="BVJ20" s="118"/>
      <c r="BVK20" s="118"/>
      <c r="BVL20" s="118"/>
      <c r="BVM20" s="118"/>
      <c r="BVN20" s="118"/>
      <c r="BVO20" s="118"/>
      <c r="BVP20" s="118"/>
      <c r="BVQ20" s="118"/>
      <c r="BVR20" s="118"/>
      <c r="BVS20" s="118"/>
      <c r="BVT20" s="118"/>
      <c r="BVU20" s="118"/>
      <c r="BVV20" s="118"/>
      <c r="BVW20" s="118"/>
      <c r="BVX20" s="118"/>
      <c r="BVY20" s="118"/>
      <c r="BVZ20" s="118"/>
      <c r="BWA20" s="118"/>
      <c r="BWB20" s="118"/>
      <c r="BWC20" s="118"/>
      <c r="BWD20" s="118"/>
      <c r="BWE20" s="118"/>
      <c r="BWF20" s="118"/>
      <c r="BWG20" s="118"/>
      <c r="BWH20" s="118"/>
      <c r="BWI20" s="118"/>
      <c r="BWJ20" s="118"/>
      <c r="BWK20" s="118"/>
      <c r="BWL20" s="118"/>
      <c r="BWM20" s="118"/>
      <c r="BWN20" s="118"/>
      <c r="BWO20" s="118"/>
      <c r="BWP20" s="118"/>
      <c r="BWQ20" s="118"/>
      <c r="BWR20" s="118"/>
      <c r="BWS20" s="118"/>
      <c r="BWT20" s="118"/>
      <c r="BWU20" s="118"/>
      <c r="BWV20" s="118"/>
      <c r="BWW20" s="118"/>
      <c r="BWX20" s="118"/>
      <c r="BWY20" s="118"/>
      <c r="BWZ20" s="118"/>
      <c r="BXA20" s="118"/>
      <c r="BXB20" s="118"/>
      <c r="BXC20" s="118"/>
      <c r="BXD20" s="118"/>
      <c r="BXE20" s="118"/>
      <c r="BXF20" s="118"/>
      <c r="BXG20" s="118"/>
      <c r="BXH20" s="118"/>
      <c r="BXI20" s="118"/>
      <c r="BXJ20" s="118"/>
      <c r="BXK20" s="118"/>
      <c r="BXL20" s="118"/>
      <c r="BXM20" s="118"/>
      <c r="BXN20" s="118"/>
      <c r="BXO20" s="118"/>
      <c r="BXP20" s="118"/>
      <c r="BXQ20" s="118"/>
      <c r="BXR20" s="118"/>
      <c r="BXS20" s="118"/>
      <c r="BXT20" s="118"/>
      <c r="BXU20" s="118"/>
      <c r="BXV20" s="118"/>
      <c r="BXW20" s="118"/>
      <c r="BXX20" s="118"/>
      <c r="BXY20" s="118"/>
      <c r="BXZ20" s="118"/>
      <c r="BYA20" s="118"/>
      <c r="BYB20" s="118"/>
      <c r="BYC20" s="118"/>
      <c r="BYD20" s="118"/>
      <c r="BYE20" s="118"/>
      <c r="BYF20" s="118"/>
      <c r="BYG20" s="118"/>
      <c r="BYH20" s="118"/>
      <c r="BYI20" s="118"/>
      <c r="BYJ20" s="118"/>
      <c r="BYK20" s="118"/>
      <c r="BYL20" s="118"/>
      <c r="BYM20" s="118"/>
      <c r="BYN20" s="118"/>
      <c r="BYO20" s="118"/>
      <c r="BYP20" s="118"/>
      <c r="BYQ20" s="118"/>
      <c r="BYR20" s="118"/>
      <c r="BYS20" s="118"/>
      <c r="BYT20" s="118"/>
      <c r="BYU20" s="118"/>
      <c r="BYV20" s="118"/>
      <c r="BYW20" s="118"/>
      <c r="BYX20" s="118"/>
      <c r="BYY20" s="118"/>
      <c r="BYZ20" s="118"/>
      <c r="BZA20" s="118"/>
      <c r="BZB20" s="118"/>
      <c r="BZC20" s="118"/>
      <c r="BZD20" s="118"/>
      <c r="BZE20" s="118"/>
      <c r="BZF20" s="118"/>
      <c r="BZG20" s="118"/>
      <c r="BZH20" s="118"/>
      <c r="BZI20" s="118"/>
      <c r="BZJ20" s="118"/>
      <c r="BZK20" s="118"/>
      <c r="BZL20" s="118"/>
      <c r="BZM20" s="118"/>
      <c r="BZN20" s="118"/>
      <c r="BZO20" s="118"/>
      <c r="BZP20" s="118"/>
      <c r="BZQ20" s="118"/>
      <c r="BZR20" s="118"/>
      <c r="BZS20" s="118"/>
      <c r="BZT20" s="118"/>
      <c r="BZU20" s="118"/>
      <c r="BZV20" s="118"/>
      <c r="BZW20" s="118"/>
      <c r="BZX20" s="118"/>
      <c r="BZY20" s="118"/>
      <c r="BZZ20" s="118"/>
      <c r="CAA20" s="118"/>
      <c r="CAB20" s="118"/>
      <c r="CAC20" s="118"/>
      <c r="CAD20" s="118"/>
      <c r="CAE20" s="118"/>
      <c r="CAF20" s="118"/>
      <c r="CAG20" s="118"/>
      <c r="CAH20" s="118"/>
      <c r="CAI20" s="118"/>
      <c r="CAJ20" s="118"/>
      <c r="CAK20" s="118"/>
      <c r="CAL20" s="118"/>
      <c r="CAM20" s="118"/>
      <c r="CAN20" s="118"/>
      <c r="CAO20" s="118"/>
      <c r="CAP20" s="118"/>
      <c r="CAQ20" s="118"/>
      <c r="CAR20" s="118"/>
      <c r="CAS20" s="118"/>
      <c r="CAT20" s="118"/>
      <c r="CAU20" s="118"/>
      <c r="CAV20" s="118"/>
      <c r="CAW20" s="118"/>
      <c r="CAX20" s="118"/>
      <c r="CAY20" s="118"/>
      <c r="CAZ20" s="118"/>
      <c r="CBA20" s="118"/>
      <c r="CBB20" s="118"/>
      <c r="CBC20" s="118"/>
      <c r="CBD20" s="118"/>
      <c r="CBE20" s="118"/>
      <c r="CBF20" s="118"/>
      <c r="CBG20" s="118"/>
      <c r="CBH20" s="118"/>
      <c r="CBI20" s="118"/>
      <c r="CBJ20" s="118"/>
      <c r="CBK20" s="118"/>
      <c r="CBL20" s="118"/>
      <c r="CBM20" s="118"/>
      <c r="CBN20" s="118"/>
      <c r="CBO20" s="118"/>
      <c r="CBP20" s="118"/>
      <c r="CBQ20" s="118"/>
      <c r="CBR20" s="118"/>
      <c r="CBS20" s="118"/>
      <c r="CBT20" s="118"/>
      <c r="CBU20" s="118"/>
      <c r="CBV20" s="118"/>
      <c r="CBW20" s="118"/>
      <c r="CBX20" s="118"/>
      <c r="CBY20" s="118"/>
      <c r="CBZ20" s="118"/>
      <c r="CCA20" s="118"/>
      <c r="CCB20" s="118"/>
      <c r="CCC20" s="118"/>
      <c r="CCD20" s="118"/>
      <c r="CCE20" s="118"/>
      <c r="CCF20" s="118"/>
      <c r="CCG20" s="118"/>
      <c r="CCH20" s="118"/>
      <c r="CCI20" s="118"/>
      <c r="CCJ20" s="118"/>
      <c r="CCK20" s="118"/>
      <c r="CCL20" s="118"/>
      <c r="CCM20" s="118"/>
      <c r="CCN20" s="118"/>
      <c r="CCO20" s="118"/>
      <c r="CCP20" s="118"/>
      <c r="CCQ20" s="118"/>
      <c r="CCR20" s="118"/>
      <c r="CCS20" s="118"/>
      <c r="CCT20" s="118"/>
      <c r="CCU20" s="118"/>
      <c r="CCV20" s="118"/>
      <c r="CCW20" s="118"/>
      <c r="CCX20" s="118"/>
      <c r="CCY20" s="118"/>
      <c r="CCZ20" s="118"/>
      <c r="CDA20" s="118"/>
      <c r="CDB20" s="118"/>
      <c r="CDC20" s="118"/>
      <c r="CDD20" s="118"/>
      <c r="CDE20" s="118"/>
      <c r="CDF20" s="118"/>
      <c r="CDG20" s="118"/>
      <c r="CDH20" s="118"/>
      <c r="CDI20" s="118"/>
      <c r="CDJ20" s="118"/>
      <c r="CDK20" s="118"/>
      <c r="CDL20" s="118"/>
      <c r="CDM20" s="118"/>
      <c r="CDN20" s="118"/>
      <c r="CDO20" s="118"/>
      <c r="CDP20" s="118"/>
      <c r="CDQ20" s="118"/>
      <c r="CDR20" s="118"/>
      <c r="CDS20" s="118"/>
      <c r="CDT20" s="118"/>
      <c r="CDU20" s="118"/>
      <c r="CDV20" s="118"/>
      <c r="CDW20" s="118"/>
      <c r="CDX20" s="118"/>
      <c r="CDY20" s="118"/>
      <c r="CDZ20" s="118"/>
      <c r="CEA20" s="118"/>
      <c r="CEB20" s="118"/>
      <c r="CEC20" s="118"/>
      <c r="CED20" s="118"/>
      <c r="CEE20" s="118"/>
      <c r="CEF20" s="118"/>
      <c r="CEG20" s="118"/>
      <c r="CEH20" s="118"/>
      <c r="CEI20" s="118"/>
      <c r="CEJ20" s="118"/>
      <c r="CEK20" s="118"/>
      <c r="CEL20" s="118"/>
      <c r="CEM20" s="118"/>
      <c r="CEN20" s="118"/>
      <c r="CEO20" s="118"/>
      <c r="CEP20" s="118"/>
      <c r="CEQ20" s="118"/>
      <c r="CER20" s="118"/>
      <c r="CES20" s="118"/>
      <c r="CET20" s="118"/>
      <c r="CEU20" s="118"/>
      <c r="CEV20" s="118"/>
      <c r="CEW20" s="118"/>
      <c r="CEX20" s="118"/>
      <c r="CEY20" s="118"/>
      <c r="CEZ20" s="118"/>
      <c r="CFA20" s="118"/>
      <c r="CFB20" s="118"/>
      <c r="CFC20" s="118"/>
      <c r="CFD20" s="118"/>
      <c r="CFE20" s="118"/>
      <c r="CFF20" s="118"/>
      <c r="CFG20" s="118"/>
      <c r="CFH20" s="118"/>
      <c r="CFI20" s="118"/>
      <c r="CFJ20" s="118"/>
      <c r="CFK20" s="118"/>
      <c r="CFL20" s="118"/>
      <c r="CFM20" s="118"/>
      <c r="CFN20" s="118"/>
      <c r="CFO20" s="118"/>
      <c r="CFP20" s="118"/>
      <c r="CFQ20" s="118"/>
      <c r="CFR20" s="118"/>
      <c r="CFS20" s="118"/>
      <c r="CFT20" s="118"/>
      <c r="CFU20" s="118"/>
      <c r="CFV20" s="118"/>
      <c r="CFW20" s="118"/>
      <c r="CFX20" s="118"/>
      <c r="CFY20" s="118"/>
      <c r="CFZ20" s="118"/>
      <c r="CGA20" s="118"/>
      <c r="CGB20" s="118"/>
      <c r="CGC20" s="118"/>
      <c r="CGD20" s="118"/>
      <c r="CGE20" s="118"/>
      <c r="CGF20" s="118"/>
      <c r="CGG20" s="118"/>
      <c r="CGH20" s="118"/>
      <c r="CGI20" s="118"/>
      <c r="CGJ20" s="118"/>
      <c r="CGK20" s="118"/>
      <c r="CGL20" s="118"/>
      <c r="CGM20" s="118"/>
      <c r="CGN20" s="118"/>
      <c r="CGO20" s="118"/>
      <c r="CGP20" s="118"/>
      <c r="CGQ20" s="118"/>
      <c r="CGR20" s="118"/>
      <c r="CGS20" s="118"/>
      <c r="CGT20" s="118"/>
      <c r="CGU20" s="118"/>
      <c r="CGV20" s="118"/>
      <c r="CGW20" s="118"/>
      <c r="CGX20" s="118"/>
      <c r="CGY20" s="118"/>
      <c r="CGZ20" s="118"/>
      <c r="CHA20" s="118"/>
      <c r="CHB20" s="118"/>
      <c r="CHC20" s="118"/>
      <c r="CHD20" s="118"/>
      <c r="CHE20" s="118"/>
      <c r="CHF20" s="118"/>
      <c r="CHG20" s="118"/>
      <c r="CHH20" s="118"/>
      <c r="CHI20" s="118"/>
      <c r="CHJ20" s="118"/>
      <c r="CHK20" s="118"/>
      <c r="CHL20" s="118"/>
      <c r="CHM20" s="118"/>
      <c r="CHN20" s="118"/>
      <c r="CHO20" s="118"/>
      <c r="CHP20" s="118"/>
      <c r="CHQ20" s="118"/>
      <c r="CHR20" s="118"/>
      <c r="CHS20" s="118"/>
      <c r="CHT20" s="118"/>
      <c r="CHU20" s="118"/>
      <c r="CHV20" s="118"/>
      <c r="CHW20" s="118"/>
      <c r="CHX20" s="118"/>
      <c r="CHY20" s="118"/>
      <c r="CHZ20" s="118"/>
      <c r="CIA20" s="118"/>
      <c r="CIB20" s="118"/>
      <c r="CIC20" s="118"/>
      <c r="CID20" s="118"/>
      <c r="CIE20" s="118"/>
      <c r="CIF20" s="118"/>
      <c r="CIG20" s="118"/>
      <c r="CIH20" s="118"/>
      <c r="CII20" s="118"/>
      <c r="CIJ20" s="118"/>
      <c r="CIK20" s="118"/>
      <c r="CIL20" s="118"/>
      <c r="CIM20" s="118"/>
      <c r="CIN20" s="118"/>
      <c r="CIO20" s="118"/>
      <c r="CIP20" s="118"/>
      <c r="CIQ20" s="118"/>
      <c r="CIR20" s="118"/>
      <c r="CIS20" s="118"/>
      <c r="CIT20" s="118"/>
      <c r="CIU20" s="118"/>
      <c r="CIV20" s="118"/>
      <c r="CIW20" s="118"/>
      <c r="CIX20" s="118"/>
      <c r="CIY20" s="118"/>
      <c r="CIZ20" s="118"/>
      <c r="CJA20" s="118"/>
      <c r="CJB20" s="118"/>
      <c r="CJC20" s="118"/>
      <c r="CJD20" s="118"/>
      <c r="CJE20" s="118"/>
      <c r="CJF20" s="118"/>
      <c r="CJG20" s="118"/>
      <c r="CJH20" s="118"/>
      <c r="CJI20" s="118"/>
      <c r="CJJ20" s="118"/>
      <c r="CJK20" s="118"/>
      <c r="CJL20" s="118"/>
      <c r="CJM20" s="118"/>
      <c r="CJN20" s="118"/>
      <c r="CJO20" s="118"/>
      <c r="CJP20" s="118"/>
      <c r="CJQ20" s="118"/>
      <c r="CJR20" s="118"/>
      <c r="CJS20" s="118"/>
      <c r="CJT20" s="118"/>
      <c r="CJU20" s="118"/>
      <c r="CJV20" s="118"/>
      <c r="CJW20" s="118"/>
      <c r="CJX20" s="118"/>
      <c r="CJY20" s="118"/>
      <c r="CJZ20" s="118"/>
      <c r="CKA20" s="118"/>
      <c r="CKB20" s="118"/>
      <c r="CKC20" s="118"/>
      <c r="CKD20" s="118"/>
      <c r="CKE20" s="118"/>
      <c r="CKF20" s="118"/>
      <c r="CKG20" s="118"/>
      <c r="CKH20" s="118"/>
      <c r="CKI20" s="118"/>
      <c r="CKJ20" s="118"/>
      <c r="CKK20" s="118"/>
      <c r="CKL20" s="118"/>
      <c r="CKM20" s="118"/>
      <c r="CKN20" s="118"/>
      <c r="CKO20" s="118"/>
      <c r="CKP20" s="118"/>
      <c r="CKQ20" s="118"/>
      <c r="CKR20" s="118"/>
      <c r="CKS20" s="118"/>
      <c r="CKT20" s="118"/>
      <c r="CKU20" s="118"/>
      <c r="CKV20" s="118"/>
      <c r="CKW20" s="118"/>
      <c r="CKX20" s="118"/>
      <c r="CKY20" s="118"/>
      <c r="CKZ20" s="118"/>
      <c r="CLA20" s="118"/>
      <c r="CLB20" s="118"/>
      <c r="CLC20" s="118"/>
      <c r="CLD20" s="118"/>
      <c r="CLE20" s="118"/>
      <c r="CLF20" s="118"/>
      <c r="CLG20" s="118"/>
      <c r="CLH20" s="118"/>
      <c r="CLI20" s="118"/>
      <c r="CLJ20" s="118"/>
      <c r="CLK20" s="118"/>
      <c r="CLL20" s="118"/>
      <c r="CLM20" s="118"/>
      <c r="CLN20" s="118"/>
      <c r="CLO20" s="118"/>
      <c r="CLP20" s="118"/>
      <c r="CLQ20" s="118"/>
      <c r="CLR20" s="118"/>
      <c r="CLS20" s="118"/>
      <c r="CLT20" s="118"/>
      <c r="CLU20" s="118"/>
      <c r="CLV20" s="118"/>
      <c r="CLW20" s="118"/>
      <c r="CLX20" s="118"/>
      <c r="CLY20" s="118"/>
      <c r="CLZ20" s="118"/>
      <c r="CMA20" s="118"/>
      <c r="CMB20" s="118"/>
      <c r="CMC20" s="118"/>
      <c r="CMD20" s="118"/>
      <c r="CME20" s="118"/>
      <c r="CMF20" s="118"/>
      <c r="CMG20" s="118"/>
      <c r="CMH20" s="118"/>
      <c r="CMI20" s="118"/>
      <c r="CMJ20" s="118"/>
      <c r="CMK20" s="118"/>
      <c r="CML20" s="118"/>
      <c r="CMM20" s="118"/>
      <c r="CMN20" s="118"/>
      <c r="CMO20" s="118"/>
      <c r="CMP20" s="118"/>
      <c r="CMQ20" s="118"/>
      <c r="CMR20" s="118"/>
      <c r="CMS20" s="118"/>
      <c r="CMT20" s="118"/>
      <c r="CMU20" s="118"/>
      <c r="CMV20" s="118"/>
      <c r="CMW20" s="118"/>
      <c r="CMX20" s="118"/>
      <c r="CMY20" s="118"/>
      <c r="CMZ20" s="118"/>
      <c r="CNA20" s="118"/>
      <c r="CNB20" s="118"/>
      <c r="CNC20" s="118"/>
      <c r="CND20" s="118"/>
      <c r="CNE20" s="118"/>
      <c r="CNF20" s="118"/>
      <c r="CNG20" s="118"/>
      <c r="CNH20" s="118"/>
      <c r="CNI20" s="118"/>
      <c r="CNJ20" s="118"/>
      <c r="CNK20" s="118"/>
      <c r="CNL20" s="118"/>
      <c r="CNM20" s="118"/>
      <c r="CNN20" s="118"/>
      <c r="CNO20" s="118"/>
      <c r="CNP20" s="118"/>
      <c r="CNQ20" s="118"/>
      <c r="CNR20" s="118"/>
      <c r="CNS20" s="118"/>
      <c r="CNT20" s="118"/>
      <c r="CNU20" s="118"/>
      <c r="CNV20" s="118"/>
      <c r="CNW20" s="118"/>
      <c r="CNX20" s="118"/>
      <c r="CNY20" s="118"/>
      <c r="CNZ20" s="118"/>
      <c r="COA20" s="118"/>
      <c r="COB20" s="118"/>
      <c r="COC20" s="118"/>
      <c r="COD20" s="118"/>
      <c r="COE20" s="118"/>
      <c r="COF20" s="118"/>
      <c r="COG20" s="118"/>
      <c r="COH20" s="118"/>
      <c r="COI20" s="118"/>
      <c r="COJ20" s="118"/>
      <c r="COK20" s="118"/>
      <c r="COL20" s="118"/>
      <c r="COM20" s="118"/>
      <c r="CON20" s="118"/>
      <c r="COO20" s="118"/>
      <c r="COP20" s="118"/>
      <c r="COQ20" s="118"/>
      <c r="COR20" s="118"/>
      <c r="COS20" s="118"/>
      <c r="COT20" s="118"/>
      <c r="COU20" s="118"/>
      <c r="COV20" s="118"/>
      <c r="COW20" s="118"/>
      <c r="COX20" s="118"/>
      <c r="COY20" s="118"/>
      <c r="COZ20" s="118"/>
      <c r="CPA20" s="118"/>
      <c r="CPB20" s="118"/>
      <c r="CPC20" s="118"/>
      <c r="CPD20" s="118"/>
      <c r="CPE20" s="118"/>
      <c r="CPF20" s="118"/>
      <c r="CPG20" s="118"/>
      <c r="CPH20" s="118"/>
      <c r="CPI20" s="118"/>
      <c r="CPJ20" s="118"/>
      <c r="CPK20" s="118"/>
      <c r="CPL20" s="118"/>
      <c r="CPM20" s="118"/>
      <c r="CPN20" s="118"/>
      <c r="CPO20" s="118"/>
      <c r="CPP20" s="118"/>
      <c r="CPQ20" s="118"/>
      <c r="CPR20" s="118"/>
      <c r="CPS20" s="118"/>
      <c r="CPT20" s="118"/>
      <c r="CPU20" s="118"/>
      <c r="CPV20" s="118"/>
      <c r="CPW20" s="118"/>
      <c r="CPX20" s="118"/>
      <c r="CPY20" s="118"/>
      <c r="CPZ20" s="118"/>
      <c r="CQA20" s="118"/>
      <c r="CQB20" s="118"/>
      <c r="CQC20" s="118"/>
      <c r="CQD20" s="118"/>
      <c r="CQE20" s="118"/>
      <c r="CQF20" s="118"/>
      <c r="CQG20" s="118"/>
      <c r="CQH20" s="118"/>
      <c r="CQI20" s="118"/>
      <c r="CQJ20" s="118"/>
      <c r="CQK20" s="118"/>
      <c r="CQL20" s="118"/>
      <c r="CQM20" s="118"/>
      <c r="CQN20" s="118"/>
      <c r="CQO20" s="118"/>
      <c r="CQP20" s="118"/>
      <c r="CQQ20" s="118"/>
      <c r="CQR20" s="118"/>
      <c r="CQS20" s="118"/>
      <c r="CQT20" s="118"/>
      <c r="CQU20" s="118"/>
      <c r="CQV20" s="118"/>
      <c r="CQW20" s="118"/>
      <c r="CQX20" s="118"/>
      <c r="CQY20" s="118"/>
      <c r="CQZ20" s="118"/>
      <c r="CRA20" s="118"/>
      <c r="CRB20" s="118"/>
      <c r="CRC20" s="118"/>
      <c r="CRD20" s="118"/>
      <c r="CRE20" s="118"/>
      <c r="CRF20" s="118"/>
      <c r="CRG20" s="118"/>
      <c r="CRH20" s="118"/>
      <c r="CRI20" s="118"/>
      <c r="CRJ20" s="118"/>
      <c r="CRK20" s="118"/>
      <c r="CRL20" s="118"/>
      <c r="CRM20" s="118"/>
      <c r="CRN20" s="118"/>
      <c r="CRO20" s="118"/>
      <c r="CRP20" s="118"/>
      <c r="CRQ20" s="118"/>
      <c r="CRR20" s="118"/>
      <c r="CRS20" s="118"/>
      <c r="CRT20" s="118"/>
      <c r="CRU20" s="118"/>
      <c r="CRV20" s="118"/>
      <c r="CRW20" s="118"/>
      <c r="CRX20" s="118"/>
      <c r="CRY20" s="118"/>
      <c r="CRZ20" s="118"/>
      <c r="CSA20" s="118"/>
      <c r="CSB20" s="118"/>
      <c r="CSC20" s="118"/>
      <c r="CSD20" s="118"/>
      <c r="CSE20" s="118"/>
      <c r="CSF20" s="118"/>
      <c r="CSG20" s="118"/>
      <c r="CSH20" s="118"/>
      <c r="CSI20" s="118"/>
      <c r="CSJ20" s="118"/>
      <c r="CSK20" s="118"/>
      <c r="CSL20" s="118"/>
      <c r="CSM20" s="118"/>
      <c r="CSN20" s="118"/>
      <c r="CSO20" s="118"/>
      <c r="CSP20" s="118"/>
      <c r="CSQ20" s="118"/>
      <c r="CSR20" s="118"/>
      <c r="CSS20" s="118"/>
      <c r="CST20" s="118"/>
      <c r="CSU20" s="118"/>
      <c r="CSV20" s="118"/>
      <c r="CSW20" s="118"/>
      <c r="CSX20" s="118"/>
      <c r="CSY20" s="118"/>
      <c r="CSZ20" s="118"/>
      <c r="CTA20" s="118"/>
      <c r="CTB20" s="118"/>
      <c r="CTC20" s="118"/>
      <c r="CTD20" s="118"/>
      <c r="CTE20" s="118"/>
      <c r="CTF20" s="118"/>
      <c r="CTG20" s="118"/>
      <c r="CTH20" s="118"/>
      <c r="CTI20" s="118"/>
      <c r="CTJ20" s="118"/>
      <c r="CTK20" s="118"/>
      <c r="CTL20" s="118"/>
      <c r="CTM20" s="118"/>
      <c r="CTN20" s="118"/>
      <c r="CTO20" s="118"/>
      <c r="CTP20" s="118"/>
      <c r="CTQ20" s="118"/>
      <c r="CTR20" s="118"/>
      <c r="CTS20" s="118"/>
      <c r="CTT20" s="118"/>
      <c r="CTU20" s="118"/>
      <c r="CTV20" s="118"/>
      <c r="CTW20" s="118"/>
      <c r="CTX20" s="118"/>
      <c r="CTY20" s="118"/>
      <c r="CTZ20" s="118"/>
      <c r="CUA20" s="118"/>
      <c r="CUB20" s="118"/>
      <c r="CUC20" s="118"/>
      <c r="CUD20" s="118"/>
      <c r="CUE20" s="118"/>
      <c r="CUF20" s="118"/>
      <c r="CUG20" s="118"/>
      <c r="CUH20" s="118"/>
      <c r="CUI20" s="118"/>
      <c r="CUJ20" s="118"/>
      <c r="CUK20" s="118"/>
      <c r="CUL20" s="118"/>
      <c r="CUM20" s="118"/>
      <c r="CUN20" s="118"/>
      <c r="CUO20" s="118"/>
      <c r="CUP20" s="118"/>
      <c r="CUQ20" s="118"/>
      <c r="CUR20" s="118"/>
      <c r="CUS20" s="118"/>
      <c r="CUT20" s="118"/>
      <c r="CUU20" s="118"/>
      <c r="CUV20" s="118"/>
      <c r="CUW20" s="118"/>
      <c r="CUX20" s="118"/>
      <c r="CUY20" s="118"/>
      <c r="CUZ20" s="118"/>
      <c r="CVA20" s="118"/>
      <c r="CVB20" s="118"/>
      <c r="CVC20" s="118"/>
      <c r="CVD20" s="118"/>
      <c r="CVE20" s="118"/>
      <c r="CVF20" s="118"/>
      <c r="CVG20" s="118"/>
      <c r="CVH20" s="118"/>
      <c r="CVI20" s="118"/>
      <c r="CVJ20" s="118"/>
      <c r="CVK20" s="118"/>
      <c r="CVL20" s="118"/>
      <c r="CVM20" s="118"/>
      <c r="CVN20" s="118"/>
      <c r="CVO20" s="118"/>
      <c r="CVP20" s="118"/>
      <c r="CVQ20" s="118"/>
      <c r="CVR20" s="118"/>
      <c r="CVS20" s="118"/>
      <c r="CVT20" s="118"/>
      <c r="CVU20" s="118"/>
      <c r="CVV20" s="118"/>
      <c r="CVW20" s="118"/>
      <c r="CVX20" s="118"/>
      <c r="CVY20" s="118"/>
      <c r="CVZ20" s="118"/>
      <c r="CWA20" s="118"/>
      <c r="CWB20" s="118"/>
      <c r="CWC20" s="118"/>
      <c r="CWD20" s="118"/>
      <c r="CWE20" s="118"/>
      <c r="CWF20" s="118"/>
      <c r="CWG20" s="118"/>
      <c r="CWH20" s="118"/>
      <c r="CWI20" s="118"/>
      <c r="CWJ20" s="118"/>
      <c r="CWK20" s="118"/>
      <c r="CWL20" s="118"/>
      <c r="CWM20" s="118"/>
      <c r="CWN20" s="118"/>
      <c r="CWO20" s="118"/>
      <c r="CWP20" s="118"/>
      <c r="CWQ20" s="118"/>
      <c r="CWR20" s="118"/>
      <c r="CWS20" s="118"/>
      <c r="CWT20" s="118"/>
      <c r="CWU20" s="118"/>
      <c r="CWV20" s="118"/>
      <c r="CWW20" s="118"/>
      <c r="CWX20" s="118"/>
      <c r="CWY20" s="118"/>
      <c r="CWZ20" s="118"/>
      <c r="CXA20" s="118"/>
      <c r="CXB20" s="118"/>
      <c r="CXC20" s="118"/>
      <c r="CXD20" s="118"/>
      <c r="CXE20" s="118"/>
      <c r="CXF20" s="118"/>
      <c r="CXG20" s="118"/>
      <c r="CXH20" s="118"/>
      <c r="CXI20" s="118"/>
      <c r="CXJ20" s="118"/>
      <c r="CXK20" s="118"/>
      <c r="CXL20" s="118"/>
      <c r="CXM20" s="118"/>
      <c r="CXN20" s="118"/>
      <c r="CXO20" s="118"/>
      <c r="CXP20" s="118"/>
      <c r="CXQ20" s="118"/>
      <c r="CXR20" s="118"/>
      <c r="CXS20" s="118"/>
      <c r="CXT20" s="118"/>
      <c r="CXU20" s="118"/>
      <c r="CXV20" s="118"/>
      <c r="CXW20" s="118"/>
      <c r="CXX20" s="118"/>
      <c r="CXY20" s="118"/>
      <c r="CXZ20" s="118"/>
      <c r="CYA20" s="118"/>
      <c r="CYB20" s="118"/>
      <c r="CYC20" s="118"/>
      <c r="CYD20" s="118"/>
      <c r="CYE20" s="118"/>
      <c r="CYF20" s="118"/>
      <c r="CYG20" s="118"/>
      <c r="CYH20" s="118"/>
      <c r="CYI20" s="118"/>
      <c r="CYJ20" s="118"/>
      <c r="CYK20" s="118"/>
      <c r="CYL20" s="118"/>
      <c r="CYM20" s="118"/>
      <c r="CYN20" s="118"/>
      <c r="CYO20" s="118"/>
      <c r="CYP20" s="118"/>
      <c r="CYQ20" s="118"/>
      <c r="CYR20" s="118"/>
      <c r="CYS20" s="118"/>
      <c r="CYT20" s="118"/>
      <c r="CYU20" s="118"/>
      <c r="CYV20" s="118"/>
      <c r="CYW20" s="118"/>
      <c r="CYX20" s="118"/>
      <c r="CYY20" s="118"/>
      <c r="CYZ20" s="118"/>
      <c r="CZA20" s="118"/>
      <c r="CZB20" s="118"/>
      <c r="CZC20" s="118"/>
      <c r="CZD20" s="118"/>
      <c r="CZE20" s="118"/>
      <c r="CZF20" s="118"/>
      <c r="CZG20" s="118"/>
      <c r="CZH20" s="118"/>
      <c r="CZI20" s="118"/>
      <c r="CZJ20" s="118"/>
      <c r="CZK20" s="118"/>
      <c r="CZL20" s="118"/>
      <c r="CZM20" s="118"/>
      <c r="CZN20" s="118"/>
      <c r="CZO20" s="118"/>
      <c r="CZP20" s="118"/>
      <c r="CZQ20" s="118"/>
      <c r="CZR20" s="118"/>
      <c r="CZS20" s="118"/>
      <c r="CZT20" s="118"/>
      <c r="CZU20" s="118"/>
      <c r="CZV20" s="118"/>
      <c r="CZW20" s="118"/>
      <c r="CZX20" s="118"/>
      <c r="CZY20" s="118"/>
      <c r="CZZ20" s="118"/>
      <c r="DAA20" s="118"/>
      <c r="DAB20" s="118"/>
      <c r="DAC20" s="118"/>
      <c r="DAD20" s="118"/>
      <c r="DAE20" s="118"/>
      <c r="DAF20" s="118"/>
      <c r="DAG20" s="118"/>
      <c r="DAH20" s="118"/>
      <c r="DAI20" s="118"/>
      <c r="DAJ20" s="118"/>
      <c r="DAK20" s="118"/>
      <c r="DAL20" s="118"/>
      <c r="DAM20" s="118"/>
      <c r="DAN20" s="118"/>
      <c r="DAO20" s="118"/>
      <c r="DAP20" s="118"/>
      <c r="DAQ20" s="118"/>
      <c r="DAR20" s="118"/>
      <c r="DAS20" s="118"/>
      <c r="DAT20" s="118"/>
      <c r="DAU20" s="118"/>
      <c r="DAV20" s="118"/>
      <c r="DAW20" s="118"/>
      <c r="DAX20" s="118"/>
      <c r="DAY20" s="118"/>
      <c r="DAZ20" s="118"/>
      <c r="DBA20" s="118"/>
      <c r="DBB20" s="118"/>
      <c r="DBC20" s="118"/>
      <c r="DBD20" s="118"/>
      <c r="DBE20" s="118"/>
      <c r="DBF20" s="118"/>
      <c r="DBG20" s="118"/>
      <c r="DBH20" s="118"/>
      <c r="DBI20" s="118"/>
      <c r="DBJ20" s="118"/>
      <c r="DBK20" s="118"/>
      <c r="DBL20" s="118"/>
      <c r="DBM20" s="118"/>
      <c r="DBN20" s="118"/>
      <c r="DBO20" s="118"/>
      <c r="DBP20" s="118"/>
      <c r="DBQ20" s="118"/>
      <c r="DBR20" s="118"/>
      <c r="DBS20" s="118"/>
      <c r="DBT20" s="118"/>
      <c r="DBU20" s="118"/>
      <c r="DBV20" s="118"/>
      <c r="DBW20" s="118"/>
      <c r="DBX20" s="118"/>
      <c r="DBY20" s="118"/>
      <c r="DBZ20" s="118"/>
      <c r="DCA20" s="118"/>
      <c r="DCB20" s="118"/>
      <c r="DCC20" s="118"/>
      <c r="DCD20" s="118"/>
      <c r="DCE20" s="118"/>
      <c r="DCF20" s="118"/>
      <c r="DCG20" s="118"/>
      <c r="DCH20" s="118"/>
      <c r="DCI20" s="118"/>
      <c r="DCJ20" s="118"/>
      <c r="DCK20" s="118"/>
      <c r="DCL20" s="118"/>
      <c r="DCM20" s="118"/>
      <c r="DCN20" s="118"/>
      <c r="DCO20" s="118"/>
      <c r="DCP20" s="118"/>
      <c r="DCQ20" s="118"/>
      <c r="DCR20" s="118"/>
      <c r="DCS20" s="118"/>
      <c r="DCT20" s="118"/>
      <c r="DCU20" s="118"/>
      <c r="DCV20" s="118"/>
      <c r="DCW20" s="118"/>
      <c r="DCX20" s="118"/>
      <c r="DCY20" s="118"/>
      <c r="DCZ20" s="118"/>
      <c r="DDA20" s="118"/>
      <c r="DDB20" s="118"/>
      <c r="DDC20" s="118"/>
      <c r="DDD20" s="118"/>
      <c r="DDE20" s="118"/>
      <c r="DDF20" s="118"/>
      <c r="DDG20" s="118"/>
      <c r="DDH20" s="118"/>
      <c r="DDI20" s="118"/>
      <c r="DDJ20" s="118"/>
      <c r="DDK20" s="118"/>
      <c r="DDL20" s="118"/>
      <c r="DDM20" s="118"/>
      <c r="DDN20" s="118"/>
      <c r="DDO20" s="118"/>
      <c r="DDP20" s="118"/>
      <c r="DDQ20" s="118"/>
      <c r="DDR20" s="118"/>
      <c r="DDS20" s="118"/>
      <c r="DDT20" s="118"/>
      <c r="DDU20" s="118"/>
      <c r="DDV20" s="118"/>
      <c r="DDW20" s="118"/>
      <c r="DDX20" s="118"/>
      <c r="DDY20" s="118"/>
      <c r="DDZ20" s="118"/>
      <c r="DEA20" s="118"/>
      <c r="DEB20" s="118"/>
      <c r="DEC20" s="118"/>
      <c r="DED20" s="118"/>
      <c r="DEE20" s="118"/>
      <c r="DEF20" s="118"/>
      <c r="DEG20" s="118"/>
      <c r="DEH20" s="118"/>
      <c r="DEI20" s="118"/>
      <c r="DEJ20" s="118"/>
      <c r="DEK20" s="118"/>
      <c r="DEL20" s="118"/>
      <c r="DEM20" s="118"/>
      <c r="DEN20" s="118"/>
      <c r="DEO20" s="118"/>
      <c r="DEP20" s="118"/>
      <c r="DEQ20" s="118"/>
      <c r="DER20" s="118"/>
      <c r="DES20" s="118"/>
      <c r="DET20" s="118"/>
      <c r="DEU20" s="118"/>
      <c r="DEV20" s="118"/>
      <c r="DEW20" s="118"/>
      <c r="DEX20" s="118"/>
      <c r="DEY20" s="118"/>
      <c r="DEZ20" s="118"/>
      <c r="DFA20" s="118"/>
      <c r="DFB20" s="118"/>
      <c r="DFC20" s="118"/>
      <c r="DFD20" s="118"/>
      <c r="DFE20" s="118"/>
      <c r="DFF20" s="118"/>
      <c r="DFG20" s="118"/>
      <c r="DFH20" s="118"/>
      <c r="DFI20" s="118"/>
      <c r="DFJ20" s="118"/>
      <c r="DFK20" s="118"/>
      <c r="DFL20" s="118"/>
      <c r="DFM20" s="118"/>
      <c r="DFN20" s="118"/>
      <c r="DFO20" s="118"/>
      <c r="DFP20" s="118"/>
      <c r="DFQ20" s="118"/>
      <c r="DFR20" s="118"/>
      <c r="DFS20" s="118"/>
      <c r="DFT20" s="118"/>
      <c r="DFU20" s="118"/>
      <c r="DFV20" s="118"/>
      <c r="DFW20" s="118"/>
      <c r="DFX20" s="118"/>
      <c r="DFY20" s="118"/>
      <c r="DFZ20" s="118"/>
      <c r="DGA20" s="118"/>
      <c r="DGB20" s="118"/>
      <c r="DGC20" s="118"/>
      <c r="DGD20" s="118"/>
      <c r="DGE20" s="118"/>
      <c r="DGF20" s="118"/>
      <c r="DGG20" s="118"/>
      <c r="DGH20" s="118"/>
      <c r="DGI20" s="118"/>
      <c r="DGJ20" s="118"/>
      <c r="DGK20" s="118"/>
      <c r="DGL20" s="118"/>
      <c r="DGM20" s="118"/>
      <c r="DGN20" s="118"/>
      <c r="DGO20" s="118"/>
      <c r="DGP20" s="118"/>
      <c r="DGQ20" s="118"/>
      <c r="DGR20" s="118"/>
      <c r="DGS20" s="118"/>
      <c r="DGT20" s="118"/>
      <c r="DGU20" s="118"/>
      <c r="DGV20" s="118"/>
      <c r="DGW20" s="118"/>
      <c r="DGX20" s="118"/>
      <c r="DGY20" s="118"/>
      <c r="DGZ20" s="118"/>
      <c r="DHA20" s="118"/>
      <c r="DHB20" s="118"/>
      <c r="DHC20" s="118"/>
      <c r="DHD20" s="118"/>
      <c r="DHE20" s="118"/>
      <c r="DHF20" s="118"/>
      <c r="DHG20" s="118"/>
      <c r="DHH20" s="118"/>
      <c r="DHI20" s="118"/>
      <c r="DHJ20" s="118"/>
      <c r="DHK20" s="118"/>
      <c r="DHL20" s="118"/>
      <c r="DHM20" s="118"/>
      <c r="DHN20" s="118"/>
      <c r="DHO20" s="118"/>
      <c r="DHP20" s="118"/>
      <c r="DHQ20" s="118"/>
      <c r="DHR20" s="118"/>
      <c r="DHS20" s="118"/>
      <c r="DHT20" s="118"/>
      <c r="DHU20" s="118"/>
      <c r="DHV20" s="118"/>
      <c r="DHW20" s="118"/>
      <c r="DHX20" s="118"/>
      <c r="DHY20" s="118"/>
      <c r="DHZ20" s="118"/>
      <c r="DIA20" s="118"/>
      <c r="DIB20" s="118"/>
      <c r="DIC20" s="118"/>
      <c r="DID20" s="118"/>
      <c r="DIE20" s="118"/>
      <c r="DIF20" s="118"/>
      <c r="DIG20" s="118"/>
      <c r="DIH20" s="118"/>
      <c r="DII20" s="118"/>
      <c r="DIJ20" s="118"/>
      <c r="DIK20" s="118"/>
      <c r="DIL20" s="118"/>
      <c r="DIM20" s="118"/>
      <c r="DIN20" s="118"/>
      <c r="DIO20" s="118"/>
      <c r="DIP20" s="118"/>
      <c r="DIQ20" s="118"/>
      <c r="DIR20" s="118"/>
      <c r="DIS20" s="118"/>
      <c r="DIT20" s="118"/>
      <c r="DIU20" s="118"/>
      <c r="DIV20" s="118"/>
      <c r="DIW20" s="118"/>
      <c r="DIX20" s="118"/>
      <c r="DIY20" s="118"/>
      <c r="DIZ20" s="118"/>
      <c r="DJA20" s="118"/>
      <c r="DJB20" s="118"/>
      <c r="DJC20" s="118"/>
      <c r="DJD20" s="118"/>
      <c r="DJE20" s="118"/>
      <c r="DJF20" s="118"/>
      <c r="DJG20" s="118"/>
      <c r="DJH20" s="118"/>
      <c r="DJI20" s="118"/>
      <c r="DJJ20" s="118"/>
      <c r="DJK20" s="118"/>
      <c r="DJL20" s="118"/>
      <c r="DJM20" s="118"/>
      <c r="DJN20" s="118"/>
      <c r="DJO20" s="118"/>
      <c r="DJP20" s="118"/>
      <c r="DJQ20" s="118"/>
      <c r="DJR20" s="118"/>
      <c r="DJS20" s="118"/>
      <c r="DJT20" s="118"/>
      <c r="DJU20" s="118"/>
      <c r="DJV20" s="118"/>
      <c r="DJW20" s="118"/>
      <c r="DJX20" s="118"/>
      <c r="DJY20" s="118"/>
      <c r="DJZ20" s="118"/>
      <c r="DKA20" s="118"/>
      <c r="DKB20" s="118"/>
      <c r="DKC20" s="118"/>
      <c r="DKD20" s="118"/>
      <c r="DKE20" s="118"/>
      <c r="DKF20" s="118"/>
      <c r="DKG20" s="118"/>
      <c r="DKH20" s="118"/>
      <c r="DKI20" s="118"/>
      <c r="DKJ20" s="118"/>
      <c r="DKK20" s="118"/>
      <c r="DKL20" s="118"/>
      <c r="DKM20" s="118"/>
      <c r="DKN20" s="118"/>
      <c r="DKO20" s="118"/>
      <c r="DKP20" s="118"/>
      <c r="DKQ20" s="118"/>
      <c r="DKR20" s="118"/>
      <c r="DKS20" s="118"/>
      <c r="DKT20" s="118"/>
      <c r="DKU20" s="118"/>
      <c r="DKV20" s="118"/>
      <c r="DKW20" s="118"/>
      <c r="DKX20" s="118"/>
      <c r="DKY20" s="118"/>
      <c r="DKZ20" s="118"/>
      <c r="DLA20" s="118"/>
      <c r="DLB20" s="118"/>
      <c r="DLC20" s="118"/>
      <c r="DLD20" s="118"/>
      <c r="DLE20" s="118"/>
      <c r="DLF20" s="118"/>
      <c r="DLG20" s="118"/>
      <c r="DLH20" s="118"/>
      <c r="DLI20" s="118"/>
      <c r="DLJ20" s="118"/>
      <c r="DLK20" s="118"/>
      <c r="DLL20" s="118"/>
      <c r="DLM20" s="118"/>
      <c r="DLN20" s="118"/>
      <c r="DLO20" s="118"/>
      <c r="DLP20" s="118"/>
      <c r="DLQ20" s="118"/>
      <c r="DLR20" s="118"/>
      <c r="DLS20" s="118"/>
      <c r="DLT20" s="118"/>
      <c r="DLU20" s="118"/>
      <c r="DLV20" s="118"/>
      <c r="DLW20" s="118"/>
      <c r="DLX20" s="118"/>
      <c r="DLY20" s="118"/>
      <c r="DLZ20" s="118"/>
      <c r="DMA20" s="118"/>
      <c r="DMB20" s="118"/>
      <c r="DMC20" s="118"/>
      <c r="DMD20" s="118"/>
      <c r="DME20" s="118"/>
      <c r="DMF20" s="118"/>
      <c r="DMG20" s="118"/>
      <c r="DMH20" s="118"/>
      <c r="DMI20" s="118"/>
      <c r="DMJ20" s="118"/>
      <c r="DMK20" s="118"/>
      <c r="DML20" s="118"/>
      <c r="DMM20" s="118"/>
      <c r="DMN20" s="118"/>
      <c r="DMO20" s="118"/>
      <c r="DMP20" s="118"/>
      <c r="DMQ20" s="118"/>
      <c r="DMR20" s="118"/>
      <c r="DMS20" s="118"/>
      <c r="DMT20" s="118"/>
      <c r="DMU20" s="118"/>
      <c r="DMV20" s="118"/>
      <c r="DMW20" s="118"/>
      <c r="DMX20" s="118"/>
      <c r="DMY20" s="118"/>
      <c r="DMZ20" s="118"/>
      <c r="DNA20" s="118"/>
      <c r="DNB20" s="118"/>
      <c r="DNC20" s="118"/>
      <c r="DND20" s="118"/>
      <c r="DNE20" s="118"/>
      <c r="DNF20" s="118"/>
      <c r="DNG20" s="118"/>
      <c r="DNH20" s="118"/>
      <c r="DNI20" s="118"/>
      <c r="DNJ20" s="118"/>
      <c r="DNK20" s="118"/>
      <c r="DNL20" s="118"/>
      <c r="DNM20" s="118"/>
      <c r="DNN20" s="118"/>
      <c r="DNO20" s="118"/>
      <c r="DNP20" s="118"/>
      <c r="DNQ20" s="118"/>
      <c r="DNR20" s="118"/>
      <c r="DNS20" s="118"/>
      <c r="DNT20" s="118"/>
      <c r="DNU20" s="118"/>
      <c r="DNV20" s="118"/>
      <c r="DNW20" s="118"/>
      <c r="DNX20" s="118"/>
      <c r="DNY20" s="118"/>
      <c r="DNZ20" s="118"/>
      <c r="DOA20" s="118"/>
      <c r="DOB20" s="118"/>
      <c r="DOC20" s="118"/>
      <c r="DOD20" s="118"/>
      <c r="DOE20" s="118"/>
      <c r="DOF20" s="118"/>
      <c r="DOG20" s="118"/>
      <c r="DOH20" s="118"/>
      <c r="DOI20" s="118"/>
      <c r="DOJ20" s="118"/>
      <c r="DOK20" s="118"/>
      <c r="DOL20" s="118"/>
      <c r="DOM20" s="118"/>
      <c r="DON20" s="118"/>
      <c r="DOO20" s="118"/>
      <c r="DOP20" s="118"/>
      <c r="DOQ20" s="118"/>
      <c r="DOR20" s="118"/>
      <c r="DOS20" s="118"/>
      <c r="DOT20" s="118"/>
      <c r="DOU20" s="118"/>
      <c r="DOV20" s="118"/>
      <c r="DOW20" s="118"/>
      <c r="DOX20" s="118"/>
      <c r="DOY20" s="118"/>
      <c r="DOZ20" s="118"/>
      <c r="DPA20" s="118"/>
      <c r="DPB20" s="118"/>
      <c r="DPC20" s="118"/>
      <c r="DPD20" s="118"/>
      <c r="DPE20" s="118"/>
      <c r="DPF20" s="118"/>
      <c r="DPG20" s="118"/>
      <c r="DPH20" s="118"/>
      <c r="DPI20" s="118"/>
      <c r="DPJ20" s="118"/>
      <c r="DPK20" s="118"/>
      <c r="DPL20" s="118"/>
      <c r="DPM20" s="118"/>
      <c r="DPN20" s="118"/>
      <c r="DPO20" s="118"/>
      <c r="DPP20" s="118"/>
      <c r="DPQ20" s="118"/>
      <c r="DPR20" s="118"/>
      <c r="DPS20" s="118"/>
      <c r="DPT20" s="118"/>
      <c r="DPU20" s="118"/>
      <c r="DPV20" s="118"/>
      <c r="DPW20" s="118"/>
      <c r="DPX20" s="118"/>
      <c r="DPY20" s="118"/>
      <c r="DPZ20" s="118"/>
      <c r="DQA20" s="118"/>
      <c r="DQB20" s="118"/>
      <c r="DQC20" s="118"/>
      <c r="DQD20" s="118"/>
      <c r="DQE20" s="118"/>
      <c r="DQF20" s="118"/>
      <c r="DQG20" s="118"/>
      <c r="DQH20" s="118"/>
      <c r="DQI20" s="118"/>
      <c r="DQJ20" s="118"/>
      <c r="DQK20" s="118"/>
      <c r="DQL20" s="118"/>
      <c r="DQM20" s="118"/>
      <c r="DQN20" s="118"/>
      <c r="DQO20" s="118"/>
      <c r="DQP20" s="118"/>
      <c r="DQQ20" s="118"/>
      <c r="DQR20" s="118"/>
      <c r="DQS20" s="118"/>
      <c r="DQT20" s="118"/>
      <c r="DQU20" s="118"/>
      <c r="DQV20" s="118"/>
      <c r="DQW20" s="118"/>
      <c r="DQX20" s="118"/>
      <c r="DQY20" s="118"/>
      <c r="DQZ20" s="118"/>
      <c r="DRA20" s="118"/>
      <c r="DRB20" s="118"/>
      <c r="DRC20" s="118"/>
      <c r="DRD20" s="118"/>
      <c r="DRE20" s="118"/>
      <c r="DRF20" s="118"/>
      <c r="DRG20" s="118"/>
      <c r="DRH20" s="118"/>
      <c r="DRI20" s="118"/>
      <c r="DRJ20" s="118"/>
      <c r="DRK20" s="118"/>
      <c r="DRL20" s="118"/>
      <c r="DRM20" s="118"/>
      <c r="DRN20" s="118"/>
      <c r="DRO20" s="118"/>
      <c r="DRP20" s="118"/>
      <c r="DRQ20" s="118"/>
      <c r="DRR20" s="118"/>
      <c r="DRS20" s="118"/>
      <c r="DRT20" s="118"/>
      <c r="DRU20" s="118"/>
      <c r="DRV20" s="118"/>
      <c r="DRW20" s="118"/>
      <c r="DRX20" s="118"/>
      <c r="DRY20" s="118"/>
      <c r="DRZ20" s="118"/>
      <c r="DSA20" s="118"/>
      <c r="DSB20" s="118"/>
      <c r="DSC20" s="118"/>
      <c r="DSD20" s="118"/>
      <c r="DSE20" s="118"/>
      <c r="DSF20" s="118"/>
      <c r="DSG20" s="118"/>
      <c r="DSH20" s="118"/>
      <c r="DSI20" s="118"/>
      <c r="DSJ20" s="118"/>
      <c r="DSK20" s="118"/>
      <c r="DSL20" s="118"/>
      <c r="DSM20" s="118"/>
      <c r="DSN20" s="118"/>
      <c r="DSO20" s="118"/>
      <c r="DSP20" s="118"/>
      <c r="DSQ20" s="118"/>
      <c r="DSR20" s="118"/>
      <c r="DSS20" s="118"/>
      <c r="DST20" s="118"/>
      <c r="DSU20" s="118"/>
      <c r="DSV20" s="118"/>
      <c r="DSW20" s="118"/>
      <c r="DSX20" s="118"/>
      <c r="DSY20" s="118"/>
      <c r="DSZ20" s="118"/>
      <c r="DTA20" s="118"/>
      <c r="DTB20" s="118"/>
      <c r="DTC20" s="118"/>
      <c r="DTD20" s="118"/>
      <c r="DTE20" s="118"/>
      <c r="DTF20" s="118"/>
      <c r="DTG20" s="118"/>
      <c r="DTH20" s="118"/>
      <c r="DTI20" s="118"/>
      <c r="DTJ20" s="118"/>
      <c r="DTK20" s="118"/>
      <c r="DTL20" s="118"/>
      <c r="DTM20" s="118"/>
      <c r="DTN20" s="118"/>
      <c r="DTO20" s="118"/>
      <c r="DTP20" s="118"/>
      <c r="DTQ20" s="118"/>
      <c r="DTR20" s="118"/>
      <c r="DTS20" s="118"/>
      <c r="DTT20" s="118"/>
      <c r="DTU20" s="118"/>
      <c r="DTV20" s="118"/>
      <c r="DTW20" s="118"/>
      <c r="DTX20" s="118"/>
      <c r="DTY20" s="118"/>
      <c r="DTZ20" s="118"/>
      <c r="DUA20" s="118"/>
      <c r="DUB20" s="118"/>
      <c r="DUC20" s="118"/>
      <c r="DUD20" s="118"/>
      <c r="DUE20" s="118"/>
      <c r="DUF20" s="118"/>
      <c r="DUG20" s="118"/>
      <c r="DUH20" s="118"/>
      <c r="DUI20" s="118"/>
      <c r="DUJ20" s="118"/>
      <c r="DUK20" s="118"/>
      <c r="DUL20" s="118"/>
      <c r="DUM20" s="118"/>
      <c r="DUN20" s="118"/>
      <c r="DUO20" s="118"/>
      <c r="DUP20" s="118"/>
      <c r="DUQ20" s="118"/>
      <c r="DUR20" s="118"/>
      <c r="DUS20" s="118"/>
      <c r="DUT20" s="118"/>
      <c r="DUU20" s="118"/>
      <c r="DUV20" s="118"/>
      <c r="DUW20" s="118"/>
      <c r="DUX20" s="118"/>
      <c r="DUY20" s="118"/>
      <c r="DUZ20" s="118"/>
      <c r="DVA20" s="118"/>
      <c r="DVB20" s="118"/>
      <c r="DVC20" s="118"/>
      <c r="DVD20" s="118"/>
      <c r="DVE20" s="118"/>
      <c r="DVF20" s="118"/>
      <c r="DVG20" s="118"/>
      <c r="DVH20" s="118"/>
      <c r="DVI20" s="118"/>
      <c r="DVJ20" s="118"/>
      <c r="DVK20" s="118"/>
      <c r="DVL20" s="118"/>
      <c r="DVM20" s="118"/>
      <c r="DVN20" s="118"/>
      <c r="DVO20" s="118"/>
      <c r="DVP20" s="118"/>
      <c r="DVQ20" s="118"/>
      <c r="DVR20" s="118"/>
      <c r="DVS20" s="118"/>
      <c r="DVT20" s="118"/>
      <c r="DVU20" s="118"/>
      <c r="DVV20" s="118"/>
      <c r="DVW20" s="118"/>
      <c r="DVX20" s="118"/>
      <c r="DVY20" s="118"/>
      <c r="DVZ20" s="118"/>
      <c r="DWA20" s="118"/>
      <c r="DWB20" s="118"/>
      <c r="DWC20" s="118"/>
      <c r="DWD20" s="118"/>
      <c r="DWE20" s="118"/>
      <c r="DWF20" s="118"/>
      <c r="DWG20" s="118"/>
      <c r="DWH20" s="118"/>
      <c r="DWI20" s="118"/>
      <c r="DWJ20" s="118"/>
      <c r="DWK20" s="118"/>
      <c r="DWL20" s="118"/>
      <c r="DWM20" s="118"/>
      <c r="DWN20" s="118"/>
      <c r="DWO20" s="118"/>
      <c r="DWP20" s="118"/>
      <c r="DWQ20" s="118"/>
      <c r="DWR20" s="118"/>
      <c r="DWS20" s="118"/>
      <c r="DWT20" s="118"/>
      <c r="DWU20" s="118"/>
      <c r="DWV20" s="118"/>
      <c r="DWW20" s="118"/>
      <c r="DWX20" s="118"/>
      <c r="DWY20" s="118"/>
      <c r="DWZ20" s="118"/>
      <c r="DXA20" s="118"/>
      <c r="DXB20" s="118"/>
      <c r="DXC20" s="118"/>
      <c r="DXD20" s="118"/>
      <c r="DXE20" s="118"/>
      <c r="DXF20" s="118"/>
      <c r="DXG20" s="118"/>
      <c r="DXH20" s="118"/>
      <c r="DXI20" s="118"/>
      <c r="DXJ20" s="118"/>
      <c r="DXK20" s="118"/>
      <c r="DXL20" s="118"/>
      <c r="DXM20" s="118"/>
      <c r="DXN20" s="118"/>
      <c r="DXO20" s="118"/>
      <c r="DXP20" s="118"/>
      <c r="DXQ20" s="118"/>
      <c r="DXR20" s="118"/>
      <c r="DXS20" s="118"/>
      <c r="DXT20" s="118"/>
      <c r="DXU20" s="118"/>
      <c r="DXV20" s="118"/>
      <c r="DXW20" s="118"/>
      <c r="DXX20" s="118"/>
      <c r="DXY20" s="118"/>
      <c r="DXZ20" s="118"/>
      <c r="DYA20" s="118"/>
      <c r="DYB20" s="118"/>
      <c r="DYC20" s="118"/>
      <c r="DYD20" s="118"/>
      <c r="DYE20" s="118"/>
      <c r="DYF20" s="118"/>
      <c r="DYG20" s="118"/>
      <c r="DYH20" s="118"/>
      <c r="DYI20" s="118"/>
      <c r="DYJ20" s="118"/>
      <c r="DYK20" s="118"/>
      <c r="DYL20" s="118"/>
      <c r="DYM20" s="118"/>
      <c r="DYN20" s="118"/>
      <c r="DYO20" s="118"/>
      <c r="DYP20" s="118"/>
      <c r="DYQ20" s="118"/>
      <c r="DYR20" s="118"/>
      <c r="DYS20" s="118"/>
      <c r="DYT20" s="118"/>
      <c r="DYU20" s="118"/>
      <c r="DYV20" s="118"/>
      <c r="DYW20" s="118"/>
      <c r="DYX20" s="118"/>
      <c r="DYY20" s="118"/>
      <c r="DYZ20" s="118"/>
      <c r="DZA20" s="118"/>
      <c r="DZB20" s="118"/>
      <c r="DZC20" s="118"/>
      <c r="DZD20" s="118"/>
      <c r="DZE20" s="118"/>
      <c r="DZF20" s="118"/>
      <c r="DZG20" s="118"/>
      <c r="DZH20" s="118"/>
      <c r="DZI20" s="118"/>
      <c r="DZJ20" s="118"/>
      <c r="DZK20" s="118"/>
      <c r="DZL20" s="118"/>
      <c r="DZM20" s="118"/>
      <c r="DZN20" s="118"/>
      <c r="DZO20" s="118"/>
      <c r="DZP20" s="118"/>
      <c r="DZQ20" s="118"/>
      <c r="DZR20" s="118"/>
      <c r="DZS20" s="118"/>
      <c r="DZT20" s="118"/>
      <c r="DZU20" s="118"/>
      <c r="DZV20" s="118"/>
      <c r="DZW20" s="118"/>
      <c r="DZX20" s="118"/>
      <c r="DZY20" s="118"/>
      <c r="DZZ20" s="118"/>
      <c r="EAA20" s="118"/>
      <c r="EAB20" s="118"/>
      <c r="EAC20" s="118"/>
      <c r="EAD20" s="118"/>
      <c r="EAE20" s="118"/>
      <c r="EAF20" s="118"/>
      <c r="EAG20" s="118"/>
      <c r="EAH20" s="118"/>
      <c r="EAI20" s="118"/>
      <c r="EAJ20" s="118"/>
      <c r="EAK20" s="118"/>
      <c r="EAL20" s="118"/>
      <c r="EAM20" s="118"/>
      <c r="EAN20" s="118"/>
      <c r="EAO20" s="118"/>
      <c r="EAP20" s="118"/>
      <c r="EAQ20" s="118"/>
      <c r="EAR20" s="118"/>
      <c r="EAS20" s="118"/>
      <c r="EAT20" s="118"/>
      <c r="EAU20" s="118"/>
      <c r="EAV20" s="118"/>
      <c r="EAW20" s="118"/>
      <c r="EAX20" s="118"/>
      <c r="EAY20" s="118"/>
      <c r="EAZ20" s="118"/>
      <c r="EBA20" s="118"/>
      <c r="EBB20" s="118"/>
      <c r="EBC20" s="118"/>
      <c r="EBD20" s="118"/>
      <c r="EBE20" s="118"/>
      <c r="EBF20" s="118"/>
      <c r="EBG20" s="118"/>
      <c r="EBH20" s="118"/>
      <c r="EBI20" s="118"/>
      <c r="EBJ20" s="118"/>
      <c r="EBK20" s="118"/>
      <c r="EBL20" s="118"/>
      <c r="EBM20" s="118"/>
      <c r="EBN20" s="118"/>
      <c r="EBO20" s="118"/>
      <c r="EBP20" s="118"/>
      <c r="EBQ20" s="118"/>
      <c r="EBR20" s="118"/>
      <c r="EBS20" s="118"/>
      <c r="EBT20" s="118"/>
      <c r="EBU20" s="118"/>
      <c r="EBV20" s="118"/>
      <c r="EBW20" s="118"/>
      <c r="EBX20" s="118"/>
      <c r="EBY20" s="118"/>
      <c r="EBZ20" s="118"/>
      <c r="ECA20" s="118"/>
      <c r="ECB20" s="118"/>
      <c r="ECC20" s="118"/>
      <c r="ECD20" s="118"/>
      <c r="ECE20" s="118"/>
      <c r="ECF20" s="118"/>
      <c r="ECG20" s="118"/>
      <c r="ECH20" s="118"/>
      <c r="ECI20" s="118"/>
      <c r="ECJ20" s="118"/>
      <c r="ECK20" s="118"/>
      <c r="ECL20" s="118"/>
      <c r="ECM20" s="118"/>
      <c r="ECN20" s="118"/>
      <c r="ECO20" s="118"/>
      <c r="ECP20" s="118"/>
      <c r="ECQ20" s="118"/>
      <c r="ECR20" s="118"/>
      <c r="ECS20" s="118"/>
      <c r="ECT20" s="118"/>
      <c r="ECU20" s="118"/>
      <c r="ECV20" s="118"/>
      <c r="ECW20" s="118"/>
      <c r="ECX20" s="118"/>
      <c r="ECY20" s="118"/>
      <c r="ECZ20" s="118"/>
      <c r="EDA20" s="118"/>
      <c r="EDB20" s="118"/>
      <c r="EDC20" s="118"/>
      <c r="EDD20" s="118"/>
      <c r="EDE20" s="118"/>
      <c r="EDF20" s="118"/>
      <c r="EDG20" s="118"/>
      <c r="EDH20" s="118"/>
      <c r="EDI20" s="118"/>
      <c r="EDJ20" s="118"/>
      <c r="EDK20" s="118"/>
      <c r="EDL20" s="118"/>
      <c r="EDM20" s="118"/>
      <c r="EDN20" s="118"/>
      <c r="EDO20" s="118"/>
      <c r="EDP20" s="118"/>
      <c r="EDQ20" s="118"/>
      <c r="EDR20" s="118"/>
      <c r="EDS20" s="118"/>
      <c r="EDT20" s="118"/>
      <c r="EDU20" s="118"/>
      <c r="EDV20" s="118"/>
      <c r="EDW20" s="118"/>
      <c r="EDX20" s="118"/>
      <c r="EDY20" s="118"/>
      <c r="EDZ20" s="118"/>
      <c r="EEA20" s="118"/>
      <c r="EEB20" s="118"/>
      <c r="EEC20" s="118"/>
      <c r="EED20" s="118"/>
      <c r="EEE20" s="118"/>
      <c r="EEF20" s="118"/>
      <c r="EEG20" s="118"/>
      <c r="EEH20" s="118"/>
      <c r="EEI20" s="118"/>
      <c r="EEJ20" s="118"/>
      <c r="EEK20" s="118"/>
      <c r="EEL20" s="118"/>
      <c r="EEM20" s="118"/>
      <c r="EEN20" s="118"/>
      <c r="EEO20" s="118"/>
      <c r="EEP20" s="118"/>
      <c r="EEQ20" s="118"/>
      <c r="EER20" s="118"/>
      <c r="EES20" s="118"/>
      <c r="EET20" s="118"/>
      <c r="EEU20" s="118"/>
      <c r="EEV20" s="118"/>
      <c r="EEW20" s="118"/>
      <c r="EEX20" s="118"/>
      <c r="EEY20" s="118"/>
      <c r="EEZ20" s="118"/>
      <c r="EFA20" s="118"/>
      <c r="EFB20" s="118"/>
      <c r="EFC20" s="118"/>
      <c r="EFD20" s="118"/>
      <c r="EFE20" s="118"/>
      <c r="EFF20" s="118"/>
      <c r="EFG20" s="118"/>
      <c r="EFH20" s="118"/>
      <c r="EFI20" s="118"/>
      <c r="EFJ20" s="118"/>
      <c r="EFK20" s="118"/>
      <c r="EFL20" s="118"/>
      <c r="EFM20" s="118"/>
      <c r="EFN20" s="118"/>
      <c r="EFO20" s="118"/>
      <c r="EFP20" s="118"/>
      <c r="EFQ20" s="118"/>
      <c r="EFR20" s="118"/>
      <c r="EFS20" s="118"/>
      <c r="EFT20" s="118"/>
      <c r="EFU20" s="118"/>
      <c r="EFV20" s="118"/>
      <c r="EFW20" s="118"/>
      <c r="EFX20" s="118"/>
      <c r="EFY20" s="118"/>
      <c r="EFZ20" s="118"/>
      <c r="EGA20" s="118"/>
      <c r="EGB20" s="118"/>
      <c r="EGC20" s="118"/>
      <c r="EGD20" s="118"/>
      <c r="EGE20" s="118"/>
      <c r="EGF20" s="118"/>
      <c r="EGG20" s="118"/>
      <c r="EGH20" s="118"/>
      <c r="EGI20" s="118"/>
      <c r="EGJ20" s="118"/>
      <c r="EGK20" s="118"/>
      <c r="EGL20" s="118"/>
      <c r="EGM20" s="118"/>
      <c r="EGN20" s="118"/>
      <c r="EGO20" s="118"/>
      <c r="EGP20" s="118"/>
      <c r="EGQ20" s="118"/>
      <c r="EGR20" s="118"/>
      <c r="EGS20" s="118"/>
      <c r="EGT20" s="118"/>
      <c r="EGU20" s="118"/>
      <c r="EGV20" s="118"/>
      <c r="EGW20" s="118"/>
      <c r="EGX20" s="118"/>
      <c r="EGY20" s="118"/>
      <c r="EGZ20" s="118"/>
      <c r="EHA20" s="118"/>
      <c r="EHB20" s="118"/>
      <c r="EHC20" s="118"/>
      <c r="EHD20" s="118"/>
      <c r="EHE20" s="118"/>
      <c r="EHF20" s="118"/>
      <c r="EHG20" s="118"/>
      <c r="EHH20" s="118"/>
      <c r="EHI20" s="118"/>
      <c r="EHJ20" s="118"/>
      <c r="EHK20" s="118"/>
      <c r="EHL20" s="118"/>
      <c r="EHM20" s="118"/>
      <c r="EHN20" s="118"/>
      <c r="EHO20" s="118"/>
      <c r="EHP20" s="118"/>
      <c r="EHQ20" s="118"/>
      <c r="EHR20" s="118"/>
      <c r="EHS20" s="118"/>
      <c r="EHT20" s="118"/>
      <c r="EHU20" s="118"/>
      <c r="EHV20" s="118"/>
      <c r="EHW20" s="118"/>
      <c r="EHX20" s="118"/>
      <c r="EHY20" s="118"/>
      <c r="EHZ20" s="118"/>
      <c r="EIA20" s="118"/>
      <c r="EIB20" s="118"/>
      <c r="EIC20" s="118"/>
      <c r="EID20" s="118"/>
      <c r="EIE20" s="118"/>
      <c r="EIF20" s="118"/>
      <c r="EIG20" s="118"/>
      <c r="EIH20" s="118"/>
      <c r="EII20" s="118"/>
      <c r="EIJ20" s="118"/>
      <c r="EIK20" s="118"/>
      <c r="EIL20" s="118"/>
      <c r="EIM20" s="118"/>
      <c r="EIN20" s="118"/>
      <c r="EIO20" s="118"/>
      <c r="EIP20" s="118"/>
      <c r="EIQ20" s="118"/>
      <c r="EIR20" s="118"/>
      <c r="EIS20" s="118"/>
      <c r="EIT20" s="118"/>
      <c r="EIU20" s="118"/>
      <c r="EIV20" s="118"/>
      <c r="EIW20" s="118"/>
      <c r="EIX20" s="118"/>
      <c r="EIY20" s="118"/>
      <c r="EIZ20" s="118"/>
      <c r="EJA20" s="118"/>
      <c r="EJB20" s="118"/>
      <c r="EJC20" s="118"/>
      <c r="EJD20" s="118"/>
      <c r="EJE20" s="118"/>
      <c r="EJF20" s="118"/>
      <c r="EJG20" s="118"/>
      <c r="EJH20" s="118"/>
      <c r="EJI20" s="118"/>
      <c r="EJJ20" s="118"/>
      <c r="EJK20" s="118"/>
      <c r="EJL20" s="118"/>
      <c r="EJM20" s="118"/>
      <c r="EJN20" s="118"/>
      <c r="EJO20" s="118"/>
      <c r="EJP20" s="118"/>
      <c r="EJQ20" s="118"/>
      <c r="EJR20" s="118"/>
      <c r="EJS20" s="118"/>
      <c r="EJT20" s="118"/>
      <c r="EJU20" s="118"/>
      <c r="EJV20" s="118"/>
      <c r="EJW20" s="118"/>
      <c r="EJX20" s="118"/>
      <c r="EJY20" s="118"/>
      <c r="EJZ20" s="118"/>
      <c r="EKA20" s="118"/>
      <c r="EKB20" s="118"/>
      <c r="EKC20" s="118"/>
      <c r="EKD20" s="118"/>
      <c r="EKE20" s="118"/>
      <c r="EKF20" s="118"/>
      <c r="EKG20" s="118"/>
      <c r="EKH20" s="118"/>
      <c r="EKI20" s="118"/>
      <c r="EKJ20" s="118"/>
      <c r="EKK20" s="118"/>
      <c r="EKL20" s="118"/>
      <c r="EKM20" s="118"/>
      <c r="EKN20" s="118"/>
      <c r="EKO20" s="118"/>
      <c r="EKP20" s="118"/>
      <c r="EKQ20" s="118"/>
      <c r="EKR20" s="118"/>
      <c r="EKS20" s="118"/>
      <c r="EKT20" s="118"/>
      <c r="EKU20" s="118"/>
      <c r="EKV20" s="118"/>
      <c r="EKW20" s="118"/>
      <c r="EKX20" s="118"/>
      <c r="EKY20" s="118"/>
      <c r="EKZ20" s="118"/>
      <c r="ELA20" s="118"/>
      <c r="ELB20" s="118"/>
      <c r="ELC20" s="118"/>
      <c r="ELD20" s="118"/>
      <c r="ELE20" s="118"/>
      <c r="ELF20" s="118"/>
      <c r="ELG20" s="118"/>
      <c r="ELH20" s="118"/>
      <c r="ELI20" s="118"/>
      <c r="ELJ20" s="118"/>
      <c r="ELK20" s="118"/>
      <c r="ELL20" s="118"/>
      <c r="ELM20" s="118"/>
      <c r="ELN20" s="118"/>
      <c r="ELO20" s="118"/>
      <c r="ELP20" s="118"/>
      <c r="ELQ20" s="118"/>
      <c r="ELR20" s="118"/>
      <c r="ELS20" s="118"/>
      <c r="ELT20" s="118"/>
      <c r="ELU20" s="118"/>
      <c r="ELV20" s="118"/>
      <c r="ELW20" s="118"/>
      <c r="ELX20" s="118"/>
      <c r="ELY20" s="118"/>
      <c r="ELZ20" s="118"/>
      <c r="EMA20" s="118"/>
      <c r="EMB20" s="118"/>
      <c r="EMC20" s="118"/>
      <c r="EMD20" s="118"/>
      <c r="EME20" s="118"/>
      <c r="EMF20" s="118"/>
      <c r="EMG20" s="118"/>
      <c r="EMH20" s="118"/>
      <c r="EMI20" s="118"/>
      <c r="EMJ20" s="118"/>
      <c r="EMK20" s="118"/>
      <c r="EML20" s="118"/>
      <c r="EMM20" s="118"/>
      <c r="EMN20" s="118"/>
      <c r="EMO20" s="118"/>
      <c r="EMP20" s="118"/>
      <c r="EMQ20" s="118"/>
      <c r="EMR20" s="118"/>
      <c r="EMS20" s="118"/>
      <c r="EMT20" s="118"/>
      <c r="EMU20" s="118"/>
      <c r="EMV20" s="118"/>
      <c r="EMW20" s="118"/>
      <c r="EMX20" s="118"/>
      <c r="EMY20" s="118"/>
      <c r="EMZ20" s="118"/>
      <c r="ENA20" s="118"/>
      <c r="ENB20" s="118"/>
      <c r="ENC20" s="118"/>
      <c r="END20" s="118"/>
      <c r="ENE20" s="118"/>
      <c r="ENF20" s="118"/>
      <c r="ENG20" s="118"/>
      <c r="ENH20" s="118"/>
      <c r="ENI20" s="118"/>
      <c r="ENJ20" s="118"/>
      <c r="ENK20" s="118"/>
      <c r="ENL20" s="118"/>
      <c r="ENM20" s="118"/>
      <c r="ENN20" s="118"/>
      <c r="ENO20" s="118"/>
      <c r="ENP20" s="118"/>
      <c r="ENQ20" s="118"/>
      <c r="ENR20" s="118"/>
      <c r="ENS20" s="118"/>
      <c r="ENT20" s="118"/>
      <c r="ENU20" s="118"/>
      <c r="ENV20" s="118"/>
      <c r="ENW20" s="118"/>
      <c r="ENX20" s="118"/>
      <c r="ENY20" s="118"/>
      <c r="ENZ20" s="118"/>
      <c r="EOA20" s="118"/>
      <c r="EOB20" s="118"/>
      <c r="EOC20" s="118"/>
      <c r="EOD20" s="118"/>
      <c r="EOE20" s="118"/>
      <c r="EOF20" s="118"/>
      <c r="EOG20" s="118"/>
      <c r="EOH20" s="118"/>
      <c r="EOI20" s="118"/>
      <c r="EOJ20" s="118"/>
      <c r="EOK20" s="118"/>
      <c r="EOL20" s="118"/>
      <c r="EOM20" s="118"/>
      <c r="EON20" s="118"/>
      <c r="EOO20" s="118"/>
      <c r="EOP20" s="118"/>
      <c r="EOQ20" s="118"/>
      <c r="EOR20" s="118"/>
      <c r="EOS20" s="118"/>
      <c r="EOT20" s="118"/>
      <c r="EOU20" s="118"/>
      <c r="EOV20" s="118"/>
      <c r="EOW20" s="118"/>
      <c r="EOX20" s="118"/>
      <c r="EOY20" s="118"/>
      <c r="EOZ20" s="118"/>
      <c r="EPA20" s="118"/>
      <c r="EPB20" s="118"/>
      <c r="EPC20" s="118"/>
      <c r="EPD20" s="118"/>
      <c r="EPE20" s="118"/>
      <c r="EPF20" s="118"/>
      <c r="EPG20" s="118"/>
      <c r="EPH20" s="118"/>
      <c r="EPI20" s="118"/>
      <c r="EPJ20" s="118"/>
      <c r="EPK20" s="118"/>
      <c r="EPL20" s="118"/>
      <c r="EPM20" s="118"/>
      <c r="EPN20" s="118"/>
      <c r="EPO20" s="118"/>
      <c r="EPP20" s="118"/>
      <c r="EPQ20" s="118"/>
      <c r="EPR20" s="118"/>
      <c r="EPS20" s="118"/>
      <c r="EPT20" s="118"/>
      <c r="EPU20" s="118"/>
      <c r="EPV20" s="118"/>
      <c r="EPW20" s="118"/>
      <c r="EPX20" s="118"/>
      <c r="EPY20" s="118"/>
      <c r="EPZ20" s="118"/>
      <c r="EQA20" s="118"/>
      <c r="EQB20" s="118"/>
      <c r="EQC20" s="118"/>
      <c r="EQD20" s="118"/>
      <c r="EQE20" s="118"/>
      <c r="EQF20" s="118"/>
      <c r="EQG20" s="118"/>
      <c r="EQH20" s="118"/>
      <c r="EQI20" s="118"/>
      <c r="EQJ20" s="118"/>
      <c r="EQK20" s="118"/>
      <c r="EQL20" s="118"/>
      <c r="EQM20" s="118"/>
      <c r="EQN20" s="118"/>
      <c r="EQO20" s="118"/>
      <c r="EQP20" s="118"/>
      <c r="EQQ20" s="118"/>
      <c r="EQR20" s="118"/>
      <c r="EQS20" s="118"/>
      <c r="EQT20" s="118"/>
      <c r="EQU20" s="118"/>
      <c r="EQV20" s="118"/>
      <c r="EQW20" s="118"/>
      <c r="EQX20" s="118"/>
      <c r="EQY20" s="118"/>
      <c r="EQZ20" s="118"/>
      <c r="ERA20" s="118"/>
      <c r="ERB20" s="118"/>
      <c r="ERC20" s="118"/>
      <c r="ERD20" s="118"/>
      <c r="ERE20" s="118"/>
      <c r="ERF20" s="118"/>
      <c r="ERG20" s="118"/>
      <c r="ERH20" s="118"/>
      <c r="ERI20" s="118"/>
      <c r="ERJ20" s="118"/>
      <c r="ERK20" s="118"/>
      <c r="ERL20" s="118"/>
      <c r="ERM20" s="118"/>
      <c r="ERN20" s="118"/>
      <c r="ERO20" s="118"/>
      <c r="ERP20" s="118"/>
      <c r="ERQ20" s="118"/>
      <c r="ERR20" s="118"/>
      <c r="ERS20" s="118"/>
      <c r="ERT20" s="118"/>
      <c r="ERU20" s="118"/>
      <c r="ERV20" s="118"/>
      <c r="ERW20" s="118"/>
      <c r="ERX20" s="118"/>
      <c r="ERY20" s="118"/>
      <c r="ERZ20" s="118"/>
      <c r="ESA20" s="118"/>
      <c r="ESB20" s="118"/>
      <c r="ESC20" s="118"/>
      <c r="ESD20" s="118"/>
      <c r="ESE20" s="118"/>
      <c r="ESF20" s="118"/>
      <c r="ESG20" s="118"/>
      <c r="ESH20" s="118"/>
      <c r="ESI20" s="118"/>
      <c r="ESJ20" s="118"/>
      <c r="ESK20" s="118"/>
      <c r="ESL20" s="118"/>
      <c r="ESM20" s="118"/>
      <c r="ESN20" s="118"/>
      <c r="ESO20" s="118"/>
      <c r="ESP20" s="118"/>
      <c r="ESQ20" s="118"/>
      <c r="ESR20" s="118"/>
      <c r="ESS20" s="118"/>
      <c r="EST20" s="118"/>
      <c r="ESU20" s="118"/>
      <c r="ESV20" s="118"/>
      <c r="ESW20" s="118"/>
      <c r="ESX20" s="118"/>
      <c r="ESY20" s="118"/>
      <c r="ESZ20" s="118"/>
      <c r="ETA20" s="118"/>
      <c r="ETB20" s="118"/>
      <c r="ETC20" s="118"/>
      <c r="ETD20" s="118"/>
      <c r="ETE20" s="118"/>
      <c r="ETF20" s="118"/>
      <c r="ETG20" s="118"/>
      <c r="ETH20" s="118"/>
      <c r="ETI20" s="118"/>
      <c r="ETJ20" s="118"/>
      <c r="ETK20" s="118"/>
      <c r="ETL20" s="118"/>
      <c r="ETM20" s="118"/>
      <c r="ETN20" s="118"/>
      <c r="ETO20" s="118"/>
      <c r="ETP20" s="118"/>
      <c r="ETQ20" s="118"/>
      <c r="ETR20" s="118"/>
      <c r="ETS20" s="118"/>
      <c r="ETT20" s="118"/>
      <c r="ETU20" s="118"/>
      <c r="ETV20" s="118"/>
      <c r="ETW20" s="118"/>
      <c r="ETX20" s="118"/>
      <c r="ETY20" s="118"/>
      <c r="ETZ20" s="118"/>
      <c r="EUA20" s="118"/>
      <c r="EUB20" s="118"/>
      <c r="EUC20" s="118"/>
      <c r="EUD20" s="118"/>
      <c r="EUE20" s="118"/>
      <c r="EUF20" s="118"/>
      <c r="EUG20" s="118"/>
      <c r="EUH20" s="118"/>
      <c r="EUI20" s="118"/>
      <c r="EUJ20" s="118"/>
      <c r="EUK20" s="118"/>
      <c r="EUL20" s="118"/>
      <c r="EUM20" s="118"/>
      <c r="EUN20" s="118"/>
      <c r="EUO20" s="118"/>
      <c r="EUP20" s="118"/>
      <c r="EUQ20" s="118"/>
      <c r="EUR20" s="118"/>
      <c r="EUS20" s="118"/>
      <c r="EUT20" s="118"/>
      <c r="EUU20" s="118"/>
      <c r="EUV20" s="118"/>
      <c r="EUW20" s="118"/>
      <c r="EUX20" s="118"/>
      <c r="EUY20" s="118"/>
      <c r="EUZ20" s="118"/>
      <c r="EVA20" s="118"/>
      <c r="EVB20" s="118"/>
      <c r="EVC20" s="118"/>
      <c r="EVD20" s="118"/>
      <c r="EVE20" s="118"/>
      <c r="EVF20" s="118"/>
      <c r="EVG20" s="118"/>
      <c r="EVH20" s="118"/>
      <c r="EVI20" s="118"/>
      <c r="EVJ20" s="118"/>
      <c r="EVK20" s="118"/>
      <c r="EVL20" s="118"/>
      <c r="EVM20" s="118"/>
      <c r="EVN20" s="118"/>
      <c r="EVO20" s="118"/>
      <c r="EVP20" s="118"/>
      <c r="EVQ20" s="118"/>
      <c r="EVR20" s="118"/>
      <c r="EVS20" s="118"/>
      <c r="EVT20" s="118"/>
      <c r="EVU20" s="118"/>
      <c r="EVV20" s="118"/>
      <c r="EVW20" s="118"/>
      <c r="EVX20" s="118"/>
      <c r="EVY20" s="118"/>
      <c r="EVZ20" s="118"/>
      <c r="EWA20" s="118"/>
      <c r="EWB20" s="118"/>
      <c r="EWC20" s="118"/>
      <c r="EWD20" s="118"/>
      <c r="EWE20" s="118"/>
      <c r="EWF20" s="118"/>
      <c r="EWG20" s="118"/>
      <c r="EWH20" s="118"/>
      <c r="EWI20" s="118"/>
      <c r="EWJ20" s="118"/>
      <c r="EWK20" s="118"/>
      <c r="EWL20" s="118"/>
      <c r="EWM20" s="118"/>
      <c r="EWN20" s="118"/>
      <c r="EWO20" s="118"/>
      <c r="EWP20" s="118"/>
      <c r="EWQ20" s="118"/>
      <c r="EWR20" s="118"/>
      <c r="EWS20" s="118"/>
      <c r="EWT20" s="118"/>
      <c r="EWU20" s="118"/>
      <c r="EWV20" s="118"/>
      <c r="EWW20" s="118"/>
      <c r="EWX20" s="118"/>
      <c r="EWY20" s="118"/>
      <c r="EWZ20" s="118"/>
      <c r="EXA20" s="118"/>
      <c r="EXB20" s="118"/>
      <c r="EXC20" s="118"/>
      <c r="EXD20" s="118"/>
      <c r="EXE20" s="118"/>
      <c r="EXF20" s="118"/>
      <c r="EXG20" s="118"/>
      <c r="EXH20" s="118"/>
      <c r="EXI20" s="118"/>
      <c r="EXJ20" s="118"/>
      <c r="EXK20" s="118"/>
      <c r="EXL20" s="118"/>
      <c r="EXM20" s="118"/>
      <c r="EXN20" s="118"/>
      <c r="EXO20" s="118"/>
      <c r="EXP20" s="118"/>
      <c r="EXQ20" s="118"/>
      <c r="EXR20" s="118"/>
      <c r="EXS20" s="118"/>
      <c r="EXT20" s="118"/>
      <c r="EXU20" s="118"/>
      <c r="EXV20" s="118"/>
      <c r="EXW20" s="118"/>
      <c r="EXX20" s="118"/>
      <c r="EXY20" s="118"/>
      <c r="EXZ20" s="118"/>
      <c r="EYA20" s="118"/>
      <c r="EYB20" s="118"/>
      <c r="EYC20" s="118"/>
      <c r="EYD20" s="118"/>
      <c r="EYE20" s="118"/>
      <c r="EYF20" s="118"/>
      <c r="EYG20" s="118"/>
      <c r="EYH20" s="118"/>
      <c r="EYI20" s="118"/>
      <c r="EYJ20" s="118"/>
      <c r="EYK20" s="118"/>
      <c r="EYL20" s="118"/>
      <c r="EYM20" s="118"/>
      <c r="EYN20" s="118"/>
      <c r="EYO20" s="118"/>
      <c r="EYP20" s="118"/>
      <c r="EYQ20" s="118"/>
      <c r="EYR20" s="118"/>
      <c r="EYS20" s="118"/>
      <c r="EYT20" s="118"/>
      <c r="EYU20" s="118"/>
      <c r="EYV20" s="118"/>
      <c r="EYW20" s="118"/>
      <c r="EYX20" s="118"/>
      <c r="EYY20" s="118"/>
      <c r="EYZ20" s="118"/>
      <c r="EZA20" s="118"/>
      <c r="EZB20" s="118"/>
      <c r="EZC20" s="118"/>
      <c r="EZD20" s="118"/>
      <c r="EZE20" s="118"/>
      <c r="EZF20" s="118"/>
      <c r="EZG20" s="118"/>
      <c r="EZH20" s="118"/>
      <c r="EZI20" s="118"/>
      <c r="EZJ20" s="118"/>
      <c r="EZK20" s="118"/>
      <c r="EZL20" s="118"/>
      <c r="EZM20" s="118"/>
      <c r="EZN20" s="118"/>
      <c r="EZO20" s="118"/>
      <c r="EZP20" s="118"/>
      <c r="EZQ20" s="118"/>
      <c r="EZR20" s="118"/>
      <c r="EZS20" s="118"/>
      <c r="EZT20" s="118"/>
      <c r="EZU20" s="118"/>
      <c r="EZV20" s="118"/>
      <c r="EZW20" s="118"/>
      <c r="EZX20" s="118"/>
      <c r="EZY20" s="118"/>
      <c r="EZZ20" s="118"/>
      <c r="FAA20" s="118"/>
      <c r="FAB20" s="118"/>
      <c r="FAC20" s="118"/>
      <c r="FAD20" s="118"/>
      <c r="FAE20" s="118"/>
      <c r="FAF20" s="118"/>
      <c r="FAG20" s="118"/>
      <c r="FAH20" s="118"/>
      <c r="FAI20" s="118"/>
      <c r="FAJ20" s="118"/>
      <c r="FAK20" s="118"/>
      <c r="FAL20" s="118"/>
      <c r="FAM20" s="118"/>
      <c r="FAN20" s="118"/>
      <c r="FAO20" s="118"/>
      <c r="FAP20" s="118"/>
      <c r="FAQ20" s="118"/>
      <c r="FAR20" s="118"/>
      <c r="FAS20" s="118"/>
      <c r="FAT20" s="118"/>
      <c r="FAU20" s="118"/>
      <c r="FAV20" s="118"/>
      <c r="FAW20" s="118"/>
      <c r="FAX20" s="118"/>
      <c r="FAY20" s="118"/>
      <c r="FAZ20" s="118"/>
      <c r="FBA20" s="118"/>
      <c r="FBB20" s="118"/>
      <c r="FBC20" s="118"/>
      <c r="FBD20" s="118"/>
      <c r="FBE20" s="118"/>
      <c r="FBF20" s="118"/>
      <c r="FBG20" s="118"/>
      <c r="FBH20" s="118"/>
      <c r="FBI20" s="118"/>
      <c r="FBJ20" s="118"/>
      <c r="FBK20" s="118"/>
      <c r="FBL20" s="118"/>
      <c r="FBM20" s="118"/>
      <c r="FBN20" s="118"/>
      <c r="FBO20" s="118"/>
      <c r="FBP20" s="118"/>
      <c r="FBQ20" s="118"/>
      <c r="FBR20" s="118"/>
      <c r="FBS20" s="118"/>
      <c r="FBT20" s="118"/>
      <c r="FBU20" s="118"/>
      <c r="FBV20" s="118"/>
      <c r="FBW20" s="118"/>
      <c r="FBX20" s="118"/>
      <c r="FBY20" s="118"/>
      <c r="FBZ20" s="118"/>
      <c r="FCA20" s="118"/>
      <c r="FCB20" s="118"/>
      <c r="FCC20" s="118"/>
      <c r="FCD20" s="118"/>
      <c r="FCE20" s="118"/>
      <c r="FCF20" s="118"/>
      <c r="FCG20" s="118"/>
      <c r="FCH20" s="118"/>
      <c r="FCI20" s="118"/>
      <c r="FCJ20" s="118"/>
      <c r="FCK20" s="118"/>
      <c r="FCL20" s="118"/>
      <c r="FCM20" s="118"/>
      <c r="FCN20" s="118"/>
      <c r="FCO20" s="118"/>
      <c r="FCP20" s="118"/>
      <c r="FCQ20" s="118"/>
      <c r="FCR20" s="118"/>
      <c r="FCS20" s="118"/>
      <c r="FCT20" s="118"/>
      <c r="FCU20" s="118"/>
      <c r="FCV20" s="118"/>
      <c r="FCW20" s="118"/>
      <c r="FCX20" s="118"/>
      <c r="FCY20" s="118"/>
      <c r="FCZ20" s="118"/>
      <c r="FDA20" s="118"/>
      <c r="FDB20" s="118"/>
      <c r="FDC20" s="118"/>
      <c r="FDD20" s="118"/>
      <c r="FDE20" s="118"/>
      <c r="FDF20" s="118"/>
      <c r="FDG20" s="118"/>
      <c r="FDH20" s="118"/>
      <c r="FDI20" s="118"/>
      <c r="FDJ20" s="118"/>
      <c r="FDK20" s="118"/>
      <c r="FDL20" s="118"/>
      <c r="FDM20" s="118"/>
      <c r="FDN20" s="118"/>
      <c r="FDO20" s="118"/>
      <c r="FDP20" s="118"/>
      <c r="FDQ20" s="118"/>
      <c r="FDR20" s="118"/>
      <c r="FDS20" s="118"/>
      <c r="FDT20" s="118"/>
      <c r="FDU20" s="118"/>
      <c r="FDV20" s="118"/>
      <c r="FDW20" s="118"/>
      <c r="FDX20" s="118"/>
      <c r="FDY20" s="118"/>
      <c r="FDZ20" s="118"/>
      <c r="FEA20" s="118"/>
      <c r="FEB20" s="118"/>
      <c r="FEC20" s="118"/>
      <c r="FED20" s="118"/>
      <c r="FEE20" s="118"/>
      <c r="FEF20" s="118"/>
      <c r="FEG20" s="118"/>
      <c r="FEH20" s="118"/>
      <c r="FEI20" s="118"/>
      <c r="FEJ20" s="118"/>
      <c r="FEK20" s="118"/>
      <c r="FEL20" s="118"/>
      <c r="FEM20" s="118"/>
      <c r="FEN20" s="118"/>
      <c r="FEO20" s="118"/>
      <c r="FEP20" s="118"/>
      <c r="FEQ20" s="118"/>
      <c r="FER20" s="118"/>
      <c r="FES20" s="118"/>
      <c r="FET20" s="118"/>
      <c r="FEU20" s="118"/>
      <c r="FEV20" s="118"/>
      <c r="FEW20" s="118"/>
      <c r="FEX20" s="118"/>
      <c r="FEY20" s="118"/>
      <c r="FEZ20" s="118"/>
      <c r="FFA20" s="118"/>
      <c r="FFB20" s="118"/>
      <c r="FFC20" s="118"/>
      <c r="FFD20" s="118"/>
      <c r="FFE20" s="118"/>
      <c r="FFF20" s="118"/>
      <c r="FFG20" s="118"/>
      <c r="FFH20" s="118"/>
      <c r="FFI20" s="118"/>
      <c r="FFJ20" s="118"/>
      <c r="FFK20" s="118"/>
      <c r="FFL20" s="118"/>
      <c r="FFM20" s="118"/>
      <c r="FFN20" s="118"/>
      <c r="FFO20" s="118"/>
      <c r="FFP20" s="118"/>
      <c r="FFQ20" s="118"/>
      <c r="FFR20" s="118"/>
      <c r="FFS20" s="118"/>
      <c r="FFT20" s="118"/>
      <c r="FFU20" s="118"/>
      <c r="FFV20" s="118"/>
      <c r="FFW20" s="118"/>
      <c r="FFX20" s="118"/>
      <c r="FFY20" s="118"/>
      <c r="FFZ20" s="118"/>
      <c r="FGA20" s="118"/>
      <c r="FGB20" s="118"/>
      <c r="FGC20" s="118"/>
      <c r="FGD20" s="118"/>
      <c r="FGE20" s="118"/>
      <c r="FGF20" s="118"/>
      <c r="FGG20" s="118"/>
      <c r="FGH20" s="118"/>
      <c r="FGI20" s="118"/>
      <c r="FGJ20" s="118"/>
      <c r="FGK20" s="118"/>
      <c r="FGL20" s="118"/>
      <c r="FGM20" s="118"/>
      <c r="FGN20" s="118"/>
      <c r="FGO20" s="118"/>
      <c r="FGP20" s="118"/>
      <c r="FGQ20" s="118"/>
      <c r="FGR20" s="118"/>
      <c r="FGS20" s="118"/>
      <c r="FGT20" s="118"/>
      <c r="FGU20" s="118"/>
      <c r="FGV20" s="118"/>
      <c r="FGW20" s="118"/>
      <c r="FGX20" s="118"/>
      <c r="FGY20" s="118"/>
      <c r="FGZ20" s="118"/>
      <c r="FHA20" s="118"/>
      <c r="FHB20" s="118"/>
      <c r="FHC20" s="118"/>
      <c r="FHD20" s="118"/>
      <c r="FHE20" s="118"/>
      <c r="FHF20" s="118"/>
      <c r="FHG20" s="118"/>
      <c r="FHH20" s="118"/>
      <c r="FHI20" s="118"/>
      <c r="FHJ20" s="118"/>
      <c r="FHK20" s="118"/>
      <c r="FHL20" s="118"/>
      <c r="FHM20" s="118"/>
      <c r="FHN20" s="118"/>
      <c r="FHO20" s="118"/>
      <c r="FHP20" s="118"/>
      <c r="FHQ20" s="118"/>
      <c r="FHR20" s="118"/>
      <c r="FHS20" s="118"/>
      <c r="FHT20" s="118"/>
      <c r="FHU20" s="118"/>
      <c r="FHV20" s="118"/>
      <c r="FHW20" s="118"/>
      <c r="FHX20" s="118"/>
      <c r="FHY20" s="118"/>
      <c r="FHZ20" s="118"/>
      <c r="FIA20" s="118"/>
      <c r="FIB20" s="118"/>
      <c r="FIC20" s="118"/>
      <c r="FID20" s="118"/>
      <c r="FIE20" s="118"/>
      <c r="FIF20" s="118"/>
      <c r="FIG20" s="118"/>
      <c r="FIH20" s="118"/>
      <c r="FII20" s="118"/>
      <c r="FIJ20" s="118"/>
      <c r="FIK20" s="118"/>
      <c r="FIL20" s="118"/>
      <c r="FIM20" s="118"/>
      <c r="FIN20" s="118"/>
      <c r="FIO20" s="118"/>
      <c r="FIP20" s="118"/>
      <c r="FIQ20" s="118"/>
      <c r="FIR20" s="118"/>
      <c r="FIS20" s="118"/>
      <c r="FIT20" s="118"/>
      <c r="FIU20" s="118"/>
      <c r="FIV20" s="118"/>
      <c r="FIW20" s="118"/>
      <c r="FIX20" s="118"/>
      <c r="FIY20" s="118"/>
      <c r="FIZ20" s="118"/>
      <c r="FJA20" s="118"/>
      <c r="FJB20" s="118"/>
      <c r="FJC20" s="118"/>
      <c r="FJD20" s="118"/>
      <c r="FJE20" s="118"/>
      <c r="FJF20" s="118"/>
      <c r="FJG20" s="118"/>
      <c r="FJH20" s="118"/>
      <c r="FJI20" s="118"/>
      <c r="FJJ20" s="118"/>
      <c r="FJK20" s="118"/>
      <c r="FJL20" s="118"/>
      <c r="FJM20" s="118"/>
      <c r="FJN20" s="118"/>
      <c r="FJO20" s="118"/>
      <c r="FJP20" s="118"/>
      <c r="FJQ20" s="118"/>
      <c r="FJR20" s="118"/>
      <c r="FJS20" s="118"/>
      <c r="FJT20" s="118"/>
      <c r="FJU20" s="118"/>
      <c r="FJV20" s="118"/>
      <c r="FJW20" s="118"/>
      <c r="FJX20" s="118"/>
      <c r="FJY20" s="118"/>
      <c r="FJZ20" s="118"/>
      <c r="FKA20" s="118"/>
      <c r="FKB20" s="118"/>
      <c r="FKC20" s="118"/>
      <c r="FKD20" s="118"/>
      <c r="FKE20" s="118"/>
      <c r="FKF20" s="118"/>
      <c r="FKG20" s="118"/>
      <c r="FKH20" s="118"/>
      <c r="FKI20" s="118"/>
      <c r="FKJ20" s="118"/>
      <c r="FKK20" s="118"/>
      <c r="FKL20" s="118"/>
      <c r="FKM20" s="118"/>
      <c r="FKN20" s="118"/>
      <c r="FKO20" s="118"/>
      <c r="FKP20" s="118"/>
      <c r="FKQ20" s="118"/>
      <c r="FKR20" s="118"/>
      <c r="FKS20" s="118"/>
      <c r="FKT20" s="118"/>
      <c r="FKU20" s="118"/>
      <c r="FKV20" s="118"/>
      <c r="FKW20" s="118"/>
      <c r="FKX20" s="118"/>
      <c r="FKY20" s="118"/>
      <c r="FKZ20" s="118"/>
      <c r="FLA20" s="118"/>
      <c r="FLB20" s="118"/>
      <c r="FLC20" s="118"/>
      <c r="FLD20" s="118"/>
      <c r="FLE20" s="118"/>
      <c r="FLF20" s="118"/>
      <c r="FLG20" s="118"/>
      <c r="FLH20" s="118"/>
      <c r="FLI20" s="118"/>
      <c r="FLJ20" s="118"/>
      <c r="FLK20" s="118"/>
      <c r="FLL20" s="118"/>
      <c r="FLM20" s="118"/>
      <c r="FLN20" s="118"/>
      <c r="FLO20" s="118"/>
      <c r="FLP20" s="118"/>
      <c r="FLQ20" s="118"/>
      <c r="FLR20" s="118"/>
      <c r="FLS20" s="118"/>
      <c r="FLT20" s="118"/>
      <c r="FLU20" s="118"/>
      <c r="FLV20" s="118"/>
      <c r="FLW20" s="118"/>
      <c r="FLX20" s="118"/>
      <c r="FLY20" s="118"/>
      <c r="FLZ20" s="118"/>
      <c r="FMA20" s="118"/>
      <c r="FMB20" s="118"/>
      <c r="FMC20" s="118"/>
      <c r="FMD20" s="118"/>
      <c r="FME20" s="118"/>
      <c r="FMF20" s="118"/>
      <c r="FMG20" s="118"/>
      <c r="FMH20" s="118"/>
      <c r="FMI20" s="118"/>
      <c r="FMJ20" s="118"/>
      <c r="FMK20" s="118"/>
      <c r="FML20" s="118"/>
      <c r="FMM20" s="118"/>
      <c r="FMN20" s="118"/>
      <c r="FMO20" s="118"/>
      <c r="FMP20" s="118"/>
      <c r="FMQ20" s="118"/>
      <c r="FMR20" s="118"/>
      <c r="FMS20" s="118"/>
      <c r="FMT20" s="118"/>
      <c r="FMU20" s="118"/>
      <c r="FMV20" s="118"/>
      <c r="FMW20" s="118"/>
      <c r="FMX20" s="118"/>
      <c r="FMY20" s="118"/>
      <c r="FMZ20" s="118"/>
      <c r="FNA20" s="118"/>
      <c r="FNB20" s="118"/>
      <c r="FNC20" s="118"/>
      <c r="FND20" s="118"/>
      <c r="FNE20" s="118"/>
      <c r="FNF20" s="118"/>
      <c r="FNG20" s="118"/>
      <c r="FNH20" s="118"/>
      <c r="FNI20" s="118"/>
      <c r="FNJ20" s="118"/>
      <c r="FNK20" s="118"/>
      <c r="FNL20" s="118"/>
      <c r="FNM20" s="118"/>
      <c r="FNN20" s="118"/>
      <c r="FNO20" s="118"/>
      <c r="FNP20" s="118"/>
      <c r="FNQ20" s="118"/>
      <c r="FNR20" s="118"/>
      <c r="FNS20" s="118"/>
      <c r="FNT20" s="118"/>
      <c r="FNU20" s="118"/>
      <c r="FNV20" s="118"/>
      <c r="FNW20" s="118"/>
      <c r="FNX20" s="118"/>
      <c r="FNY20" s="118"/>
      <c r="FNZ20" s="118"/>
      <c r="FOA20" s="118"/>
      <c r="FOB20" s="118"/>
      <c r="FOC20" s="118"/>
      <c r="FOD20" s="118"/>
      <c r="FOE20" s="118"/>
      <c r="FOF20" s="118"/>
      <c r="FOG20" s="118"/>
      <c r="FOH20" s="118"/>
      <c r="FOI20" s="118"/>
      <c r="FOJ20" s="118"/>
      <c r="FOK20" s="118"/>
      <c r="FOL20" s="118"/>
      <c r="FOM20" s="118"/>
      <c r="FON20" s="118"/>
      <c r="FOO20" s="118"/>
      <c r="FOP20" s="118"/>
      <c r="FOQ20" s="118"/>
      <c r="FOR20" s="118"/>
      <c r="FOS20" s="118"/>
      <c r="FOT20" s="118"/>
      <c r="FOU20" s="118"/>
      <c r="FOV20" s="118"/>
      <c r="FOW20" s="118"/>
      <c r="FOX20" s="118"/>
      <c r="FOY20" s="118"/>
      <c r="FOZ20" s="118"/>
      <c r="FPA20" s="118"/>
      <c r="FPB20" s="118"/>
      <c r="FPC20" s="118"/>
      <c r="FPD20" s="118"/>
      <c r="FPE20" s="118"/>
      <c r="FPF20" s="118"/>
      <c r="FPG20" s="118"/>
      <c r="FPH20" s="118"/>
      <c r="FPI20" s="118"/>
      <c r="FPJ20" s="118"/>
      <c r="FPK20" s="118"/>
      <c r="FPL20" s="118"/>
      <c r="FPM20" s="118"/>
      <c r="FPN20" s="118"/>
      <c r="FPO20" s="118"/>
      <c r="FPP20" s="118"/>
      <c r="FPQ20" s="118"/>
      <c r="FPR20" s="118"/>
      <c r="FPS20" s="118"/>
      <c r="FPT20" s="118"/>
      <c r="FPU20" s="118"/>
      <c r="FPV20" s="118"/>
      <c r="FPW20" s="118"/>
      <c r="FPX20" s="118"/>
      <c r="FPY20" s="118"/>
      <c r="FPZ20" s="118"/>
      <c r="FQA20" s="118"/>
      <c r="FQB20" s="118"/>
      <c r="FQC20" s="118"/>
      <c r="FQD20" s="118"/>
      <c r="FQE20" s="118"/>
      <c r="FQF20" s="118"/>
      <c r="FQG20" s="118"/>
      <c r="FQH20" s="118"/>
      <c r="FQI20" s="118"/>
      <c r="FQJ20" s="118"/>
      <c r="FQK20" s="118"/>
      <c r="FQL20" s="118"/>
      <c r="FQM20" s="118"/>
      <c r="FQN20" s="118"/>
      <c r="FQO20" s="118"/>
      <c r="FQP20" s="118"/>
      <c r="FQQ20" s="118"/>
      <c r="FQR20" s="118"/>
      <c r="FQS20" s="118"/>
      <c r="FQT20" s="118"/>
      <c r="FQU20" s="118"/>
      <c r="FQV20" s="118"/>
      <c r="FQW20" s="118"/>
      <c r="FQX20" s="118"/>
      <c r="FQY20" s="118"/>
      <c r="FQZ20" s="118"/>
      <c r="FRA20" s="118"/>
      <c r="FRB20" s="118"/>
      <c r="FRC20" s="118"/>
      <c r="FRD20" s="118"/>
      <c r="FRE20" s="118"/>
      <c r="FRF20" s="118"/>
      <c r="FRG20" s="118"/>
      <c r="FRH20" s="118"/>
      <c r="FRI20" s="118"/>
      <c r="FRJ20" s="118"/>
      <c r="FRK20" s="118"/>
      <c r="FRL20" s="118"/>
      <c r="FRM20" s="118"/>
      <c r="FRN20" s="118"/>
      <c r="FRO20" s="118"/>
      <c r="FRP20" s="118"/>
      <c r="FRQ20" s="118"/>
      <c r="FRR20" s="118"/>
      <c r="FRS20" s="118"/>
      <c r="FRT20" s="118"/>
      <c r="FRU20" s="118"/>
      <c r="FRV20" s="118"/>
      <c r="FRW20" s="118"/>
      <c r="FRX20" s="118"/>
      <c r="FRY20" s="118"/>
      <c r="FRZ20" s="118"/>
      <c r="FSA20" s="118"/>
      <c r="FSB20" s="118"/>
      <c r="FSC20" s="118"/>
      <c r="FSD20" s="118"/>
      <c r="FSE20" s="118"/>
      <c r="FSF20" s="118"/>
      <c r="FSG20" s="118"/>
      <c r="FSH20" s="118"/>
      <c r="FSI20" s="118"/>
      <c r="FSJ20" s="118"/>
      <c r="FSK20" s="118"/>
      <c r="FSL20" s="118"/>
      <c r="FSM20" s="118"/>
      <c r="FSN20" s="118"/>
      <c r="FSO20" s="118"/>
      <c r="FSP20" s="118"/>
      <c r="FSQ20" s="118"/>
      <c r="FSR20" s="118"/>
      <c r="FSS20" s="118"/>
      <c r="FST20" s="118"/>
      <c r="FSU20" s="118"/>
      <c r="FSV20" s="118"/>
      <c r="FSW20" s="118"/>
      <c r="FSX20" s="118"/>
      <c r="FSY20" s="118"/>
      <c r="FSZ20" s="118"/>
      <c r="FTA20" s="118"/>
      <c r="FTB20" s="118"/>
      <c r="FTC20" s="118"/>
      <c r="FTD20" s="118"/>
      <c r="FTE20" s="118"/>
      <c r="FTF20" s="118"/>
      <c r="FTG20" s="118"/>
      <c r="FTH20" s="118"/>
      <c r="FTI20" s="118"/>
      <c r="FTJ20" s="118"/>
      <c r="FTK20" s="118"/>
      <c r="FTL20" s="118"/>
      <c r="FTM20" s="118"/>
      <c r="FTN20" s="118"/>
      <c r="FTO20" s="118"/>
      <c r="FTP20" s="118"/>
      <c r="FTQ20" s="118"/>
      <c r="FTR20" s="118"/>
      <c r="FTS20" s="118"/>
      <c r="FTT20" s="118"/>
      <c r="FTU20" s="118"/>
      <c r="FTV20" s="118"/>
      <c r="FTW20" s="118"/>
      <c r="FTX20" s="118"/>
      <c r="FTY20" s="118"/>
      <c r="FTZ20" s="118"/>
      <c r="FUA20" s="118"/>
      <c r="FUB20" s="118"/>
      <c r="FUC20" s="118"/>
      <c r="FUD20" s="118"/>
      <c r="FUE20" s="118"/>
      <c r="FUF20" s="118"/>
      <c r="FUG20" s="118"/>
      <c r="FUH20" s="118"/>
      <c r="FUI20" s="118"/>
      <c r="FUJ20" s="118"/>
      <c r="FUK20" s="118"/>
      <c r="FUL20" s="118"/>
      <c r="FUM20" s="118"/>
      <c r="FUN20" s="118"/>
      <c r="FUO20" s="118"/>
      <c r="FUP20" s="118"/>
      <c r="FUQ20" s="118"/>
      <c r="FUR20" s="118"/>
      <c r="FUS20" s="118"/>
      <c r="FUT20" s="118"/>
      <c r="FUU20" s="118"/>
      <c r="FUV20" s="118"/>
      <c r="FUW20" s="118"/>
      <c r="FUX20" s="118"/>
      <c r="FUY20" s="118"/>
      <c r="FUZ20" s="118"/>
      <c r="FVA20" s="118"/>
      <c r="FVB20" s="118"/>
      <c r="FVC20" s="118"/>
      <c r="FVD20" s="118"/>
      <c r="FVE20" s="118"/>
      <c r="FVF20" s="118"/>
      <c r="FVG20" s="118"/>
      <c r="FVH20" s="118"/>
      <c r="FVI20" s="118"/>
      <c r="FVJ20" s="118"/>
      <c r="FVK20" s="118"/>
      <c r="FVL20" s="118"/>
      <c r="FVM20" s="118"/>
      <c r="FVN20" s="118"/>
      <c r="FVO20" s="118"/>
      <c r="FVP20" s="118"/>
      <c r="FVQ20" s="118"/>
      <c r="FVR20" s="118"/>
      <c r="FVS20" s="118"/>
      <c r="FVT20" s="118"/>
      <c r="FVU20" s="118"/>
      <c r="FVV20" s="118"/>
      <c r="FVW20" s="118"/>
      <c r="FVX20" s="118"/>
      <c r="FVY20" s="118"/>
      <c r="FVZ20" s="118"/>
      <c r="FWA20" s="118"/>
      <c r="FWB20" s="118"/>
      <c r="FWC20" s="118"/>
      <c r="FWD20" s="118"/>
      <c r="FWE20" s="118"/>
      <c r="FWF20" s="118"/>
      <c r="FWG20" s="118"/>
      <c r="FWH20" s="118"/>
      <c r="FWI20" s="118"/>
      <c r="FWJ20" s="118"/>
      <c r="FWK20" s="118"/>
      <c r="FWL20" s="118"/>
      <c r="FWM20" s="118"/>
      <c r="FWN20" s="118"/>
      <c r="FWO20" s="118"/>
      <c r="FWP20" s="118"/>
      <c r="FWQ20" s="118"/>
      <c r="FWR20" s="118"/>
      <c r="FWS20" s="118"/>
      <c r="FWT20" s="118"/>
      <c r="FWU20" s="118"/>
      <c r="FWV20" s="118"/>
      <c r="FWW20" s="118"/>
      <c r="FWX20" s="118"/>
      <c r="FWY20" s="118"/>
      <c r="FWZ20" s="118"/>
      <c r="FXA20" s="118"/>
      <c r="FXB20" s="118"/>
      <c r="FXC20" s="118"/>
      <c r="FXD20" s="118"/>
      <c r="FXE20" s="118"/>
      <c r="FXF20" s="118"/>
      <c r="FXG20" s="118"/>
      <c r="FXH20" s="118"/>
      <c r="FXI20" s="118"/>
      <c r="FXJ20" s="118"/>
      <c r="FXK20" s="118"/>
      <c r="FXL20" s="118"/>
      <c r="FXM20" s="118"/>
      <c r="FXN20" s="118"/>
      <c r="FXO20" s="118"/>
      <c r="FXP20" s="118"/>
      <c r="FXQ20" s="118"/>
      <c r="FXR20" s="118"/>
      <c r="FXS20" s="118"/>
      <c r="FXT20" s="118"/>
      <c r="FXU20" s="118"/>
      <c r="FXV20" s="118"/>
      <c r="FXW20" s="118"/>
      <c r="FXX20" s="118"/>
      <c r="FXY20" s="118"/>
      <c r="FXZ20" s="118"/>
      <c r="FYA20" s="118"/>
      <c r="FYB20" s="118"/>
      <c r="FYC20" s="118"/>
      <c r="FYD20" s="118"/>
      <c r="FYE20" s="118"/>
      <c r="FYF20" s="118"/>
      <c r="FYG20" s="118"/>
      <c r="FYH20" s="118"/>
      <c r="FYI20" s="118"/>
      <c r="FYJ20" s="118"/>
      <c r="FYK20" s="118"/>
      <c r="FYL20" s="118"/>
      <c r="FYM20" s="118"/>
      <c r="FYN20" s="118"/>
      <c r="FYO20" s="118"/>
      <c r="FYP20" s="118"/>
      <c r="FYQ20" s="118"/>
      <c r="FYR20" s="118"/>
      <c r="FYS20" s="118"/>
      <c r="FYT20" s="118"/>
      <c r="FYU20" s="118"/>
      <c r="FYV20" s="118"/>
      <c r="FYW20" s="118"/>
      <c r="FYX20" s="118"/>
      <c r="FYY20" s="118"/>
      <c r="FYZ20" s="118"/>
      <c r="FZA20" s="118"/>
      <c r="FZB20" s="118"/>
      <c r="FZC20" s="118"/>
      <c r="FZD20" s="118"/>
      <c r="FZE20" s="118"/>
      <c r="FZF20" s="118"/>
      <c r="FZG20" s="118"/>
      <c r="FZH20" s="118"/>
      <c r="FZI20" s="118"/>
      <c r="FZJ20" s="118"/>
      <c r="FZK20" s="118"/>
      <c r="FZL20" s="118"/>
      <c r="FZM20" s="118"/>
      <c r="FZN20" s="118"/>
      <c r="FZO20" s="118"/>
      <c r="FZP20" s="118"/>
      <c r="FZQ20" s="118"/>
      <c r="FZR20" s="118"/>
      <c r="FZS20" s="118"/>
      <c r="FZT20" s="118"/>
      <c r="FZU20" s="118"/>
      <c r="FZV20" s="118"/>
      <c r="FZW20" s="118"/>
      <c r="FZX20" s="118"/>
      <c r="FZY20" s="118"/>
      <c r="FZZ20" s="118"/>
      <c r="GAA20" s="118"/>
      <c r="GAB20" s="118"/>
      <c r="GAC20" s="118"/>
      <c r="GAD20" s="118"/>
      <c r="GAE20" s="118"/>
      <c r="GAF20" s="118"/>
      <c r="GAG20" s="118"/>
      <c r="GAH20" s="118"/>
      <c r="GAI20" s="118"/>
      <c r="GAJ20" s="118"/>
      <c r="GAK20" s="118"/>
      <c r="GAL20" s="118"/>
      <c r="GAM20" s="118"/>
      <c r="GAN20" s="118"/>
      <c r="GAO20" s="118"/>
      <c r="GAP20" s="118"/>
      <c r="GAQ20" s="118"/>
      <c r="GAR20" s="118"/>
      <c r="GAS20" s="118"/>
      <c r="GAT20" s="118"/>
      <c r="GAU20" s="118"/>
      <c r="GAV20" s="118"/>
      <c r="GAW20" s="118"/>
      <c r="GAX20" s="118"/>
      <c r="GAY20" s="118"/>
      <c r="GAZ20" s="118"/>
      <c r="GBA20" s="118"/>
      <c r="GBB20" s="118"/>
      <c r="GBC20" s="118"/>
      <c r="GBD20" s="118"/>
      <c r="GBE20" s="118"/>
      <c r="GBF20" s="118"/>
      <c r="GBG20" s="118"/>
      <c r="GBH20" s="118"/>
      <c r="GBI20" s="118"/>
      <c r="GBJ20" s="118"/>
      <c r="GBK20" s="118"/>
      <c r="GBL20" s="118"/>
      <c r="GBM20" s="118"/>
      <c r="GBN20" s="118"/>
      <c r="GBO20" s="118"/>
      <c r="GBP20" s="118"/>
      <c r="GBQ20" s="118"/>
      <c r="GBR20" s="118"/>
      <c r="GBS20" s="118"/>
      <c r="GBT20" s="118"/>
      <c r="GBU20" s="118"/>
      <c r="GBV20" s="118"/>
      <c r="GBW20" s="118"/>
      <c r="GBX20" s="118"/>
      <c r="GBY20" s="118"/>
      <c r="GBZ20" s="118"/>
      <c r="GCA20" s="118"/>
      <c r="GCB20" s="118"/>
      <c r="GCC20" s="118"/>
      <c r="GCD20" s="118"/>
      <c r="GCE20" s="118"/>
      <c r="GCF20" s="118"/>
      <c r="GCG20" s="118"/>
      <c r="GCH20" s="118"/>
      <c r="GCI20" s="118"/>
      <c r="GCJ20" s="118"/>
      <c r="GCK20" s="118"/>
      <c r="GCL20" s="118"/>
      <c r="GCM20" s="118"/>
      <c r="GCN20" s="118"/>
      <c r="GCO20" s="118"/>
      <c r="GCP20" s="118"/>
      <c r="GCQ20" s="118"/>
      <c r="GCR20" s="118"/>
      <c r="GCS20" s="118"/>
      <c r="GCT20" s="118"/>
      <c r="GCU20" s="118"/>
      <c r="GCV20" s="118"/>
      <c r="GCW20" s="118"/>
      <c r="GCX20" s="118"/>
      <c r="GCY20" s="118"/>
      <c r="GCZ20" s="118"/>
      <c r="GDA20" s="118"/>
      <c r="GDB20" s="118"/>
      <c r="GDC20" s="118"/>
      <c r="GDD20" s="118"/>
      <c r="GDE20" s="118"/>
      <c r="GDF20" s="118"/>
      <c r="GDG20" s="118"/>
      <c r="GDH20" s="118"/>
      <c r="GDI20" s="118"/>
      <c r="GDJ20" s="118"/>
      <c r="GDK20" s="118"/>
      <c r="GDL20" s="118"/>
      <c r="GDM20" s="118"/>
      <c r="GDN20" s="118"/>
      <c r="GDO20" s="118"/>
      <c r="GDP20" s="118"/>
      <c r="GDQ20" s="118"/>
      <c r="GDR20" s="118"/>
      <c r="GDS20" s="118"/>
      <c r="GDT20" s="118"/>
      <c r="GDU20" s="118"/>
      <c r="GDV20" s="118"/>
      <c r="GDW20" s="118"/>
      <c r="GDX20" s="118"/>
      <c r="GDY20" s="118"/>
      <c r="GDZ20" s="118"/>
      <c r="GEA20" s="118"/>
      <c r="GEB20" s="118"/>
      <c r="GEC20" s="118"/>
      <c r="GED20" s="118"/>
      <c r="GEE20" s="118"/>
      <c r="GEF20" s="118"/>
      <c r="GEG20" s="118"/>
      <c r="GEH20" s="118"/>
      <c r="GEI20" s="118"/>
      <c r="GEJ20" s="118"/>
      <c r="GEK20" s="118"/>
      <c r="GEL20" s="118"/>
      <c r="GEM20" s="118"/>
      <c r="GEN20" s="118"/>
      <c r="GEO20" s="118"/>
      <c r="GEP20" s="118"/>
      <c r="GEQ20" s="118"/>
      <c r="GER20" s="118"/>
      <c r="GES20" s="118"/>
      <c r="GET20" s="118"/>
      <c r="GEU20" s="118"/>
      <c r="GEV20" s="118"/>
      <c r="GEW20" s="118"/>
      <c r="GEX20" s="118"/>
      <c r="GEY20" s="118"/>
      <c r="GEZ20" s="118"/>
      <c r="GFA20" s="118"/>
      <c r="GFB20" s="118"/>
      <c r="GFC20" s="118"/>
      <c r="GFD20" s="118"/>
      <c r="GFE20" s="118"/>
      <c r="GFF20" s="118"/>
      <c r="GFG20" s="118"/>
      <c r="GFH20" s="118"/>
      <c r="GFI20" s="118"/>
      <c r="GFJ20" s="118"/>
      <c r="GFK20" s="118"/>
      <c r="GFL20" s="118"/>
      <c r="GFM20" s="118"/>
      <c r="GFN20" s="118"/>
      <c r="GFO20" s="118"/>
      <c r="GFP20" s="118"/>
      <c r="GFQ20" s="118"/>
      <c r="GFR20" s="118"/>
      <c r="GFS20" s="118"/>
      <c r="GFT20" s="118"/>
      <c r="GFU20" s="118"/>
      <c r="GFV20" s="118"/>
      <c r="GFW20" s="118"/>
      <c r="GFX20" s="118"/>
      <c r="GFY20" s="118"/>
      <c r="GFZ20" s="118"/>
      <c r="GGA20" s="118"/>
      <c r="GGB20" s="118"/>
      <c r="GGC20" s="118"/>
      <c r="GGD20" s="118"/>
      <c r="GGE20" s="118"/>
      <c r="GGF20" s="118"/>
      <c r="GGG20" s="118"/>
      <c r="GGH20" s="118"/>
      <c r="GGI20" s="118"/>
      <c r="GGJ20" s="118"/>
      <c r="GGK20" s="118"/>
      <c r="GGL20" s="118"/>
      <c r="GGM20" s="118"/>
      <c r="GGN20" s="118"/>
      <c r="GGO20" s="118"/>
      <c r="GGP20" s="118"/>
      <c r="GGQ20" s="118"/>
      <c r="GGR20" s="118"/>
      <c r="GGS20" s="118"/>
      <c r="GGT20" s="118"/>
      <c r="GGU20" s="118"/>
      <c r="GGV20" s="118"/>
      <c r="GGW20" s="118"/>
      <c r="GGX20" s="118"/>
      <c r="GGY20" s="118"/>
      <c r="GGZ20" s="118"/>
      <c r="GHA20" s="118"/>
      <c r="GHB20" s="118"/>
      <c r="GHC20" s="118"/>
      <c r="GHD20" s="118"/>
      <c r="GHE20" s="118"/>
      <c r="GHF20" s="118"/>
      <c r="GHG20" s="118"/>
      <c r="GHH20" s="118"/>
      <c r="GHI20" s="118"/>
      <c r="GHJ20" s="118"/>
      <c r="GHK20" s="118"/>
      <c r="GHL20" s="118"/>
      <c r="GHM20" s="118"/>
      <c r="GHN20" s="118"/>
      <c r="GHO20" s="118"/>
      <c r="GHP20" s="118"/>
      <c r="GHQ20" s="118"/>
      <c r="GHR20" s="118"/>
      <c r="GHS20" s="118"/>
      <c r="GHT20" s="118"/>
      <c r="GHU20" s="118"/>
      <c r="GHV20" s="118"/>
      <c r="GHW20" s="118"/>
      <c r="GHX20" s="118"/>
      <c r="GHY20" s="118"/>
      <c r="GHZ20" s="118"/>
      <c r="GIA20" s="118"/>
      <c r="GIB20" s="118"/>
      <c r="GIC20" s="118"/>
      <c r="GID20" s="118"/>
      <c r="GIE20" s="118"/>
      <c r="GIF20" s="118"/>
      <c r="GIG20" s="118"/>
      <c r="GIH20" s="118"/>
      <c r="GII20" s="118"/>
      <c r="GIJ20" s="118"/>
      <c r="GIK20" s="118"/>
      <c r="GIL20" s="118"/>
      <c r="GIM20" s="118"/>
      <c r="GIN20" s="118"/>
      <c r="GIO20" s="118"/>
      <c r="GIP20" s="118"/>
      <c r="GIQ20" s="118"/>
      <c r="GIR20" s="118"/>
      <c r="GIS20" s="118"/>
      <c r="GIT20" s="118"/>
      <c r="GIU20" s="118"/>
      <c r="GIV20" s="118"/>
      <c r="GIW20" s="118"/>
      <c r="GIX20" s="118"/>
      <c r="GIY20" s="118"/>
      <c r="GIZ20" s="118"/>
      <c r="GJA20" s="118"/>
      <c r="GJB20" s="118"/>
      <c r="GJC20" s="118"/>
      <c r="GJD20" s="118"/>
      <c r="GJE20" s="118"/>
      <c r="GJF20" s="118"/>
      <c r="GJG20" s="118"/>
      <c r="GJH20" s="118"/>
      <c r="GJI20" s="118"/>
      <c r="GJJ20" s="118"/>
      <c r="GJK20" s="118"/>
      <c r="GJL20" s="118"/>
      <c r="GJM20" s="118"/>
      <c r="GJN20" s="118"/>
      <c r="GJO20" s="118"/>
      <c r="GJP20" s="118"/>
      <c r="GJQ20" s="118"/>
      <c r="GJR20" s="118"/>
      <c r="GJS20" s="118"/>
      <c r="GJT20" s="118"/>
      <c r="GJU20" s="118"/>
      <c r="GJV20" s="118"/>
      <c r="GJW20" s="118"/>
      <c r="GJX20" s="118"/>
      <c r="GJY20" s="118"/>
      <c r="GJZ20" s="118"/>
      <c r="GKA20" s="118"/>
      <c r="GKB20" s="118"/>
      <c r="GKC20" s="118"/>
      <c r="GKD20" s="118"/>
      <c r="GKE20" s="118"/>
      <c r="GKF20" s="118"/>
      <c r="GKG20" s="118"/>
      <c r="GKH20" s="118"/>
      <c r="GKI20" s="118"/>
      <c r="GKJ20" s="118"/>
      <c r="GKK20" s="118"/>
      <c r="GKL20" s="118"/>
      <c r="GKM20" s="118"/>
      <c r="GKN20" s="118"/>
      <c r="GKO20" s="118"/>
      <c r="GKP20" s="118"/>
      <c r="GKQ20" s="118"/>
      <c r="GKR20" s="118"/>
      <c r="GKS20" s="118"/>
      <c r="GKT20" s="118"/>
      <c r="GKU20" s="118"/>
      <c r="GKV20" s="118"/>
      <c r="GKW20" s="118"/>
      <c r="GKX20" s="118"/>
      <c r="GKY20" s="118"/>
      <c r="GKZ20" s="118"/>
      <c r="GLA20" s="118"/>
      <c r="GLB20" s="118"/>
      <c r="GLC20" s="118"/>
      <c r="GLD20" s="118"/>
      <c r="GLE20" s="118"/>
      <c r="GLF20" s="118"/>
      <c r="GLG20" s="118"/>
      <c r="GLH20" s="118"/>
      <c r="GLI20" s="118"/>
      <c r="GLJ20" s="118"/>
      <c r="GLK20" s="118"/>
      <c r="GLL20" s="118"/>
      <c r="GLM20" s="118"/>
      <c r="GLN20" s="118"/>
      <c r="GLO20" s="118"/>
      <c r="GLP20" s="118"/>
      <c r="GLQ20" s="118"/>
      <c r="GLR20" s="118"/>
      <c r="GLS20" s="118"/>
      <c r="GLT20" s="118"/>
      <c r="GLU20" s="118"/>
      <c r="GLV20" s="118"/>
      <c r="GLW20" s="118"/>
      <c r="GLX20" s="118"/>
      <c r="GLY20" s="118"/>
      <c r="GLZ20" s="118"/>
      <c r="GMA20" s="118"/>
      <c r="GMB20" s="118"/>
      <c r="GMC20" s="118"/>
      <c r="GMD20" s="118"/>
      <c r="GME20" s="118"/>
      <c r="GMF20" s="118"/>
      <c r="GMG20" s="118"/>
      <c r="GMH20" s="118"/>
      <c r="GMI20" s="118"/>
      <c r="GMJ20" s="118"/>
      <c r="GMK20" s="118"/>
      <c r="GML20" s="118"/>
      <c r="GMM20" s="118"/>
      <c r="GMN20" s="118"/>
      <c r="GMO20" s="118"/>
      <c r="GMP20" s="118"/>
      <c r="GMQ20" s="118"/>
      <c r="GMR20" s="118"/>
      <c r="GMS20" s="118"/>
      <c r="GMT20" s="118"/>
      <c r="GMU20" s="118"/>
      <c r="GMV20" s="118"/>
      <c r="GMW20" s="118"/>
      <c r="GMX20" s="118"/>
      <c r="GMY20" s="118"/>
      <c r="GMZ20" s="118"/>
      <c r="GNA20" s="118"/>
      <c r="GNB20" s="118"/>
      <c r="GNC20" s="118"/>
      <c r="GND20" s="118"/>
      <c r="GNE20" s="118"/>
      <c r="GNF20" s="118"/>
      <c r="GNG20" s="118"/>
      <c r="GNH20" s="118"/>
      <c r="GNI20" s="118"/>
      <c r="GNJ20" s="118"/>
      <c r="GNK20" s="118"/>
      <c r="GNL20" s="118"/>
      <c r="GNM20" s="118"/>
      <c r="GNN20" s="118"/>
      <c r="GNO20" s="118"/>
      <c r="GNP20" s="118"/>
      <c r="GNQ20" s="118"/>
      <c r="GNR20" s="118"/>
      <c r="GNS20" s="118"/>
      <c r="GNT20" s="118"/>
      <c r="GNU20" s="118"/>
      <c r="GNV20" s="118"/>
      <c r="GNW20" s="118"/>
      <c r="GNX20" s="118"/>
      <c r="GNY20" s="118"/>
      <c r="GNZ20" s="118"/>
      <c r="GOA20" s="118"/>
      <c r="GOB20" s="118"/>
      <c r="GOC20" s="118"/>
      <c r="GOD20" s="118"/>
      <c r="GOE20" s="118"/>
      <c r="GOF20" s="118"/>
      <c r="GOG20" s="118"/>
      <c r="GOH20" s="118"/>
      <c r="GOI20" s="118"/>
      <c r="GOJ20" s="118"/>
      <c r="GOK20" s="118"/>
      <c r="GOL20" s="118"/>
      <c r="GOM20" s="118"/>
      <c r="GON20" s="118"/>
      <c r="GOO20" s="118"/>
      <c r="GOP20" s="118"/>
      <c r="GOQ20" s="118"/>
      <c r="GOR20" s="118"/>
      <c r="GOS20" s="118"/>
      <c r="GOT20" s="118"/>
      <c r="GOU20" s="118"/>
      <c r="GOV20" s="118"/>
      <c r="GOW20" s="118"/>
      <c r="GOX20" s="118"/>
      <c r="GOY20" s="118"/>
      <c r="GOZ20" s="118"/>
      <c r="GPA20" s="118"/>
      <c r="GPB20" s="118"/>
      <c r="GPC20" s="118"/>
      <c r="GPD20" s="118"/>
      <c r="GPE20" s="118"/>
      <c r="GPF20" s="118"/>
      <c r="GPG20" s="118"/>
      <c r="GPH20" s="118"/>
      <c r="GPI20" s="118"/>
      <c r="GPJ20" s="118"/>
      <c r="GPK20" s="118"/>
      <c r="GPL20" s="118"/>
      <c r="GPM20" s="118"/>
      <c r="GPN20" s="118"/>
      <c r="GPO20" s="118"/>
      <c r="GPP20" s="118"/>
      <c r="GPQ20" s="118"/>
      <c r="GPR20" s="118"/>
      <c r="GPS20" s="118"/>
      <c r="GPT20" s="118"/>
      <c r="GPU20" s="118"/>
      <c r="GPV20" s="118"/>
      <c r="GPW20" s="118"/>
      <c r="GPX20" s="118"/>
      <c r="GPY20" s="118"/>
      <c r="GPZ20" s="118"/>
      <c r="GQA20" s="118"/>
      <c r="GQB20" s="118"/>
      <c r="GQC20" s="118"/>
      <c r="GQD20" s="118"/>
      <c r="GQE20" s="118"/>
      <c r="GQF20" s="118"/>
      <c r="GQG20" s="118"/>
      <c r="GQH20" s="118"/>
      <c r="GQI20" s="118"/>
      <c r="GQJ20" s="118"/>
      <c r="GQK20" s="118"/>
      <c r="GQL20" s="118"/>
      <c r="GQM20" s="118"/>
      <c r="GQN20" s="118"/>
      <c r="GQO20" s="118"/>
      <c r="GQP20" s="118"/>
      <c r="GQQ20" s="118"/>
      <c r="GQR20" s="118"/>
      <c r="GQS20" s="118"/>
      <c r="GQT20" s="118"/>
      <c r="GQU20" s="118"/>
      <c r="GQV20" s="118"/>
      <c r="GQW20" s="118"/>
      <c r="GQX20" s="118"/>
      <c r="GQY20" s="118"/>
      <c r="GQZ20" s="118"/>
      <c r="GRA20" s="118"/>
      <c r="GRB20" s="118"/>
      <c r="GRC20" s="118"/>
      <c r="GRD20" s="118"/>
      <c r="GRE20" s="118"/>
      <c r="GRF20" s="118"/>
      <c r="GRG20" s="118"/>
      <c r="GRH20" s="118"/>
      <c r="GRI20" s="118"/>
      <c r="GRJ20" s="118"/>
      <c r="GRK20" s="118"/>
      <c r="GRL20" s="118"/>
      <c r="GRM20" s="118"/>
      <c r="GRN20" s="118"/>
      <c r="GRO20" s="118"/>
      <c r="GRP20" s="118"/>
      <c r="GRQ20" s="118"/>
      <c r="GRR20" s="118"/>
      <c r="GRS20" s="118"/>
      <c r="GRT20" s="118"/>
      <c r="GRU20" s="118"/>
      <c r="GRV20" s="118"/>
      <c r="GRW20" s="118"/>
      <c r="GRX20" s="118"/>
      <c r="GRY20" s="118"/>
      <c r="GRZ20" s="118"/>
      <c r="GSA20" s="118"/>
      <c r="GSB20" s="118"/>
      <c r="GSC20" s="118"/>
      <c r="GSD20" s="118"/>
      <c r="GSE20" s="118"/>
      <c r="GSF20" s="118"/>
      <c r="GSG20" s="118"/>
      <c r="GSH20" s="118"/>
      <c r="GSI20" s="118"/>
      <c r="GSJ20" s="118"/>
      <c r="GSK20" s="118"/>
      <c r="GSL20" s="118"/>
      <c r="GSM20" s="118"/>
      <c r="GSN20" s="118"/>
      <c r="GSO20" s="118"/>
      <c r="GSP20" s="118"/>
      <c r="GSQ20" s="118"/>
      <c r="GSR20" s="118"/>
      <c r="GSS20" s="118"/>
      <c r="GST20" s="118"/>
      <c r="GSU20" s="118"/>
      <c r="GSV20" s="118"/>
      <c r="GSW20" s="118"/>
      <c r="GSX20" s="118"/>
      <c r="GSY20" s="118"/>
      <c r="GSZ20" s="118"/>
      <c r="GTA20" s="118"/>
      <c r="GTB20" s="118"/>
      <c r="GTC20" s="118"/>
      <c r="GTD20" s="118"/>
      <c r="GTE20" s="118"/>
      <c r="GTF20" s="118"/>
      <c r="GTG20" s="118"/>
      <c r="GTH20" s="118"/>
      <c r="GTI20" s="118"/>
      <c r="GTJ20" s="118"/>
      <c r="GTK20" s="118"/>
      <c r="GTL20" s="118"/>
      <c r="GTM20" s="118"/>
      <c r="GTN20" s="118"/>
      <c r="GTO20" s="118"/>
      <c r="GTP20" s="118"/>
      <c r="GTQ20" s="118"/>
      <c r="GTR20" s="118"/>
      <c r="GTS20" s="118"/>
      <c r="GTT20" s="118"/>
      <c r="GTU20" s="118"/>
      <c r="GTV20" s="118"/>
      <c r="GTW20" s="118"/>
      <c r="GTX20" s="118"/>
      <c r="GTY20" s="118"/>
      <c r="GTZ20" s="118"/>
      <c r="GUA20" s="118"/>
      <c r="GUB20" s="118"/>
      <c r="GUC20" s="118"/>
      <c r="GUD20" s="118"/>
      <c r="GUE20" s="118"/>
      <c r="GUF20" s="118"/>
      <c r="GUG20" s="118"/>
      <c r="GUH20" s="118"/>
      <c r="GUI20" s="118"/>
      <c r="GUJ20" s="118"/>
      <c r="GUK20" s="118"/>
      <c r="GUL20" s="118"/>
      <c r="GUM20" s="118"/>
      <c r="GUN20" s="118"/>
      <c r="GUO20" s="118"/>
      <c r="GUP20" s="118"/>
      <c r="GUQ20" s="118"/>
      <c r="GUR20" s="118"/>
      <c r="GUS20" s="118"/>
      <c r="GUT20" s="118"/>
      <c r="GUU20" s="118"/>
      <c r="GUV20" s="118"/>
      <c r="GUW20" s="118"/>
      <c r="GUX20" s="118"/>
      <c r="GUY20" s="118"/>
      <c r="GUZ20" s="118"/>
      <c r="GVA20" s="118"/>
      <c r="GVB20" s="118"/>
      <c r="GVC20" s="118"/>
      <c r="GVD20" s="118"/>
      <c r="GVE20" s="118"/>
      <c r="GVF20" s="118"/>
      <c r="GVG20" s="118"/>
      <c r="GVH20" s="118"/>
      <c r="GVI20" s="118"/>
      <c r="GVJ20" s="118"/>
      <c r="GVK20" s="118"/>
      <c r="GVL20" s="118"/>
      <c r="GVM20" s="118"/>
      <c r="GVN20" s="118"/>
      <c r="GVO20" s="118"/>
      <c r="GVP20" s="118"/>
      <c r="GVQ20" s="118"/>
      <c r="GVR20" s="118"/>
      <c r="GVS20" s="118"/>
      <c r="GVT20" s="118"/>
      <c r="GVU20" s="118"/>
      <c r="GVV20" s="118"/>
      <c r="GVW20" s="118"/>
      <c r="GVX20" s="118"/>
      <c r="GVY20" s="118"/>
      <c r="GVZ20" s="118"/>
      <c r="GWA20" s="118"/>
      <c r="GWB20" s="118"/>
      <c r="GWC20" s="118"/>
      <c r="GWD20" s="118"/>
      <c r="GWE20" s="118"/>
      <c r="GWF20" s="118"/>
      <c r="GWG20" s="118"/>
      <c r="GWH20" s="118"/>
      <c r="GWI20" s="118"/>
      <c r="GWJ20" s="118"/>
      <c r="GWK20" s="118"/>
      <c r="GWL20" s="118"/>
      <c r="GWM20" s="118"/>
      <c r="GWN20" s="118"/>
      <c r="GWO20" s="118"/>
      <c r="GWP20" s="118"/>
      <c r="GWQ20" s="118"/>
      <c r="GWR20" s="118"/>
      <c r="GWS20" s="118"/>
      <c r="GWT20" s="118"/>
      <c r="GWU20" s="118"/>
      <c r="GWV20" s="118"/>
      <c r="GWW20" s="118"/>
      <c r="GWX20" s="118"/>
      <c r="GWY20" s="118"/>
      <c r="GWZ20" s="118"/>
      <c r="GXA20" s="118"/>
      <c r="GXB20" s="118"/>
      <c r="GXC20" s="118"/>
      <c r="GXD20" s="118"/>
      <c r="GXE20" s="118"/>
      <c r="GXF20" s="118"/>
      <c r="GXG20" s="118"/>
      <c r="GXH20" s="118"/>
      <c r="GXI20" s="118"/>
      <c r="GXJ20" s="118"/>
      <c r="GXK20" s="118"/>
      <c r="GXL20" s="118"/>
      <c r="GXM20" s="118"/>
      <c r="GXN20" s="118"/>
      <c r="GXO20" s="118"/>
      <c r="GXP20" s="118"/>
      <c r="GXQ20" s="118"/>
      <c r="GXR20" s="118"/>
      <c r="GXS20" s="118"/>
      <c r="GXT20" s="118"/>
      <c r="GXU20" s="118"/>
      <c r="GXV20" s="118"/>
      <c r="GXW20" s="118"/>
      <c r="GXX20" s="118"/>
      <c r="GXY20" s="118"/>
      <c r="GXZ20" s="118"/>
      <c r="GYA20" s="118"/>
      <c r="GYB20" s="118"/>
      <c r="GYC20" s="118"/>
      <c r="GYD20" s="118"/>
      <c r="GYE20" s="118"/>
      <c r="GYF20" s="118"/>
      <c r="GYG20" s="118"/>
      <c r="GYH20" s="118"/>
      <c r="GYI20" s="118"/>
      <c r="GYJ20" s="118"/>
      <c r="GYK20" s="118"/>
      <c r="GYL20" s="118"/>
      <c r="GYM20" s="118"/>
      <c r="GYN20" s="118"/>
      <c r="GYO20" s="118"/>
      <c r="GYP20" s="118"/>
      <c r="GYQ20" s="118"/>
      <c r="GYR20" s="118"/>
      <c r="GYS20" s="118"/>
      <c r="GYT20" s="118"/>
      <c r="GYU20" s="118"/>
      <c r="GYV20" s="118"/>
      <c r="GYW20" s="118"/>
      <c r="GYX20" s="118"/>
      <c r="GYY20" s="118"/>
      <c r="GYZ20" s="118"/>
      <c r="GZA20" s="118"/>
      <c r="GZB20" s="118"/>
      <c r="GZC20" s="118"/>
      <c r="GZD20" s="118"/>
      <c r="GZE20" s="118"/>
      <c r="GZF20" s="118"/>
      <c r="GZG20" s="118"/>
      <c r="GZH20" s="118"/>
      <c r="GZI20" s="118"/>
      <c r="GZJ20" s="118"/>
      <c r="GZK20" s="118"/>
      <c r="GZL20" s="118"/>
      <c r="GZM20" s="118"/>
      <c r="GZN20" s="118"/>
      <c r="GZO20" s="118"/>
      <c r="GZP20" s="118"/>
      <c r="GZQ20" s="118"/>
      <c r="GZR20" s="118"/>
      <c r="GZS20" s="118"/>
      <c r="GZT20" s="118"/>
      <c r="GZU20" s="118"/>
      <c r="GZV20" s="118"/>
      <c r="GZW20" s="118"/>
      <c r="GZX20" s="118"/>
      <c r="GZY20" s="118"/>
      <c r="GZZ20" s="118"/>
      <c r="HAA20" s="118"/>
      <c r="HAB20" s="118"/>
      <c r="HAC20" s="118"/>
      <c r="HAD20" s="118"/>
      <c r="HAE20" s="118"/>
      <c r="HAF20" s="118"/>
      <c r="HAG20" s="118"/>
      <c r="HAH20" s="118"/>
      <c r="HAI20" s="118"/>
      <c r="HAJ20" s="118"/>
      <c r="HAK20" s="118"/>
      <c r="HAL20" s="118"/>
      <c r="HAM20" s="118"/>
      <c r="HAN20" s="118"/>
      <c r="HAO20" s="118"/>
      <c r="HAP20" s="118"/>
      <c r="HAQ20" s="118"/>
      <c r="HAR20" s="118"/>
      <c r="HAS20" s="118"/>
      <c r="HAT20" s="118"/>
      <c r="HAU20" s="118"/>
      <c r="HAV20" s="118"/>
      <c r="HAW20" s="118"/>
      <c r="HAX20" s="118"/>
      <c r="HAY20" s="118"/>
      <c r="HAZ20" s="118"/>
      <c r="HBA20" s="118"/>
      <c r="HBB20" s="118"/>
      <c r="HBC20" s="118"/>
      <c r="HBD20" s="118"/>
      <c r="HBE20" s="118"/>
      <c r="HBF20" s="118"/>
      <c r="HBG20" s="118"/>
      <c r="HBH20" s="118"/>
      <c r="HBI20" s="118"/>
      <c r="HBJ20" s="118"/>
      <c r="HBK20" s="118"/>
      <c r="HBL20" s="118"/>
      <c r="HBM20" s="118"/>
      <c r="HBN20" s="118"/>
      <c r="HBO20" s="118"/>
      <c r="HBP20" s="118"/>
      <c r="HBQ20" s="118"/>
      <c r="HBR20" s="118"/>
      <c r="HBS20" s="118"/>
      <c r="HBT20" s="118"/>
      <c r="HBU20" s="118"/>
      <c r="HBV20" s="118"/>
      <c r="HBW20" s="118"/>
      <c r="HBX20" s="118"/>
      <c r="HBY20" s="118"/>
      <c r="HBZ20" s="118"/>
      <c r="HCA20" s="118"/>
      <c r="HCB20" s="118"/>
      <c r="HCC20" s="118"/>
      <c r="HCD20" s="118"/>
      <c r="HCE20" s="118"/>
      <c r="HCF20" s="118"/>
      <c r="HCG20" s="118"/>
      <c r="HCH20" s="118"/>
      <c r="HCI20" s="118"/>
      <c r="HCJ20" s="118"/>
      <c r="HCK20" s="118"/>
      <c r="HCL20" s="118"/>
      <c r="HCM20" s="118"/>
      <c r="HCN20" s="118"/>
      <c r="HCO20" s="118"/>
      <c r="HCP20" s="118"/>
      <c r="HCQ20" s="118"/>
      <c r="HCR20" s="118"/>
      <c r="HCS20" s="118"/>
      <c r="HCT20" s="118"/>
      <c r="HCU20" s="118"/>
      <c r="HCV20" s="118"/>
      <c r="HCW20" s="118"/>
      <c r="HCX20" s="118"/>
      <c r="HCY20" s="118"/>
      <c r="HCZ20" s="118"/>
      <c r="HDA20" s="118"/>
      <c r="HDB20" s="118"/>
      <c r="HDC20" s="118"/>
      <c r="HDD20" s="118"/>
      <c r="HDE20" s="118"/>
      <c r="HDF20" s="118"/>
      <c r="HDG20" s="118"/>
      <c r="HDH20" s="118"/>
      <c r="HDI20" s="118"/>
      <c r="HDJ20" s="118"/>
      <c r="HDK20" s="118"/>
      <c r="HDL20" s="118"/>
      <c r="HDM20" s="118"/>
      <c r="HDN20" s="118"/>
      <c r="HDO20" s="118"/>
      <c r="HDP20" s="118"/>
      <c r="HDQ20" s="118"/>
      <c r="HDR20" s="118"/>
      <c r="HDS20" s="118"/>
      <c r="HDT20" s="118"/>
      <c r="HDU20" s="118"/>
      <c r="HDV20" s="118"/>
      <c r="HDW20" s="118"/>
      <c r="HDX20" s="118"/>
      <c r="HDY20" s="118"/>
      <c r="HDZ20" s="118"/>
      <c r="HEA20" s="118"/>
      <c r="HEB20" s="118"/>
      <c r="HEC20" s="118"/>
      <c r="HED20" s="118"/>
      <c r="HEE20" s="118"/>
      <c r="HEF20" s="118"/>
      <c r="HEG20" s="118"/>
      <c r="HEH20" s="118"/>
      <c r="HEI20" s="118"/>
      <c r="HEJ20" s="118"/>
      <c r="HEK20" s="118"/>
      <c r="HEL20" s="118"/>
      <c r="HEM20" s="118"/>
      <c r="HEN20" s="118"/>
      <c r="HEO20" s="118"/>
      <c r="HEP20" s="118"/>
      <c r="HEQ20" s="118"/>
      <c r="HER20" s="118"/>
      <c r="HES20" s="118"/>
      <c r="HET20" s="118"/>
      <c r="HEU20" s="118"/>
      <c r="HEV20" s="118"/>
      <c r="HEW20" s="118"/>
      <c r="HEX20" s="118"/>
      <c r="HEY20" s="118"/>
      <c r="HEZ20" s="118"/>
      <c r="HFA20" s="118"/>
      <c r="HFB20" s="118"/>
      <c r="HFC20" s="118"/>
      <c r="HFD20" s="118"/>
      <c r="HFE20" s="118"/>
      <c r="HFF20" s="118"/>
      <c r="HFG20" s="118"/>
      <c r="HFH20" s="118"/>
      <c r="HFI20" s="118"/>
      <c r="HFJ20" s="118"/>
      <c r="HFK20" s="118"/>
      <c r="HFL20" s="118"/>
      <c r="HFM20" s="118"/>
      <c r="HFN20" s="118"/>
      <c r="HFO20" s="118"/>
      <c r="HFP20" s="118"/>
      <c r="HFQ20" s="118"/>
      <c r="HFR20" s="118"/>
      <c r="HFS20" s="118"/>
      <c r="HFT20" s="118"/>
      <c r="HFU20" s="118"/>
      <c r="HFV20" s="118"/>
      <c r="HFW20" s="118"/>
      <c r="HFX20" s="118"/>
      <c r="HFY20" s="118"/>
      <c r="HFZ20" s="118"/>
      <c r="HGA20" s="118"/>
      <c r="HGB20" s="118"/>
      <c r="HGC20" s="118"/>
      <c r="HGD20" s="118"/>
      <c r="HGE20" s="118"/>
      <c r="HGF20" s="118"/>
      <c r="HGG20" s="118"/>
      <c r="HGH20" s="118"/>
      <c r="HGI20" s="118"/>
      <c r="HGJ20" s="118"/>
      <c r="HGK20" s="118"/>
      <c r="HGL20" s="118"/>
      <c r="HGM20" s="118"/>
      <c r="HGN20" s="118"/>
      <c r="HGO20" s="118"/>
      <c r="HGP20" s="118"/>
      <c r="HGQ20" s="118"/>
      <c r="HGR20" s="118"/>
      <c r="HGS20" s="118"/>
      <c r="HGT20" s="118"/>
      <c r="HGU20" s="118"/>
      <c r="HGV20" s="118"/>
      <c r="HGW20" s="118"/>
      <c r="HGX20" s="118"/>
      <c r="HGY20" s="118"/>
      <c r="HGZ20" s="118"/>
      <c r="HHA20" s="118"/>
      <c r="HHB20" s="118"/>
      <c r="HHC20" s="118"/>
      <c r="HHD20" s="118"/>
      <c r="HHE20" s="118"/>
      <c r="HHF20" s="118"/>
      <c r="HHG20" s="118"/>
      <c r="HHH20" s="118"/>
      <c r="HHI20" s="118"/>
      <c r="HHJ20" s="118"/>
      <c r="HHK20" s="118"/>
      <c r="HHL20" s="118"/>
      <c r="HHM20" s="118"/>
      <c r="HHN20" s="118"/>
      <c r="HHO20" s="118"/>
      <c r="HHP20" s="118"/>
      <c r="HHQ20" s="118"/>
      <c r="HHR20" s="118"/>
      <c r="HHS20" s="118"/>
      <c r="HHT20" s="118"/>
      <c r="HHU20" s="118"/>
      <c r="HHV20" s="118"/>
      <c r="HHW20" s="118"/>
      <c r="HHX20" s="118"/>
      <c r="HHY20" s="118"/>
      <c r="HHZ20" s="118"/>
      <c r="HIA20" s="118"/>
      <c r="HIB20" s="118"/>
      <c r="HIC20" s="118"/>
      <c r="HID20" s="118"/>
      <c r="HIE20" s="118"/>
      <c r="HIF20" s="118"/>
      <c r="HIG20" s="118"/>
      <c r="HIH20" s="118"/>
      <c r="HII20" s="118"/>
      <c r="HIJ20" s="118"/>
      <c r="HIK20" s="118"/>
      <c r="HIL20" s="118"/>
      <c r="HIM20" s="118"/>
      <c r="HIN20" s="118"/>
      <c r="HIO20" s="118"/>
      <c r="HIP20" s="118"/>
      <c r="HIQ20" s="118"/>
      <c r="HIR20" s="118"/>
      <c r="HIS20" s="118"/>
      <c r="HIT20" s="118"/>
      <c r="HIU20" s="118"/>
      <c r="HIV20" s="118"/>
      <c r="HIW20" s="118"/>
      <c r="HIX20" s="118"/>
      <c r="HIY20" s="118"/>
      <c r="HIZ20" s="118"/>
      <c r="HJA20" s="118"/>
      <c r="HJB20" s="118"/>
      <c r="HJC20" s="118"/>
      <c r="HJD20" s="118"/>
      <c r="HJE20" s="118"/>
      <c r="HJF20" s="118"/>
      <c r="HJG20" s="118"/>
      <c r="HJH20" s="118"/>
      <c r="HJI20" s="118"/>
      <c r="HJJ20" s="118"/>
      <c r="HJK20" s="118"/>
      <c r="HJL20" s="118"/>
      <c r="HJM20" s="118"/>
      <c r="HJN20" s="118"/>
      <c r="HJO20" s="118"/>
      <c r="HJP20" s="118"/>
      <c r="HJQ20" s="118"/>
      <c r="HJR20" s="118"/>
      <c r="HJS20" s="118"/>
      <c r="HJT20" s="118"/>
      <c r="HJU20" s="118"/>
      <c r="HJV20" s="118"/>
      <c r="HJW20" s="118"/>
      <c r="HJX20" s="118"/>
      <c r="HJY20" s="118"/>
      <c r="HJZ20" s="118"/>
      <c r="HKA20" s="118"/>
      <c r="HKB20" s="118"/>
      <c r="HKC20" s="118"/>
      <c r="HKD20" s="118"/>
      <c r="HKE20" s="118"/>
      <c r="HKF20" s="118"/>
      <c r="HKG20" s="118"/>
      <c r="HKH20" s="118"/>
      <c r="HKI20" s="118"/>
      <c r="HKJ20" s="118"/>
      <c r="HKK20" s="118"/>
      <c r="HKL20" s="118"/>
      <c r="HKM20" s="118"/>
      <c r="HKN20" s="118"/>
      <c r="HKO20" s="118"/>
      <c r="HKP20" s="118"/>
      <c r="HKQ20" s="118"/>
      <c r="HKR20" s="118"/>
      <c r="HKS20" s="118"/>
      <c r="HKT20" s="118"/>
      <c r="HKU20" s="118"/>
      <c r="HKV20" s="118"/>
      <c r="HKW20" s="118"/>
      <c r="HKX20" s="118"/>
      <c r="HKY20" s="118"/>
      <c r="HKZ20" s="118"/>
      <c r="HLA20" s="118"/>
      <c r="HLB20" s="118"/>
      <c r="HLC20" s="118"/>
      <c r="HLD20" s="118"/>
      <c r="HLE20" s="118"/>
      <c r="HLF20" s="118"/>
      <c r="HLG20" s="118"/>
      <c r="HLH20" s="118"/>
      <c r="HLI20" s="118"/>
      <c r="HLJ20" s="118"/>
      <c r="HLK20" s="118"/>
      <c r="HLL20" s="118"/>
      <c r="HLM20" s="118"/>
      <c r="HLN20" s="118"/>
      <c r="HLO20" s="118"/>
      <c r="HLP20" s="118"/>
      <c r="HLQ20" s="118"/>
      <c r="HLR20" s="118"/>
      <c r="HLS20" s="118"/>
      <c r="HLT20" s="118"/>
      <c r="HLU20" s="118"/>
      <c r="HLV20" s="118"/>
      <c r="HLW20" s="118"/>
      <c r="HLX20" s="118"/>
      <c r="HLY20" s="118"/>
      <c r="HLZ20" s="118"/>
      <c r="HMA20" s="118"/>
      <c r="HMB20" s="118"/>
      <c r="HMC20" s="118"/>
      <c r="HMD20" s="118"/>
      <c r="HME20" s="118"/>
      <c r="HMF20" s="118"/>
      <c r="HMG20" s="118"/>
      <c r="HMH20" s="118"/>
      <c r="HMI20" s="118"/>
      <c r="HMJ20" s="118"/>
      <c r="HMK20" s="118"/>
      <c r="HML20" s="118"/>
      <c r="HMM20" s="118"/>
      <c r="HMN20" s="118"/>
      <c r="HMO20" s="118"/>
      <c r="HMP20" s="118"/>
      <c r="HMQ20" s="118"/>
      <c r="HMR20" s="118"/>
      <c r="HMS20" s="118"/>
      <c r="HMT20" s="118"/>
      <c r="HMU20" s="118"/>
      <c r="HMV20" s="118"/>
      <c r="HMW20" s="118"/>
      <c r="HMX20" s="118"/>
      <c r="HMY20" s="118"/>
      <c r="HMZ20" s="118"/>
      <c r="HNA20" s="118"/>
      <c r="HNB20" s="118"/>
      <c r="HNC20" s="118"/>
      <c r="HND20" s="118"/>
      <c r="HNE20" s="118"/>
      <c r="HNF20" s="118"/>
      <c r="HNG20" s="118"/>
      <c r="HNH20" s="118"/>
      <c r="HNI20" s="118"/>
      <c r="HNJ20" s="118"/>
      <c r="HNK20" s="118"/>
      <c r="HNL20" s="118"/>
      <c r="HNM20" s="118"/>
      <c r="HNN20" s="118"/>
      <c r="HNO20" s="118"/>
      <c r="HNP20" s="118"/>
      <c r="HNQ20" s="118"/>
      <c r="HNR20" s="118"/>
      <c r="HNS20" s="118"/>
      <c r="HNT20" s="118"/>
      <c r="HNU20" s="118"/>
      <c r="HNV20" s="118"/>
      <c r="HNW20" s="118"/>
      <c r="HNX20" s="118"/>
      <c r="HNY20" s="118"/>
      <c r="HNZ20" s="118"/>
      <c r="HOA20" s="118"/>
      <c r="HOB20" s="118"/>
      <c r="HOC20" s="118"/>
      <c r="HOD20" s="118"/>
      <c r="HOE20" s="118"/>
      <c r="HOF20" s="118"/>
      <c r="HOG20" s="118"/>
      <c r="HOH20" s="118"/>
      <c r="HOI20" s="118"/>
      <c r="HOJ20" s="118"/>
      <c r="HOK20" s="118"/>
      <c r="HOL20" s="118"/>
      <c r="HOM20" s="118"/>
      <c r="HON20" s="118"/>
      <c r="HOO20" s="118"/>
      <c r="HOP20" s="118"/>
      <c r="HOQ20" s="118"/>
      <c r="HOR20" s="118"/>
      <c r="HOS20" s="118"/>
      <c r="HOT20" s="118"/>
      <c r="HOU20" s="118"/>
      <c r="HOV20" s="118"/>
      <c r="HOW20" s="118"/>
      <c r="HOX20" s="118"/>
      <c r="HOY20" s="118"/>
      <c r="HOZ20" s="118"/>
      <c r="HPA20" s="118"/>
      <c r="HPB20" s="118"/>
      <c r="HPC20" s="118"/>
      <c r="HPD20" s="118"/>
      <c r="HPE20" s="118"/>
      <c r="HPF20" s="118"/>
      <c r="HPG20" s="118"/>
      <c r="HPH20" s="118"/>
      <c r="HPI20" s="118"/>
      <c r="HPJ20" s="118"/>
      <c r="HPK20" s="118"/>
      <c r="HPL20" s="118"/>
      <c r="HPM20" s="118"/>
      <c r="HPN20" s="118"/>
      <c r="HPO20" s="118"/>
      <c r="HPP20" s="118"/>
      <c r="HPQ20" s="118"/>
      <c r="HPR20" s="118"/>
      <c r="HPS20" s="118"/>
      <c r="HPT20" s="118"/>
      <c r="HPU20" s="118"/>
      <c r="HPV20" s="118"/>
      <c r="HPW20" s="118"/>
      <c r="HPX20" s="118"/>
      <c r="HPY20" s="118"/>
      <c r="HPZ20" s="118"/>
      <c r="HQA20" s="118"/>
      <c r="HQB20" s="118"/>
      <c r="HQC20" s="118"/>
      <c r="HQD20" s="118"/>
      <c r="HQE20" s="118"/>
      <c r="HQF20" s="118"/>
      <c r="HQG20" s="118"/>
      <c r="HQH20" s="118"/>
      <c r="HQI20" s="118"/>
      <c r="HQJ20" s="118"/>
      <c r="HQK20" s="118"/>
      <c r="HQL20" s="118"/>
      <c r="HQM20" s="118"/>
      <c r="HQN20" s="118"/>
      <c r="HQO20" s="118"/>
      <c r="HQP20" s="118"/>
      <c r="HQQ20" s="118"/>
      <c r="HQR20" s="118"/>
      <c r="HQS20" s="118"/>
      <c r="HQT20" s="118"/>
      <c r="HQU20" s="118"/>
      <c r="HQV20" s="118"/>
      <c r="HQW20" s="118"/>
      <c r="HQX20" s="118"/>
      <c r="HQY20" s="118"/>
      <c r="HQZ20" s="118"/>
      <c r="HRA20" s="118"/>
      <c r="HRB20" s="118"/>
      <c r="HRC20" s="118"/>
      <c r="HRD20" s="118"/>
      <c r="HRE20" s="118"/>
      <c r="HRF20" s="118"/>
      <c r="HRG20" s="118"/>
      <c r="HRH20" s="118"/>
      <c r="HRI20" s="118"/>
      <c r="HRJ20" s="118"/>
      <c r="HRK20" s="118"/>
      <c r="HRL20" s="118"/>
      <c r="HRM20" s="118"/>
      <c r="HRN20" s="118"/>
      <c r="HRO20" s="118"/>
      <c r="HRP20" s="118"/>
      <c r="HRQ20" s="118"/>
      <c r="HRR20" s="118"/>
      <c r="HRS20" s="118"/>
      <c r="HRT20" s="118"/>
      <c r="HRU20" s="118"/>
      <c r="HRV20" s="118"/>
      <c r="HRW20" s="118"/>
      <c r="HRX20" s="118"/>
      <c r="HRY20" s="118"/>
      <c r="HRZ20" s="118"/>
      <c r="HSA20" s="118"/>
      <c r="HSB20" s="118"/>
      <c r="HSC20" s="118"/>
      <c r="HSD20" s="118"/>
      <c r="HSE20" s="118"/>
      <c r="HSF20" s="118"/>
      <c r="HSG20" s="118"/>
      <c r="HSH20" s="118"/>
      <c r="HSI20" s="118"/>
      <c r="HSJ20" s="118"/>
      <c r="HSK20" s="118"/>
      <c r="HSL20" s="118"/>
      <c r="HSM20" s="118"/>
      <c r="HSN20" s="118"/>
      <c r="HSO20" s="118"/>
      <c r="HSP20" s="118"/>
      <c r="HSQ20" s="118"/>
      <c r="HSR20" s="118"/>
      <c r="HSS20" s="118"/>
      <c r="HST20" s="118"/>
      <c r="HSU20" s="118"/>
      <c r="HSV20" s="118"/>
      <c r="HSW20" s="118"/>
      <c r="HSX20" s="118"/>
      <c r="HSY20" s="118"/>
      <c r="HSZ20" s="118"/>
      <c r="HTA20" s="118"/>
      <c r="HTB20" s="118"/>
      <c r="HTC20" s="118"/>
      <c r="HTD20" s="118"/>
      <c r="HTE20" s="118"/>
      <c r="HTF20" s="118"/>
      <c r="HTG20" s="118"/>
      <c r="HTH20" s="118"/>
      <c r="HTI20" s="118"/>
      <c r="HTJ20" s="118"/>
      <c r="HTK20" s="118"/>
      <c r="HTL20" s="118"/>
      <c r="HTM20" s="118"/>
      <c r="HTN20" s="118"/>
      <c r="HTO20" s="118"/>
      <c r="HTP20" s="118"/>
      <c r="HTQ20" s="118"/>
      <c r="HTR20" s="118"/>
      <c r="HTS20" s="118"/>
      <c r="HTT20" s="118"/>
      <c r="HTU20" s="118"/>
      <c r="HTV20" s="118"/>
      <c r="HTW20" s="118"/>
      <c r="HTX20" s="118"/>
      <c r="HTY20" s="118"/>
      <c r="HTZ20" s="118"/>
      <c r="HUA20" s="118"/>
      <c r="HUB20" s="118"/>
      <c r="HUC20" s="118"/>
      <c r="HUD20" s="118"/>
      <c r="HUE20" s="118"/>
      <c r="HUF20" s="118"/>
      <c r="HUG20" s="118"/>
      <c r="HUH20" s="118"/>
      <c r="HUI20" s="118"/>
      <c r="HUJ20" s="118"/>
      <c r="HUK20" s="118"/>
      <c r="HUL20" s="118"/>
      <c r="HUM20" s="118"/>
      <c r="HUN20" s="118"/>
      <c r="HUO20" s="118"/>
      <c r="HUP20" s="118"/>
      <c r="HUQ20" s="118"/>
      <c r="HUR20" s="118"/>
      <c r="HUS20" s="118"/>
      <c r="HUT20" s="118"/>
      <c r="HUU20" s="118"/>
      <c r="HUV20" s="118"/>
      <c r="HUW20" s="118"/>
      <c r="HUX20" s="118"/>
      <c r="HUY20" s="118"/>
      <c r="HUZ20" s="118"/>
      <c r="HVA20" s="118"/>
      <c r="HVB20" s="118"/>
      <c r="HVC20" s="118"/>
      <c r="HVD20" s="118"/>
      <c r="HVE20" s="118"/>
      <c r="HVF20" s="118"/>
      <c r="HVG20" s="118"/>
      <c r="HVH20" s="118"/>
      <c r="HVI20" s="118"/>
      <c r="HVJ20" s="118"/>
      <c r="HVK20" s="118"/>
      <c r="HVL20" s="118"/>
      <c r="HVM20" s="118"/>
      <c r="HVN20" s="118"/>
      <c r="HVO20" s="118"/>
      <c r="HVP20" s="118"/>
      <c r="HVQ20" s="118"/>
      <c r="HVR20" s="118"/>
      <c r="HVS20" s="118"/>
      <c r="HVT20" s="118"/>
      <c r="HVU20" s="118"/>
      <c r="HVV20" s="118"/>
      <c r="HVW20" s="118"/>
      <c r="HVX20" s="118"/>
      <c r="HVY20" s="118"/>
      <c r="HVZ20" s="118"/>
      <c r="HWA20" s="118"/>
      <c r="HWB20" s="118"/>
      <c r="HWC20" s="118"/>
      <c r="HWD20" s="118"/>
      <c r="HWE20" s="118"/>
      <c r="HWF20" s="118"/>
      <c r="HWG20" s="118"/>
      <c r="HWH20" s="118"/>
      <c r="HWI20" s="118"/>
      <c r="HWJ20" s="118"/>
      <c r="HWK20" s="118"/>
      <c r="HWL20" s="118"/>
      <c r="HWM20" s="118"/>
      <c r="HWN20" s="118"/>
      <c r="HWO20" s="118"/>
      <c r="HWP20" s="118"/>
      <c r="HWQ20" s="118"/>
      <c r="HWR20" s="118"/>
      <c r="HWS20" s="118"/>
      <c r="HWT20" s="118"/>
      <c r="HWU20" s="118"/>
      <c r="HWV20" s="118"/>
      <c r="HWW20" s="118"/>
      <c r="HWX20" s="118"/>
      <c r="HWY20" s="118"/>
      <c r="HWZ20" s="118"/>
      <c r="HXA20" s="118"/>
      <c r="HXB20" s="118"/>
      <c r="HXC20" s="118"/>
      <c r="HXD20" s="118"/>
      <c r="HXE20" s="118"/>
      <c r="HXF20" s="118"/>
      <c r="HXG20" s="118"/>
      <c r="HXH20" s="118"/>
      <c r="HXI20" s="118"/>
      <c r="HXJ20" s="118"/>
      <c r="HXK20" s="118"/>
      <c r="HXL20" s="118"/>
      <c r="HXM20" s="118"/>
      <c r="HXN20" s="118"/>
      <c r="HXO20" s="118"/>
      <c r="HXP20" s="118"/>
      <c r="HXQ20" s="118"/>
      <c r="HXR20" s="118"/>
      <c r="HXS20" s="118"/>
      <c r="HXT20" s="118"/>
      <c r="HXU20" s="118"/>
      <c r="HXV20" s="118"/>
      <c r="HXW20" s="118"/>
      <c r="HXX20" s="118"/>
      <c r="HXY20" s="118"/>
      <c r="HXZ20" s="118"/>
      <c r="HYA20" s="118"/>
      <c r="HYB20" s="118"/>
      <c r="HYC20" s="118"/>
      <c r="HYD20" s="118"/>
      <c r="HYE20" s="118"/>
      <c r="HYF20" s="118"/>
      <c r="HYG20" s="118"/>
      <c r="HYH20" s="118"/>
      <c r="HYI20" s="118"/>
      <c r="HYJ20" s="118"/>
      <c r="HYK20" s="118"/>
      <c r="HYL20" s="118"/>
      <c r="HYM20" s="118"/>
      <c r="HYN20" s="118"/>
      <c r="HYO20" s="118"/>
      <c r="HYP20" s="118"/>
      <c r="HYQ20" s="118"/>
      <c r="HYR20" s="118"/>
      <c r="HYS20" s="118"/>
      <c r="HYT20" s="118"/>
      <c r="HYU20" s="118"/>
      <c r="HYV20" s="118"/>
      <c r="HYW20" s="118"/>
      <c r="HYX20" s="118"/>
      <c r="HYY20" s="118"/>
      <c r="HYZ20" s="118"/>
      <c r="HZA20" s="118"/>
      <c r="HZB20" s="118"/>
      <c r="HZC20" s="118"/>
      <c r="HZD20" s="118"/>
      <c r="HZE20" s="118"/>
      <c r="HZF20" s="118"/>
      <c r="HZG20" s="118"/>
      <c r="HZH20" s="118"/>
      <c r="HZI20" s="118"/>
      <c r="HZJ20" s="118"/>
      <c r="HZK20" s="118"/>
      <c r="HZL20" s="118"/>
      <c r="HZM20" s="118"/>
      <c r="HZN20" s="118"/>
      <c r="HZO20" s="118"/>
      <c r="HZP20" s="118"/>
      <c r="HZQ20" s="118"/>
      <c r="HZR20" s="118"/>
      <c r="HZS20" s="118"/>
      <c r="HZT20" s="118"/>
      <c r="HZU20" s="118"/>
      <c r="HZV20" s="118"/>
      <c r="HZW20" s="118"/>
      <c r="HZX20" s="118"/>
      <c r="HZY20" s="118"/>
      <c r="HZZ20" s="118"/>
      <c r="IAA20" s="118"/>
      <c r="IAB20" s="118"/>
      <c r="IAC20" s="118"/>
      <c r="IAD20" s="118"/>
      <c r="IAE20" s="118"/>
      <c r="IAF20" s="118"/>
      <c r="IAG20" s="118"/>
      <c r="IAH20" s="118"/>
      <c r="IAI20" s="118"/>
      <c r="IAJ20" s="118"/>
      <c r="IAK20" s="118"/>
      <c r="IAL20" s="118"/>
      <c r="IAM20" s="118"/>
      <c r="IAN20" s="118"/>
      <c r="IAO20" s="118"/>
      <c r="IAP20" s="118"/>
      <c r="IAQ20" s="118"/>
      <c r="IAR20" s="118"/>
      <c r="IAS20" s="118"/>
      <c r="IAT20" s="118"/>
      <c r="IAU20" s="118"/>
      <c r="IAV20" s="118"/>
      <c r="IAW20" s="118"/>
      <c r="IAX20" s="118"/>
      <c r="IAY20" s="118"/>
      <c r="IAZ20" s="118"/>
      <c r="IBA20" s="118"/>
      <c r="IBB20" s="118"/>
      <c r="IBC20" s="118"/>
      <c r="IBD20" s="118"/>
      <c r="IBE20" s="118"/>
      <c r="IBF20" s="118"/>
      <c r="IBG20" s="118"/>
      <c r="IBH20" s="118"/>
      <c r="IBI20" s="118"/>
      <c r="IBJ20" s="118"/>
      <c r="IBK20" s="118"/>
      <c r="IBL20" s="118"/>
      <c r="IBM20" s="118"/>
      <c r="IBN20" s="118"/>
      <c r="IBO20" s="118"/>
      <c r="IBP20" s="118"/>
      <c r="IBQ20" s="118"/>
      <c r="IBR20" s="118"/>
      <c r="IBS20" s="118"/>
      <c r="IBT20" s="118"/>
      <c r="IBU20" s="118"/>
      <c r="IBV20" s="118"/>
      <c r="IBW20" s="118"/>
      <c r="IBX20" s="118"/>
      <c r="IBY20" s="118"/>
      <c r="IBZ20" s="118"/>
      <c r="ICA20" s="118"/>
      <c r="ICB20" s="118"/>
      <c r="ICC20" s="118"/>
      <c r="ICD20" s="118"/>
      <c r="ICE20" s="118"/>
      <c r="ICF20" s="118"/>
      <c r="ICG20" s="118"/>
      <c r="ICH20" s="118"/>
      <c r="ICI20" s="118"/>
      <c r="ICJ20" s="118"/>
      <c r="ICK20" s="118"/>
      <c r="ICL20" s="118"/>
      <c r="ICM20" s="118"/>
      <c r="ICN20" s="118"/>
      <c r="ICO20" s="118"/>
      <c r="ICP20" s="118"/>
      <c r="ICQ20" s="118"/>
      <c r="ICR20" s="118"/>
      <c r="ICS20" s="118"/>
      <c r="ICT20" s="118"/>
      <c r="ICU20" s="118"/>
      <c r="ICV20" s="118"/>
      <c r="ICW20" s="118"/>
      <c r="ICX20" s="118"/>
      <c r="ICY20" s="118"/>
      <c r="ICZ20" s="118"/>
      <c r="IDA20" s="118"/>
      <c r="IDB20" s="118"/>
      <c r="IDC20" s="118"/>
      <c r="IDD20" s="118"/>
      <c r="IDE20" s="118"/>
      <c r="IDF20" s="118"/>
      <c r="IDG20" s="118"/>
      <c r="IDH20" s="118"/>
      <c r="IDI20" s="118"/>
      <c r="IDJ20" s="118"/>
      <c r="IDK20" s="118"/>
      <c r="IDL20" s="118"/>
      <c r="IDM20" s="118"/>
      <c r="IDN20" s="118"/>
      <c r="IDO20" s="118"/>
      <c r="IDP20" s="118"/>
      <c r="IDQ20" s="118"/>
      <c r="IDR20" s="118"/>
      <c r="IDS20" s="118"/>
      <c r="IDT20" s="118"/>
      <c r="IDU20" s="118"/>
      <c r="IDV20" s="118"/>
      <c r="IDW20" s="118"/>
      <c r="IDX20" s="118"/>
      <c r="IDY20" s="118"/>
      <c r="IDZ20" s="118"/>
      <c r="IEA20" s="118"/>
      <c r="IEB20" s="118"/>
      <c r="IEC20" s="118"/>
      <c r="IED20" s="118"/>
      <c r="IEE20" s="118"/>
      <c r="IEF20" s="118"/>
      <c r="IEG20" s="118"/>
      <c r="IEH20" s="118"/>
      <c r="IEI20" s="118"/>
      <c r="IEJ20" s="118"/>
      <c r="IEK20" s="118"/>
      <c r="IEL20" s="118"/>
      <c r="IEM20" s="118"/>
      <c r="IEN20" s="118"/>
      <c r="IEO20" s="118"/>
      <c r="IEP20" s="118"/>
      <c r="IEQ20" s="118"/>
      <c r="IER20" s="118"/>
      <c r="IES20" s="118"/>
      <c r="IET20" s="118"/>
      <c r="IEU20" s="118"/>
      <c r="IEV20" s="118"/>
      <c r="IEW20" s="118"/>
      <c r="IEX20" s="118"/>
      <c r="IEY20" s="118"/>
      <c r="IEZ20" s="118"/>
      <c r="IFA20" s="118"/>
      <c r="IFB20" s="118"/>
      <c r="IFC20" s="118"/>
      <c r="IFD20" s="118"/>
      <c r="IFE20" s="118"/>
      <c r="IFF20" s="118"/>
      <c r="IFG20" s="118"/>
      <c r="IFH20" s="118"/>
      <c r="IFI20" s="118"/>
      <c r="IFJ20" s="118"/>
      <c r="IFK20" s="118"/>
      <c r="IFL20" s="118"/>
      <c r="IFM20" s="118"/>
      <c r="IFN20" s="118"/>
      <c r="IFO20" s="118"/>
      <c r="IFP20" s="118"/>
      <c r="IFQ20" s="118"/>
      <c r="IFR20" s="118"/>
      <c r="IFS20" s="118"/>
      <c r="IFT20" s="118"/>
      <c r="IFU20" s="118"/>
      <c r="IFV20" s="118"/>
      <c r="IFW20" s="118"/>
      <c r="IFX20" s="118"/>
      <c r="IFY20" s="118"/>
      <c r="IFZ20" s="118"/>
      <c r="IGA20" s="118"/>
      <c r="IGB20" s="118"/>
      <c r="IGC20" s="118"/>
      <c r="IGD20" s="118"/>
      <c r="IGE20" s="118"/>
      <c r="IGF20" s="118"/>
      <c r="IGG20" s="118"/>
      <c r="IGH20" s="118"/>
      <c r="IGI20" s="118"/>
      <c r="IGJ20" s="118"/>
      <c r="IGK20" s="118"/>
      <c r="IGL20" s="118"/>
      <c r="IGM20" s="118"/>
      <c r="IGN20" s="118"/>
      <c r="IGO20" s="118"/>
      <c r="IGP20" s="118"/>
      <c r="IGQ20" s="118"/>
      <c r="IGR20" s="118"/>
      <c r="IGS20" s="118"/>
      <c r="IGT20" s="118"/>
      <c r="IGU20" s="118"/>
      <c r="IGV20" s="118"/>
      <c r="IGW20" s="118"/>
      <c r="IGX20" s="118"/>
      <c r="IGY20" s="118"/>
      <c r="IGZ20" s="118"/>
      <c r="IHA20" s="118"/>
      <c r="IHB20" s="118"/>
      <c r="IHC20" s="118"/>
      <c r="IHD20" s="118"/>
      <c r="IHE20" s="118"/>
      <c r="IHF20" s="118"/>
      <c r="IHG20" s="118"/>
      <c r="IHH20" s="118"/>
      <c r="IHI20" s="118"/>
      <c r="IHJ20" s="118"/>
      <c r="IHK20" s="118"/>
      <c r="IHL20" s="118"/>
      <c r="IHM20" s="118"/>
      <c r="IHN20" s="118"/>
      <c r="IHO20" s="118"/>
      <c r="IHP20" s="118"/>
      <c r="IHQ20" s="118"/>
      <c r="IHR20" s="118"/>
      <c r="IHS20" s="118"/>
      <c r="IHT20" s="118"/>
      <c r="IHU20" s="118"/>
      <c r="IHV20" s="118"/>
      <c r="IHW20" s="118"/>
      <c r="IHX20" s="118"/>
      <c r="IHY20" s="118"/>
      <c r="IHZ20" s="118"/>
      <c r="IIA20" s="118"/>
      <c r="IIB20" s="118"/>
      <c r="IIC20" s="118"/>
      <c r="IID20" s="118"/>
      <c r="IIE20" s="118"/>
      <c r="IIF20" s="118"/>
      <c r="IIG20" s="118"/>
      <c r="IIH20" s="118"/>
      <c r="III20" s="118"/>
      <c r="IIJ20" s="118"/>
      <c r="IIK20" s="118"/>
      <c r="IIL20" s="118"/>
      <c r="IIM20" s="118"/>
      <c r="IIN20" s="118"/>
      <c r="IIO20" s="118"/>
      <c r="IIP20" s="118"/>
      <c r="IIQ20" s="118"/>
      <c r="IIR20" s="118"/>
      <c r="IIS20" s="118"/>
      <c r="IIT20" s="118"/>
      <c r="IIU20" s="118"/>
      <c r="IIV20" s="118"/>
      <c r="IIW20" s="118"/>
      <c r="IIX20" s="118"/>
      <c r="IIY20" s="118"/>
      <c r="IIZ20" s="118"/>
      <c r="IJA20" s="118"/>
      <c r="IJB20" s="118"/>
      <c r="IJC20" s="118"/>
      <c r="IJD20" s="118"/>
      <c r="IJE20" s="118"/>
      <c r="IJF20" s="118"/>
      <c r="IJG20" s="118"/>
      <c r="IJH20" s="118"/>
      <c r="IJI20" s="118"/>
      <c r="IJJ20" s="118"/>
      <c r="IJK20" s="118"/>
      <c r="IJL20" s="118"/>
      <c r="IJM20" s="118"/>
      <c r="IJN20" s="118"/>
      <c r="IJO20" s="118"/>
      <c r="IJP20" s="118"/>
      <c r="IJQ20" s="118"/>
      <c r="IJR20" s="118"/>
      <c r="IJS20" s="118"/>
      <c r="IJT20" s="118"/>
      <c r="IJU20" s="118"/>
      <c r="IJV20" s="118"/>
      <c r="IJW20" s="118"/>
      <c r="IJX20" s="118"/>
      <c r="IJY20" s="118"/>
      <c r="IJZ20" s="118"/>
      <c r="IKA20" s="118"/>
      <c r="IKB20" s="118"/>
      <c r="IKC20" s="118"/>
      <c r="IKD20" s="118"/>
      <c r="IKE20" s="118"/>
      <c r="IKF20" s="118"/>
      <c r="IKG20" s="118"/>
      <c r="IKH20" s="118"/>
      <c r="IKI20" s="118"/>
      <c r="IKJ20" s="118"/>
      <c r="IKK20" s="118"/>
      <c r="IKL20" s="118"/>
      <c r="IKM20" s="118"/>
      <c r="IKN20" s="118"/>
      <c r="IKO20" s="118"/>
      <c r="IKP20" s="118"/>
      <c r="IKQ20" s="118"/>
      <c r="IKR20" s="118"/>
      <c r="IKS20" s="118"/>
      <c r="IKT20" s="118"/>
      <c r="IKU20" s="118"/>
      <c r="IKV20" s="118"/>
      <c r="IKW20" s="118"/>
      <c r="IKX20" s="118"/>
      <c r="IKY20" s="118"/>
      <c r="IKZ20" s="118"/>
      <c r="ILA20" s="118"/>
      <c r="ILB20" s="118"/>
      <c r="ILC20" s="118"/>
      <c r="ILD20" s="118"/>
      <c r="ILE20" s="118"/>
      <c r="ILF20" s="118"/>
      <c r="ILG20" s="118"/>
      <c r="ILH20" s="118"/>
      <c r="ILI20" s="118"/>
      <c r="ILJ20" s="118"/>
      <c r="ILK20" s="118"/>
      <c r="ILL20" s="118"/>
      <c r="ILM20" s="118"/>
      <c r="ILN20" s="118"/>
      <c r="ILO20" s="118"/>
      <c r="ILP20" s="118"/>
      <c r="ILQ20" s="118"/>
      <c r="ILR20" s="118"/>
      <c r="ILS20" s="118"/>
      <c r="ILT20" s="118"/>
      <c r="ILU20" s="118"/>
      <c r="ILV20" s="118"/>
      <c r="ILW20" s="118"/>
      <c r="ILX20" s="118"/>
      <c r="ILY20" s="118"/>
      <c r="ILZ20" s="118"/>
      <c r="IMA20" s="118"/>
      <c r="IMB20" s="118"/>
      <c r="IMC20" s="118"/>
      <c r="IMD20" s="118"/>
      <c r="IME20" s="118"/>
      <c r="IMF20" s="118"/>
      <c r="IMG20" s="118"/>
      <c r="IMH20" s="118"/>
      <c r="IMI20" s="118"/>
      <c r="IMJ20" s="118"/>
      <c r="IMK20" s="118"/>
      <c r="IML20" s="118"/>
      <c r="IMM20" s="118"/>
      <c r="IMN20" s="118"/>
      <c r="IMO20" s="118"/>
      <c r="IMP20" s="118"/>
      <c r="IMQ20" s="118"/>
      <c r="IMR20" s="118"/>
      <c r="IMS20" s="118"/>
      <c r="IMT20" s="118"/>
      <c r="IMU20" s="118"/>
      <c r="IMV20" s="118"/>
      <c r="IMW20" s="118"/>
      <c r="IMX20" s="118"/>
      <c r="IMY20" s="118"/>
      <c r="IMZ20" s="118"/>
      <c r="INA20" s="118"/>
      <c r="INB20" s="118"/>
      <c r="INC20" s="118"/>
      <c r="IND20" s="118"/>
      <c r="INE20" s="118"/>
      <c r="INF20" s="118"/>
      <c r="ING20" s="118"/>
      <c r="INH20" s="118"/>
      <c r="INI20" s="118"/>
      <c r="INJ20" s="118"/>
      <c r="INK20" s="118"/>
      <c r="INL20" s="118"/>
      <c r="INM20" s="118"/>
      <c r="INN20" s="118"/>
      <c r="INO20" s="118"/>
      <c r="INP20" s="118"/>
      <c r="INQ20" s="118"/>
      <c r="INR20" s="118"/>
      <c r="INS20" s="118"/>
      <c r="INT20" s="118"/>
      <c r="INU20" s="118"/>
      <c r="INV20" s="118"/>
      <c r="INW20" s="118"/>
      <c r="INX20" s="118"/>
      <c r="INY20" s="118"/>
      <c r="INZ20" s="118"/>
      <c r="IOA20" s="118"/>
      <c r="IOB20" s="118"/>
      <c r="IOC20" s="118"/>
      <c r="IOD20" s="118"/>
      <c r="IOE20" s="118"/>
      <c r="IOF20" s="118"/>
      <c r="IOG20" s="118"/>
      <c r="IOH20" s="118"/>
      <c r="IOI20" s="118"/>
      <c r="IOJ20" s="118"/>
      <c r="IOK20" s="118"/>
      <c r="IOL20" s="118"/>
      <c r="IOM20" s="118"/>
      <c r="ION20" s="118"/>
      <c r="IOO20" s="118"/>
      <c r="IOP20" s="118"/>
      <c r="IOQ20" s="118"/>
      <c r="IOR20" s="118"/>
      <c r="IOS20" s="118"/>
      <c r="IOT20" s="118"/>
      <c r="IOU20" s="118"/>
      <c r="IOV20" s="118"/>
      <c r="IOW20" s="118"/>
      <c r="IOX20" s="118"/>
      <c r="IOY20" s="118"/>
      <c r="IOZ20" s="118"/>
      <c r="IPA20" s="118"/>
      <c r="IPB20" s="118"/>
      <c r="IPC20" s="118"/>
      <c r="IPD20" s="118"/>
      <c r="IPE20" s="118"/>
      <c r="IPF20" s="118"/>
      <c r="IPG20" s="118"/>
      <c r="IPH20" s="118"/>
      <c r="IPI20" s="118"/>
      <c r="IPJ20" s="118"/>
      <c r="IPK20" s="118"/>
      <c r="IPL20" s="118"/>
      <c r="IPM20" s="118"/>
      <c r="IPN20" s="118"/>
      <c r="IPO20" s="118"/>
      <c r="IPP20" s="118"/>
      <c r="IPQ20" s="118"/>
      <c r="IPR20" s="118"/>
      <c r="IPS20" s="118"/>
      <c r="IPT20" s="118"/>
      <c r="IPU20" s="118"/>
      <c r="IPV20" s="118"/>
      <c r="IPW20" s="118"/>
      <c r="IPX20" s="118"/>
      <c r="IPY20" s="118"/>
      <c r="IPZ20" s="118"/>
      <c r="IQA20" s="118"/>
      <c r="IQB20" s="118"/>
      <c r="IQC20" s="118"/>
      <c r="IQD20" s="118"/>
      <c r="IQE20" s="118"/>
      <c r="IQF20" s="118"/>
      <c r="IQG20" s="118"/>
      <c r="IQH20" s="118"/>
      <c r="IQI20" s="118"/>
      <c r="IQJ20" s="118"/>
      <c r="IQK20" s="118"/>
      <c r="IQL20" s="118"/>
      <c r="IQM20" s="118"/>
      <c r="IQN20" s="118"/>
      <c r="IQO20" s="118"/>
      <c r="IQP20" s="118"/>
      <c r="IQQ20" s="118"/>
      <c r="IQR20" s="118"/>
      <c r="IQS20" s="118"/>
      <c r="IQT20" s="118"/>
      <c r="IQU20" s="118"/>
      <c r="IQV20" s="118"/>
      <c r="IQW20" s="118"/>
      <c r="IQX20" s="118"/>
      <c r="IQY20" s="118"/>
      <c r="IQZ20" s="118"/>
      <c r="IRA20" s="118"/>
      <c r="IRB20" s="118"/>
      <c r="IRC20" s="118"/>
      <c r="IRD20" s="118"/>
      <c r="IRE20" s="118"/>
      <c r="IRF20" s="118"/>
      <c r="IRG20" s="118"/>
      <c r="IRH20" s="118"/>
      <c r="IRI20" s="118"/>
      <c r="IRJ20" s="118"/>
      <c r="IRK20" s="118"/>
      <c r="IRL20" s="118"/>
      <c r="IRM20" s="118"/>
      <c r="IRN20" s="118"/>
      <c r="IRO20" s="118"/>
      <c r="IRP20" s="118"/>
      <c r="IRQ20" s="118"/>
      <c r="IRR20" s="118"/>
      <c r="IRS20" s="118"/>
      <c r="IRT20" s="118"/>
      <c r="IRU20" s="118"/>
      <c r="IRV20" s="118"/>
      <c r="IRW20" s="118"/>
      <c r="IRX20" s="118"/>
      <c r="IRY20" s="118"/>
      <c r="IRZ20" s="118"/>
      <c r="ISA20" s="118"/>
      <c r="ISB20" s="118"/>
      <c r="ISC20" s="118"/>
      <c r="ISD20" s="118"/>
      <c r="ISE20" s="118"/>
      <c r="ISF20" s="118"/>
      <c r="ISG20" s="118"/>
      <c r="ISH20" s="118"/>
      <c r="ISI20" s="118"/>
      <c r="ISJ20" s="118"/>
      <c r="ISK20" s="118"/>
      <c r="ISL20" s="118"/>
      <c r="ISM20" s="118"/>
      <c r="ISN20" s="118"/>
      <c r="ISO20" s="118"/>
      <c r="ISP20" s="118"/>
      <c r="ISQ20" s="118"/>
      <c r="ISR20" s="118"/>
      <c r="ISS20" s="118"/>
      <c r="IST20" s="118"/>
      <c r="ISU20" s="118"/>
      <c r="ISV20" s="118"/>
      <c r="ISW20" s="118"/>
      <c r="ISX20" s="118"/>
      <c r="ISY20" s="118"/>
      <c r="ISZ20" s="118"/>
      <c r="ITA20" s="118"/>
      <c r="ITB20" s="118"/>
      <c r="ITC20" s="118"/>
      <c r="ITD20" s="118"/>
      <c r="ITE20" s="118"/>
      <c r="ITF20" s="118"/>
      <c r="ITG20" s="118"/>
      <c r="ITH20" s="118"/>
      <c r="ITI20" s="118"/>
      <c r="ITJ20" s="118"/>
      <c r="ITK20" s="118"/>
      <c r="ITL20" s="118"/>
      <c r="ITM20" s="118"/>
      <c r="ITN20" s="118"/>
      <c r="ITO20" s="118"/>
      <c r="ITP20" s="118"/>
      <c r="ITQ20" s="118"/>
      <c r="ITR20" s="118"/>
      <c r="ITS20" s="118"/>
      <c r="ITT20" s="118"/>
      <c r="ITU20" s="118"/>
      <c r="ITV20" s="118"/>
      <c r="ITW20" s="118"/>
      <c r="ITX20" s="118"/>
      <c r="ITY20" s="118"/>
      <c r="ITZ20" s="118"/>
      <c r="IUA20" s="118"/>
      <c r="IUB20" s="118"/>
      <c r="IUC20" s="118"/>
      <c r="IUD20" s="118"/>
      <c r="IUE20" s="118"/>
      <c r="IUF20" s="118"/>
      <c r="IUG20" s="118"/>
      <c r="IUH20" s="118"/>
      <c r="IUI20" s="118"/>
      <c r="IUJ20" s="118"/>
      <c r="IUK20" s="118"/>
      <c r="IUL20" s="118"/>
      <c r="IUM20" s="118"/>
      <c r="IUN20" s="118"/>
      <c r="IUO20" s="118"/>
      <c r="IUP20" s="118"/>
      <c r="IUQ20" s="118"/>
      <c r="IUR20" s="118"/>
      <c r="IUS20" s="118"/>
      <c r="IUT20" s="118"/>
      <c r="IUU20" s="118"/>
      <c r="IUV20" s="118"/>
      <c r="IUW20" s="118"/>
      <c r="IUX20" s="118"/>
      <c r="IUY20" s="118"/>
      <c r="IUZ20" s="118"/>
      <c r="IVA20" s="118"/>
      <c r="IVB20" s="118"/>
      <c r="IVC20" s="118"/>
      <c r="IVD20" s="118"/>
      <c r="IVE20" s="118"/>
      <c r="IVF20" s="118"/>
      <c r="IVG20" s="118"/>
      <c r="IVH20" s="118"/>
      <c r="IVI20" s="118"/>
      <c r="IVJ20" s="118"/>
      <c r="IVK20" s="118"/>
      <c r="IVL20" s="118"/>
      <c r="IVM20" s="118"/>
      <c r="IVN20" s="118"/>
      <c r="IVO20" s="118"/>
      <c r="IVP20" s="118"/>
      <c r="IVQ20" s="118"/>
      <c r="IVR20" s="118"/>
      <c r="IVS20" s="118"/>
      <c r="IVT20" s="118"/>
      <c r="IVU20" s="118"/>
      <c r="IVV20" s="118"/>
      <c r="IVW20" s="118"/>
      <c r="IVX20" s="118"/>
      <c r="IVY20" s="118"/>
      <c r="IVZ20" s="118"/>
      <c r="IWA20" s="118"/>
      <c r="IWB20" s="118"/>
      <c r="IWC20" s="118"/>
      <c r="IWD20" s="118"/>
      <c r="IWE20" s="118"/>
      <c r="IWF20" s="118"/>
      <c r="IWG20" s="118"/>
      <c r="IWH20" s="118"/>
      <c r="IWI20" s="118"/>
      <c r="IWJ20" s="118"/>
      <c r="IWK20" s="118"/>
      <c r="IWL20" s="118"/>
      <c r="IWM20" s="118"/>
      <c r="IWN20" s="118"/>
      <c r="IWO20" s="118"/>
      <c r="IWP20" s="118"/>
      <c r="IWQ20" s="118"/>
      <c r="IWR20" s="118"/>
      <c r="IWS20" s="118"/>
      <c r="IWT20" s="118"/>
      <c r="IWU20" s="118"/>
      <c r="IWV20" s="118"/>
      <c r="IWW20" s="118"/>
      <c r="IWX20" s="118"/>
      <c r="IWY20" s="118"/>
      <c r="IWZ20" s="118"/>
      <c r="IXA20" s="118"/>
      <c r="IXB20" s="118"/>
      <c r="IXC20" s="118"/>
      <c r="IXD20" s="118"/>
      <c r="IXE20" s="118"/>
      <c r="IXF20" s="118"/>
      <c r="IXG20" s="118"/>
      <c r="IXH20" s="118"/>
      <c r="IXI20" s="118"/>
      <c r="IXJ20" s="118"/>
      <c r="IXK20" s="118"/>
      <c r="IXL20" s="118"/>
      <c r="IXM20" s="118"/>
      <c r="IXN20" s="118"/>
      <c r="IXO20" s="118"/>
      <c r="IXP20" s="118"/>
      <c r="IXQ20" s="118"/>
      <c r="IXR20" s="118"/>
      <c r="IXS20" s="118"/>
      <c r="IXT20" s="118"/>
      <c r="IXU20" s="118"/>
      <c r="IXV20" s="118"/>
      <c r="IXW20" s="118"/>
      <c r="IXX20" s="118"/>
      <c r="IXY20" s="118"/>
      <c r="IXZ20" s="118"/>
      <c r="IYA20" s="118"/>
      <c r="IYB20" s="118"/>
      <c r="IYC20" s="118"/>
      <c r="IYD20" s="118"/>
      <c r="IYE20" s="118"/>
      <c r="IYF20" s="118"/>
      <c r="IYG20" s="118"/>
      <c r="IYH20" s="118"/>
      <c r="IYI20" s="118"/>
      <c r="IYJ20" s="118"/>
      <c r="IYK20" s="118"/>
      <c r="IYL20" s="118"/>
      <c r="IYM20" s="118"/>
      <c r="IYN20" s="118"/>
      <c r="IYO20" s="118"/>
      <c r="IYP20" s="118"/>
      <c r="IYQ20" s="118"/>
      <c r="IYR20" s="118"/>
      <c r="IYS20" s="118"/>
      <c r="IYT20" s="118"/>
      <c r="IYU20" s="118"/>
      <c r="IYV20" s="118"/>
      <c r="IYW20" s="118"/>
      <c r="IYX20" s="118"/>
      <c r="IYY20" s="118"/>
      <c r="IYZ20" s="118"/>
      <c r="IZA20" s="118"/>
      <c r="IZB20" s="118"/>
      <c r="IZC20" s="118"/>
      <c r="IZD20" s="118"/>
      <c r="IZE20" s="118"/>
      <c r="IZF20" s="118"/>
      <c r="IZG20" s="118"/>
      <c r="IZH20" s="118"/>
      <c r="IZI20" s="118"/>
      <c r="IZJ20" s="118"/>
      <c r="IZK20" s="118"/>
      <c r="IZL20" s="118"/>
      <c r="IZM20" s="118"/>
      <c r="IZN20" s="118"/>
      <c r="IZO20" s="118"/>
      <c r="IZP20" s="118"/>
      <c r="IZQ20" s="118"/>
      <c r="IZR20" s="118"/>
      <c r="IZS20" s="118"/>
      <c r="IZT20" s="118"/>
      <c r="IZU20" s="118"/>
      <c r="IZV20" s="118"/>
      <c r="IZW20" s="118"/>
      <c r="IZX20" s="118"/>
      <c r="IZY20" s="118"/>
      <c r="IZZ20" s="118"/>
      <c r="JAA20" s="118"/>
      <c r="JAB20" s="118"/>
      <c r="JAC20" s="118"/>
      <c r="JAD20" s="118"/>
      <c r="JAE20" s="118"/>
      <c r="JAF20" s="118"/>
      <c r="JAG20" s="118"/>
      <c r="JAH20" s="118"/>
      <c r="JAI20" s="118"/>
      <c r="JAJ20" s="118"/>
      <c r="JAK20" s="118"/>
      <c r="JAL20" s="118"/>
      <c r="JAM20" s="118"/>
      <c r="JAN20" s="118"/>
      <c r="JAO20" s="118"/>
      <c r="JAP20" s="118"/>
      <c r="JAQ20" s="118"/>
      <c r="JAR20" s="118"/>
      <c r="JAS20" s="118"/>
      <c r="JAT20" s="118"/>
      <c r="JAU20" s="118"/>
      <c r="JAV20" s="118"/>
      <c r="JAW20" s="118"/>
      <c r="JAX20" s="118"/>
      <c r="JAY20" s="118"/>
      <c r="JAZ20" s="118"/>
      <c r="JBA20" s="118"/>
      <c r="JBB20" s="118"/>
      <c r="JBC20" s="118"/>
      <c r="JBD20" s="118"/>
      <c r="JBE20" s="118"/>
      <c r="JBF20" s="118"/>
      <c r="JBG20" s="118"/>
      <c r="JBH20" s="118"/>
      <c r="JBI20" s="118"/>
      <c r="JBJ20" s="118"/>
      <c r="JBK20" s="118"/>
      <c r="JBL20" s="118"/>
      <c r="JBM20" s="118"/>
      <c r="JBN20" s="118"/>
      <c r="JBO20" s="118"/>
      <c r="JBP20" s="118"/>
      <c r="JBQ20" s="118"/>
      <c r="JBR20" s="118"/>
      <c r="JBS20" s="118"/>
      <c r="JBT20" s="118"/>
      <c r="JBU20" s="118"/>
      <c r="JBV20" s="118"/>
      <c r="JBW20" s="118"/>
      <c r="JBX20" s="118"/>
      <c r="JBY20" s="118"/>
      <c r="JBZ20" s="118"/>
      <c r="JCA20" s="118"/>
      <c r="JCB20" s="118"/>
      <c r="JCC20" s="118"/>
      <c r="JCD20" s="118"/>
      <c r="JCE20" s="118"/>
      <c r="JCF20" s="118"/>
      <c r="JCG20" s="118"/>
      <c r="JCH20" s="118"/>
      <c r="JCI20" s="118"/>
      <c r="JCJ20" s="118"/>
      <c r="JCK20" s="118"/>
      <c r="JCL20" s="118"/>
      <c r="JCM20" s="118"/>
      <c r="JCN20" s="118"/>
      <c r="JCO20" s="118"/>
      <c r="JCP20" s="118"/>
      <c r="JCQ20" s="118"/>
      <c r="JCR20" s="118"/>
      <c r="JCS20" s="118"/>
      <c r="JCT20" s="118"/>
      <c r="JCU20" s="118"/>
      <c r="JCV20" s="118"/>
      <c r="JCW20" s="118"/>
      <c r="JCX20" s="118"/>
      <c r="JCY20" s="118"/>
      <c r="JCZ20" s="118"/>
      <c r="JDA20" s="118"/>
      <c r="JDB20" s="118"/>
      <c r="JDC20" s="118"/>
      <c r="JDD20" s="118"/>
      <c r="JDE20" s="118"/>
      <c r="JDF20" s="118"/>
      <c r="JDG20" s="118"/>
      <c r="JDH20" s="118"/>
      <c r="JDI20" s="118"/>
      <c r="JDJ20" s="118"/>
      <c r="JDK20" s="118"/>
      <c r="JDL20" s="118"/>
      <c r="JDM20" s="118"/>
      <c r="JDN20" s="118"/>
      <c r="JDO20" s="118"/>
      <c r="JDP20" s="118"/>
      <c r="JDQ20" s="118"/>
      <c r="JDR20" s="118"/>
      <c r="JDS20" s="118"/>
      <c r="JDT20" s="118"/>
      <c r="JDU20" s="118"/>
      <c r="JDV20" s="118"/>
      <c r="JDW20" s="118"/>
      <c r="JDX20" s="118"/>
      <c r="JDY20" s="118"/>
      <c r="JDZ20" s="118"/>
      <c r="JEA20" s="118"/>
      <c r="JEB20" s="118"/>
      <c r="JEC20" s="118"/>
      <c r="JED20" s="118"/>
      <c r="JEE20" s="118"/>
      <c r="JEF20" s="118"/>
      <c r="JEG20" s="118"/>
      <c r="JEH20" s="118"/>
      <c r="JEI20" s="118"/>
      <c r="JEJ20" s="118"/>
      <c r="JEK20" s="118"/>
      <c r="JEL20" s="118"/>
      <c r="JEM20" s="118"/>
      <c r="JEN20" s="118"/>
      <c r="JEO20" s="118"/>
      <c r="JEP20" s="118"/>
      <c r="JEQ20" s="118"/>
      <c r="JER20" s="118"/>
      <c r="JES20" s="118"/>
      <c r="JET20" s="118"/>
      <c r="JEU20" s="118"/>
      <c r="JEV20" s="118"/>
      <c r="JEW20" s="118"/>
      <c r="JEX20" s="118"/>
      <c r="JEY20" s="118"/>
      <c r="JEZ20" s="118"/>
      <c r="JFA20" s="118"/>
      <c r="JFB20" s="118"/>
      <c r="JFC20" s="118"/>
      <c r="JFD20" s="118"/>
      <c r="JFE20" s="118"/>
      <c r="JFF20" s="118"/>
      <c r="JFG20" s="118"/>
      <c r="JFH20" s="118"/>
      <c r="JFI20" s="118"/>
      <c r="JFJ20" s="118"/>
      <c r="JFK20" s="118"/>
      <c r="JFL20" s="118"/>
      <c r="JFM20" s="118"/>
      <c r="JFN20" s="118"/>
      <c r="JFO20" s="118"/>
      <c r="JFP20" s="118"/>
      <c r="JFQ20" s="118"/>
      <c r="JFR20" s="118"/>
      <c r="JFS20" s="118"/>
      <c r="JFT20" s="118"/>
      <c r="JFU20" s="118"/>
      <c r="JFV20" s="118"/>
      <c r="JFW20" s="118"/>
      <c r="JFX20" s="118"/>
      <c r="JFY20" s="118"/>
      <c r="JFZ20" s="118"/>
      <c r="JGA20" s="118"/>
      <c r="JGB20" s="118"/>
      <c r="JGC20" s="118"/>
      <c r="JGD20" s="118"/>
      <c r="JGE20" s="118"/>
      <c r="JGF20" s="118"/>
      <c r="JGG20" s="118"/>
      <c r="JGH20" s="118"/>
      <c r="JGI20" s="118"/>
      <c r="JGJ20" s="118"/>
      <c r="JGK20" s="118"/>
      <c r="JGL20" s="118"/>
      <c r="JGM20" s="118"/>
      <c r="JGN20" s="118"/>
      <c r="JGO20" s="118"/>
      <c r="JGP20" s="118"/>
      <c r="JGQ20" s="118"/>
      <c r="JGR20" s="118"/>
      <c r="JGS20" s="118"/>
      <c r="JGT20" s="118"/>
      <c r="JGU20" s="118"/>
      <c r="JGV20" s="118"/>
      <c r="JGW20" s="118"/>
      <c r="JGX20" s="118"/>
      <c r="JGY20" s="118"/>
      <c r="JGZ20" s="118"/>
      <c r="JHA20" s="118"/>
      <c r="JHB20" s="118"/>
      <c r="JHC20" s="118"/>
      <c r="JHD20" s="118"/>
      <c r="JHE20" s="118"/>
      <c r="JHF20" s="118"/>
      <c r="JHG20" s="118"/>
      <c r="JHH20" s="118"/>
      <c r="JHI20" s="118"/>
      <c r="JHJ20" s="118"/>
      <c r="JHK20" s="118"/>
      <c r="JHL20" s="118"/>
      <c r="JHM20" s="118"/>
      <c r="JHN20" s="118"/>
      <c r="JHO20" s="118"/>
      <c r="JHP20" s="118"/>
      <c r="JHQ20" s="118"/>
      <c r="JHR20" s="118"/>
      <c r="JHS20" s="118"/>
      <c r="JHT20" s="118"/>
      <c r="JHU20" s="118"/>
      <c r="JHV20" s="118"/>
      <c r="JHW20" s="118"/>
      <c r="JHX20" s="118"/>
      <c r="JHY20" s="118"/>
      <c r="JHZ20" s="118"/>
      <c r="JIA20" s="118"/>
      <c r="JIB20" s="118"/>
      <c r="JIC20" s="118"/>
      <c r="JID20" s="118"/>
      <c r="JIE20" s="118"/>
      <c r="JIF20" s="118"/>
      <c r="JIG20" s="118"/>
      <c r="JIH20" s="118"/>
      <c r="JII20" s="118"/>
      <c r="JIJ20" s="118"/>
      <c r="JIK20" s="118"/>
      <c r="JIL20" s="118"/>
      <c r="JIM20" s="118"/>
      <c r="JIN20" s="118"/>
      <c r="JIO20" s="118"/>
      <c r="JIP20" s="118"/>
      <c r="JIQ20" s="118"/>
      <c r="JIR20" s="118"/>
      <c r="JIS20" s="118"/>
      <c r="JIT20" s="118"/>
      <c r="JIU20" s="118"/>
      <c r="JIV20" s="118"/>
      <c r="JIW20" s="118"/>
      <c r="JIX20" s="118"/>
      <c r="JIY20" s="118"/>
      <c r="JIZ20" s="118"/>
      <c r="JJA20" s="118"/>
      <c r="JJB20" s="118"/>
      <c r="JJC20" s="118"/>
      <c r="JJD20" s="118"/>
      <c r="JJE20" s="118"/>
      <c r="JJF20" s="118"/>
      <c r="JJG20" s="118"/>
      <c r="JJH20" s="118"/>
      <c r="JJI20" s="118"/>
      <c r="JJJ20" s="118"/>
      <c r="JJK20" s="118"/>
      <c r="JJL20" s="118"/>
      <c r="JJM20" s="118"/>
      <c r="JJN20" s="118"/>
      <c r="JJO20" s="118"/>
      <c r="JJP20" s="118"/>
      <c r="JJQ20" s="118"/>
      <c r="JJR20" s="118"/>
      <c r="JJS20" s="118"/>
      <c r="JJT20" s="118"/>
      <c r="JJU20" s="118"/>
      <c r="JJV20" s="118"/>
      <c r="JJW20" s="118"/>
      <c r="JJX20" s="118"/>
      <c r="JJY20" s="118"/>
      <c r="JJZ20" s="118"/>
      <c r="JKA20" s="118"/>
      <c r="JKB20" s="118"/>
      <c r="JKC20" s="118"/>
      <c r="JKD20" s="118"/>
      <c r="JKE20" s="118"/>
      <c r="JKF20" s="118"/>
      <c r="JKG20" s="118"/>
      <c r="JKH20" s="118"/>
      <c r="JKI20" s="118"/>
      <c r="JKJ20" s="118"/>
      <c r="JKK20" s="118"/>
      <c r="JKL20" s="118"/>
      <c r="JKM20" s="118"/>
      <c r="JKN20" s="118"/>
      <c r="JKO20" s="118"/>
      <c r="JKP20" s="118"/>
      <c r="JKQ20" s="118"/>
      <c r="JKR20" s="118"/>
      <c r="JKS20" s="118"/>
      <c r="JKT20" s="118"/>
      <c r="JKU20" s="118"/>
      <c r="JKV20" s="118"/>
      <c r="JKW20" s="118"/>
      <c r="JKX20" s="118"/>
      <c r="JKY20" s="118"/>
      <c r="JKZ20" s="118"/>
      <c r="JLA20" s="118"/>
      <c r="JLB20" s="118"/>
      <c r="JLC20" s="118"/>
      <c r="JLD20" s="118"/>
      <c r="JLE20" s="118"/>
      <c r="JLF20" s="118"/>
      <c r="JLG20" s="118"/>
      <c r="JLH20" s="118"/>
      <c r="JLI20" s="118"/>
      <c r="JLJ20" s="118"/>
      <c r="JLK20" s="118"/>
      <c r="JLL20" s="118"/>
      <c r="JLM20" s="118"/>
      <c r="JLN20" s="118"/>
      <c r="JLO20" s="118"/>
      <c r="JLP20" s="118"/>
      <c r="JLQ20" s="118"/>
      <c r="JLR20" s="118"/>
      <c r="JLS20" s="118"/>
      <c r="JLT20" s="118"/>
      <c r="JLU20" s="118"/>
      <c r="JLV20" s="118"/>
      <c r="JLW20" s="118"/>
      <c r="JLX20" s="118"/>
      <c r="JLY20" s="118"/>
      <c r="JLZ20" s="118"/>
      <c r="JMA20" s="118"/>
      <c r="JMB20" s="118"/>
      <c r="JMC20" s="118"/>
      <c r="JMD20" s="118"/>
      <c r="JME20" s="118"/>
      <c r="JMF20" s="118"/>
      <c r="JMG20" s="118"/>
      <c r="JMH20" s="118"/>
      <c r="JMI20" s="118"/>
      <c r="JMJ20" s="118"/>
      <c r="JMK20" s="118"/>
      <c r="JML20" s="118"/>
      <c r="JMM20" s="118"/>
      <c r="JMN20" s="118"/>
      <c r="JMO20" s="118"/>
      <c r="JMP20" s="118"/>
      <c r="JMQ20" s="118"/>
      <c r="JMR20" s="118"/>
      <c r="JMS20" s="118"/>
      <c r="JMT20" s="118"/>
      <c r="JMU20" s="118"/>
      <c r="JMV20" s="118"/>
      <c r="JMW20" s="118"/>
      <c r="JMX20" s="118"/>
      <c r="JMY20" s="118"/>
      <c r="JMZ20" s="118"/>
      <c r="JNA20" s="118"/>
      <c r="JNB20" s="118"/>
      <c r="JNC20" s="118"/>
      <c r="JND20" s="118"/>
      <c r="JNE20" s="118"/>
      <c r="JNF20" s="118"/>
      <c r="JNG20" s="118"/>
      <c r="JNH20" s="118"/>
      <c r="JNI20" s="118"/>
      <c r="JNJ20" s="118"/>
      <c r="JNK20" s="118"/>
      <c r="JNL20" s="118"/>
      <c r="JNM20" s="118"/>
      <c r="JNN20" s="118"/>
      <c r="JNO20" s="118"/>
      <c r="JNP20" s="118"/>
      <c r="JNQ20" s="118"/>
      <c r="JNR20" s="118"/>
      <c r="JNS20" s="118"/>
      <c r="JNT20" s="118"/>
      <c r="JNU20" s="118"/>
      <c r="JNV20" s="118"/>
      <c r="JNW20" s="118"/>
      <c r="JNX20" s="118"/>
      <c r="JNY20" s="118"/>
      <c r="JNZ20" s="118"/>
      <c r="JOA20" s="118"/>
      <c r="JOB20" s="118"/>
      <c r="JOC20" s="118"/>
      <c r="JOD20" s="118"/>
      <c r="JOE20" s="118"/>
      <c r="JOF20" s="118"/>
      <c r="JOG20" s="118"/>
      <c r="JOH20" s="118"/>
      <c r="JOI20" s="118"/>
      <c r="JOJ20" s="118"/>
      <c r="JOK20" s="118"/>
      <c r="JOL20" s="118"/>
      <c r="JOM20" s="118"/>
      <c r="JON20" s="118"/>
      <c r="JOO20" s="118"/>
      <c r="JOP20" s="118"/>
      <c r="JOQ20" s="118"/>
      <c r="JOR20" s="118"/>
      <c r="JOS20" s="118"/>
      <c r="JOT20" s="118"/>
      <c r="JOU20" s="118"/>
      <c r="JOV20" s="118"/>
      <c r="JOW20" s="118"/>
      <c r="JOX20" s="118"/>
      <c r="JOY20" s="118"/>
      <c r="JOZ20" s="118"/>
      <c r="JPA20" s="118"/>
      <c r="JPB20" s="118"/>
      <c r="JPC20" s="118"/>
      <c r="JPD20" s="118"/>
      <c r="JPE20" s="118"/>
      <c r="JPF20" s="118"/>
      <c r="JPG20" s="118"/>
      <c r="JPH20" s="118"/>
      <c r="JPI20" s="118"/>
      <c r="JPJ20" s="118"/>
      <c r="JPK20" s="118"/>
      <c r="JPL20" s="118"/>
      <c r="JPM20" s="118"/>
      <c r="JPN20" s="118"/>
      <c r="JPO20" s="118"/>
      <c r="JPP20" s="118"/>
      <c r="JPQ20" s="118"/>
      <c r="JPR20" s="118"/>
      <c r="JPS20" s="118"/>
      <c r="JPT20" s="118"/>
      <c r="JPU20" s="118"/>
      <c r="JPV20" s="118"/>
      <c r="JPW20" s="118"/>
      <c r="JPX20" s="118"/>
      <c r="JPY20" s="118"/>
      <c r="JPZ20" s="118"/>
      <c r="JQA20" s="118"/>
      <c r="JQB20" s="118"/>
      <c r="JQC20" s="118"/>
      <c r="JQD20" s="118"/>
      <c r="JQE20" s="118"/>
      <c r="JQF20" s="118"/>
      <c r="JQG20" s="118"/>
      <c r="JQH20" s="118"/>
      <c r="JQI20" s="118"/>
      <c r="JQJ20" s="118"/>
      <c r="JQK20" s="118"/>
      <c r="JQL20" s="118"/>
      <c r="JQM20" s="118"/>
      <c r="JQN20" s="118"/>
      <c r="JQO20" s="118"/>
      <c r="JQP20" s="118"/>
      <c r="JQQ20" s="118"/>
      <c r="JQR20" s="118"/>
      <c r="JQS20" s="118"/>
      <c r="JQT20" s="118"/>
      <c r="JQU20" s="118"/>
      <c r="JQV20" s="118"/>
      <c r="JQW20" s="118"/>
      <c r="JQX20" s="118"/>
      <c r="JQY20" s="118"/>
      <c r="JQZ20" s="118"/>
      <c r="JRA20" s="118"/>
      <c r="JRB20" s="118"/>
      <c r="JRC20" s="118"/>
      <c r="JRD20" s="118"/>
      <c r="JRE20" s="118"/>
      <c r="JRF20" s="118"/>
      <c r="JRG20" s="118"/>
      <c r="JRH20" s="118"/>
      <c r="JRI20" s="118"/>
      <c r="JRJ20" s="118"/>
      <c r="JRK20" s="118"/>
      <c r="JRL20" s="118"/>
      <c r="JRM20" s="118"/>
      <c r="JRN20" s="118"/>
      <c r="JRO20" s="118"/>
      <c r="JRP20" s="118"/>
      <c r="JRQ20" s="118"/>
      <c r="JRR20" s="118"/>
      <c r="JRS20" s="118"/>
      <c r="JRT20" s="118"/>
      <c r="JRU20" s="118"/>
      <c r="JRV20" s="118"/>
      <c r="JRW20" s="118"/>
      <c r="JRX20" s="118"/>
      <c r="JRY20" s="118"/>
      <c r="JRZ20" s="118"/>
      <c r="JSA20" s="118"/>
      <c r="JSB20" s="118"/>
      <c r="JSC20" s="118"/>
      <c r="JSD20" s="118"/>
      <c r="JSE20" s="118"/>
      <c r="JSF20" s="118"/>
      <c r="JSG20" s="118"/>
      <c r="JSH20" s="118"/>
      <c r="JSI20" s="118"/>
      <c r="JSJ20" s="118"/>
      <c r="JSK20" s="118"/>
      <c r="JSL20" s="118"/>
      <c r="JSM20" s="118"/>
      <c r="JSN20" s="118"/>
      <c r="JSO20" s="118"/>
      <c r="JSP20" s="118"/>
      <c r="JSQ20" s="118"/>
      <c r="JSR20" s="118"/>
      <c r="JSS20" s="118"/>
      <c r="JST20" s="118"/>
      <c r="JSU20" s="118"/>
      <c r="JSV20" s="118"/>
      <c r="JSW20" s="118"/>
      <c r="JSX20" s="118"/>
      <c r="JSY20" s="118"/>
      <c r="JSZ20" s="118"/>
      <c r="JTA20" s="118"/>
      <c r="JTB20" s="118"/>
      <c r="JTC20" s="118"/>
      <c r="JTD20" s="118"/>
      <c r="JTE20" s="118"/>
      <c r="JTF20" s="118"/>
      <c r="JTG20" s="118"/>
      <c r="JTH20" s="118"/>
      <c r="JTI20" s="118"/>
      <c r="JTJ20" s="118"/>
      <c r="JTK20" s="118"/>
      <c r="JTL20" s="118"/>
      <c r="JTM20" s="118"/>
      <c r="JTN20" s="118"/>
      <c r="JTO20" s="118"/>
      <c r="JTP20" s="118"/>
      <c r="JTQ20" s="118"/>
      <c r="JTR20" s="118"/>
      <c r="JTS20" s="118"/>
      <c r="JTT20" s="118"/>
      <c r="JTU20" s="118"/>
      <c r="JTV20" s="118"/>
      <c r="JTW20" s="118"/>
      <c r="JTX20" s="118"/>
      <c r="JTY20" s="118"/>
      <c r="JTZ20" s="118"/>
      <c r="JUA20" s="118"/>
      <c r="JUB20" s="118"/>
      <c r="JUC20" s="118"/>
      <c r="JUD20" s="118"/>
      <c r="JUE20" s="118"/>
      <c r="JUF20" s="118"/>
      <c r="JUG20" s="118"/>
      <c r="JUH20" s="118"/>
      <c r="JUI20" s="118"/>
      <c r="JUJ20" s="118"/>
      <c r="JUK20" s="118"/>
      <c r="JUL20" s="118"/>
      <c r="JUM20" s="118"/>
      <c r="JUN20" s="118"/>
      <c r="JUO20" s="118"/>
      <c r="JUP20" s="118"/>
      <c r="JUQ20" s="118"/>
      <c r="JUR20" s="118"/>
      <c r="JUS20" s="118"/>
      <c r="JUT20" s="118"/>
      <c r="JUU20" s="118"/>
      <c r="JUV20" s="118"/>
      <c r="JUW20" s="118"/>
      <c r="JUX20" s="118"/>
      <c r="JUY20" s="118"/>
      <c r="JUZ20" s="118"/>
      <c r="JVA20" s="118"/>
      <c r="JVB20" s="118"/>
      <c r="JVC20" s="118"/>
      <c r="JVD20" s="118"/>
      <c r="JVE20" s="118"/>
      <c r="JVF20" s="118"/>
      <c r="JVG20" s="118"/>
      <c r="JVH20" s="118"/>
      <c r="JVI20" s="118"/>
      <c r="JVJ20" s="118"/>
      <c r="JVK20" s="118"/>
      <c r="JVL20" s="118"/>
      <c r="JVM20" s="118"/>
      <c r="JVN20" s="118"/>
      <c r="JVO20" s="118"/>
      <c r="JVP20" s="118"/>
      <c r="JVQ20" s="118"/>
      <c r="JVR20" s="118"/>
      <c r="JVS20" s="118"/>
      <c r="JVT20" s="118"/>
      <c r="JVU20" s="118"/>
      <c r="JVV20" s="118"/>
      <c r="JVW20" s="118"/>
      <c r="JVX20" s="118"/>
      <c r="JVY20" s="118"/>
      <c r="JVZ20" s="118"/>
      <c r="JWA20" s="118"/>
      <c r="JWB20" s="118"/>
      <c r="JWC20" s="118"/>
      <c r="JWD20" s="118"/>
      <c r="JWE20" s="118"/>
      <c r="JWF20" s="118"/>
      <c r="JWG20" s="118"/>
      <c r="JWH20" s="118"/>
      <c r="JWI20" s="118"/>
      <c r="JWJ20" s="118"/>
      <c r="JWK20" s="118"/>
      <c r="JWL20" s="118"/>
      <c r="JWM20" s="118"/>
      <c r="JWN20" s="118"/>
      <c r="JWO20" s="118"/>
      <c r="JWP20" s="118"/>
      <c r="JWQ20" s="118"/>
      <c r="JWR20" s="118"/>
      <c r="JWS20" s="118"/>
      <c r="JWT20" s="118"/>
      <c r="JWU20" s="118"/>
      <c r="JWV20" s="118"/>
      <c r="JWW20" s="118"/>
      <c r="JWX20" s="118"/>
      <c r="JWY20" s="118"/>
      <c r="JWZ20" s="118"/>
      <c r="JXA20" s="118"/>
      <c r="JXB20" s="118"/>
      <c r="JXC20" s="118"/>
      <c r="JXD20" s="118"/>
      <c r="JXE20" s="118"/>
      <c r="JXF20" s="118"/>
      <c r="JXG20" s="118"/>
      <c r="JXH20" s="118"/>
      <c r="JXI20" s="118"/>
      <c r="JXJ20" s="118"/>
      <c r="JXK20" s="118"/>
      <c r="JXL20" s="118"/>
      <c r="JXM20" s="118"/>
      <c r="JXN20" s="118"/>
      <c r="JXO20" s="118"/>
      <c r="JXP20" s="118"/>
      <c r="JXQ20" s="118"/>
      <c r="JXR20" s="118"/>
      <c r="JXS20" s="118"/>
      <c r="JXT20" s="118"/>
      <c r="JXU20" s="118"/>
      <c r="JXV20" s="118"/>
      <c r="JXW20" s="118"/>
      <c r="JXX20" s="118"/>
      <c r="JXY20" s="118"/>
      <c r="JXZ20" s="118"/>
      <c r="JYA20" s="118"/>
      <c r="JYB20" s="118"/>
      <c r="JYC20" s="118"/>
      <c r="JYD20" s="118"/>
      <c r="JYE20" s="118"/>
      <c r="JYF20" s="118"/>
      <c r="JYG20" s="118"/>
      <c r="JYH20" s="118"/>
      <c r="JYI20" s="118"/>
      <c r="JYJ20" s="118"/>
      <c r="JYK20" s="118"/>
      <c r="JYL20" s="118"/>
      <c r="JYM20" s="118"/>
      <c r="JYN20" s="118"/>
      <c r="JYO20" s="118"/>
      <c r="JYP20" s="118"/>
      <c r="JYQ20" s="118"/>
      <c r="JYR20" s="118"/>
      <c r="JYS20" s="118"/>
      <c r="JYT20" s="118"/>
      <c r="JYU20" s="118"/>
      <c r="JYV20" s="118"/>
      <c r="JYW20" s="118"/>
      <c r="JYX20" s="118"/>
      <c r="JYY20" s="118"/>
      <c r="JYZ20" s="118"/>
      <c r="JZA20" s="118"/>
      <c r="JZB20" s="118"/>
      <c r="JZC20" s="118"/>
      <c r="JZD20" s="118"/>
      <c r="JZE20" s="118"/>
      <c r="JZF20" s="118"/>
      <c r="JZG20" s="118"/>
      <c r="JZH20" s="118"/>
      <c r="JZI20" s="118"/>
      <c r="JZJ20" s="118"/>
      <c r="JZK20" s="118"/>
      <c r="JZL20" s="118"/>
      <c r="JZM20" s="118"/>
      <c r="JZN20" s="118"/>
      <c r="JZO20" s="118"/>
      <c r="JZP20" s="118"/>
      <c r="JZQ20" s="118"/>
      <c r="JZR20" s="118"/>
      <c r="JZS20" s="118"/>
      <c r="JZT20" s="118"/>
      <c r="JZU20" s="118"/>
      <c r="JZV20" s="118"/>
      <c r="JZW20" s="118"/>
      <c r="JZX20" s="118"/>
      <c r="JZY20" s="118"/>
      <c r="JZZ20" s="118"/>
      <c r="KAA20" s="118"/>
      <c r="KAB20" s="118"/>
      <c r="KAC20" s="118"/>
      <c r="KAD20" s="118"/>
      <c r="KAE20" s="118"/>
      <c r="KAF20" s="118"/>
      <c r="KAG20" s="118"/>
      <c r="KAH20" s="118"/>
      <c r="KAI20" s="118"/>
      <c r="KAJ20" s="118"/>
      <c r="KAK20" s="118"/>
      <c r="KAL20" s="118"/>
      <c r="KAM20" s="118"/>
      <c r="KAN20" s="118"/>
      <c r="KAO20" s="118"/>
      <c r="KAP20" s="118"/>
      <c r="KAQ20" s="118"/>
      <c r="KAR20" s="118"/>
      <c r="KAS20" s="118"/>
      <c r="KAT20" s="118"/>
      <c r="KAU20" s="118"/>
      <c r="KAV20" s="118"/>
      <c r="KAW20" s="118"/>
      <c r="KAX20" s="118"/>
      <c r="KAY20" s="118"/>
      <c r="KAZ20" s="118"/>
      <c r="KBA20" s="118"/>
      <c r="KBB20" s="118"/>
      <c r="KBC20" s="118"/>
      <c r="KBD20" s="118"/>
      <c r="KBE20" s="118"/>
      <c r="KBF20" s="118"/>
      <c r="KBG20" s="118"/>
      <c r="KBH20" s="118"/>
      <c r="KBI20" s="118"/>
      <c r="KBJ20" s="118"/>
      <c r="KBK20" s="118"/>
      <c r="KBL20" s="118"/>
      <c r="KBM20" s="118"/>
      <c r="KBN20" s="118"/>
      <c r="KBO20" s="118"/>
      <c r="KBP20" s="118"/>
      <c r="KBQ20" s="118"/>
      <c r="KBR20" s="118"/>
      <c r="KBS20" s="118"/>
      <c r="KBT20" s="118"/>
      <c r="KBU20" s="118"/>
      <c r="KBV20" s="118"/>
      <c r="KBW20" s="118"/>
      <c r="KBX20" s="118"/>
      <c r="KBY20" s="118"/>
      <c r="KBZ20" s="118"/>
      <c r="KCA20" s="118"/>
      <c r="KCB20" s="118"/>
      <c r="KCC20" s="118"/>
      <c r="KCD20" s="118"/>
      <c r="KCE20" s="118"/>
      <c r="KCF20" s="118"/>
      <c r="KCG20" s="118"/>
      <c r="KCH20" s="118"/>
      <c r="KCI20" s="118"/>
      <c r="KCJ20" s="118"/>
      <c r="KCK20" s="118"/>
      <c r="KCL20" s="118"/>
      <c r="KCM20" s="118"/>
      <c r="KCN20" s="118"/>
      <c r="KCO20" s="118"/>
      <c r="KCP20" s="118"/>
      <c r="KCQ20" s="118"/>
      <c r="KCR20" s="118"/>
      <c r="KCS20" s="118"/>
      <c r="KCT20" s="118"/>
      <c r="KCU20" s="118"/>
      <c r="KCV20" s="118"/>
      <c r="KCW20" s="118"/>
      <c r="KCX20" s="118"/>
      <c r="KCY20" s="118"/>
      <c r="KCZ20" s="118"/>
      <c r="KDA20" s="118"/>
      <c r="KDB20" s="118"/>
      <c r="KDC20" s="118"/>
      <c r="KDD20" s="118"/>
      <c r="KDE20" s="118"/>
      <c r="KDF20" s="118"/>
      <c r="KDG20" s="118"/>
      <c r="KDH20" s="118"/>
      <c r="KDI20" s="118"/>
      <c r="KDJ20" s="118"/>
      <c r="KDK20" s="118"/>
      <c r="KDL20" s="118"/>
      <c r="KDM20" s="118"/>
      <c r="KDN20" s="118"/>
      <c r="KDO20" s="118"/>
      <c r="KDP20" s="118"/>
      <c r="KDQ20" s="118"/>
      <c r="KDR20" s="118"/>
      <c r="KDS20" s="118"/>
      <c r="KDT20" s="118"/>
      <c r="KDU20" s="118"/>
      <c r="KDV20" s="118"/>
      <c r="KDW20" s="118"/>
      <c r="KDX20" s="118"/>
      <c r="KDY20" s="118"/>
      <c r="KDZ20" s="118"/>
      <c r="KEA20" s="118"/>
      <c r="KEB20" s="118"/>
      <c r="KEC20" s="118"/>
      <c r="KED20" s="118"/>
      <c r="KEE20" s="118"/>
      <c r="KEF20" s="118"/>
      <c r="KEG20" s="118"/>
      <c r="KEH20" s="118"/>
      <c r="KEI20" s="118"/>
      <c r="KEJ20" s="118"/>
      <c r="KEK20" s="118"/>
      <c r="KEL20" s="118"/>
      <c r="KEM20" s="118"/>
      <c r="KEN20" s="118"/>
      <c r="KEO20" s="118"/>
      <c r="KEP20" s="118"/>
      <c r="KEQ20" s="118"/>
      <c r="KER20" s="118"/>
      <c r="KES20" s="118"/>
      <c r="KET20" s="118"/>
      <c r="KEU20" s="118"/>
      <c r="KEV20" s="118"/>
      <c r="KEW20" s="118"/>
      <c r="KEX20" s="118"/>
      <c r="KEY20" s="118"/>
      <c r="KEZ20" s="118"/>
      <c r="KFA20" s="118"/>
      <c r="KFB20" s="118"/>
      <c r="KFC20" s="118"/>
      <c r="KFD20" s="118"/>
      <c r="KFE20" s="118"/>
      <c r="KFF20" s="118"/>
      <c r="KFG20" s="118"/>
      <c r="KFH20" s="118"/>
      <c r="KFI20" s="118"/>
      <c r="KFJ20" s="118"/>
      <c r="KFK20" s="118"/>
      <c r="KFL20" s="118"/>
      <c r="KFM20" s="118"/>
      <c r="KFN20" s="118"/>
      <c r="KFO20" s="118"/>
      <c r="KFP20" s="118"/>
      <c r="KFQ20" s="118"/>
      <c r="KFR20" s="118"/>
      <c r="KFS20" s="118"/>
      <c r="KFT20" s="118"/>
      <c r="KFU20" s="118"/>
      <c r="KFV20" s="118"/>
      <c r="KFW20" s="118"/>
      <c r="KFX20" s="118"/>
      <c r="KFY20" s="118"/>
      <c r="KFZ20" s="118"/>
      <c r="KGA20" s="118"/>
      <c r="KGB20" s="118"/>
      <c r="KGC20" s="118"/>
      <c r="KGD20" s="118"/>
      <c r="KGE20" s="118"/>
      <c r="KGF20" s="118"/>
      <c r="KGG20" s="118"/>
      <c r="KGH20" s="118"/>
      <c r="KGI20" s="118"/>
      <c r="KGJ20" s="118"/>
      <c r="KGK20" s="118"/>
      <c r="KGL20" s="118"/>
      <c r="KGM20" s="118"/>
      <c r="KGN20" s="118"/>
      <c r="KGO20" s="118"/>
      <c r="KGP20" s="118"/>
      <c r="KGQ20" s="118"/>
      <c r="KGR20" s="118"/>
      <c r="KGS20" s="118"/>
      <c r="KGT20" s="118"/>
      <c r="KGU20" s="118"/>
      <c r="KGV20" s="118"/>
      <c r="KGW20" s="118"/>
      <c r="KGX20" s="118"/>
      <c r="KGY20" s="118"/>
      <c r="KGZ20" s="118"/>
      <c r="KHA20" s="118"/>
      <c r="KHB20" s="118"/>
      <c r="KHC20" s="118"/>
      <c r="KHD20" s="118"/>
      <c r="KHE20" s="118"/>
      <c r="KHF20" s="118"/>
      <c r="KHG20" s="118"/>
      <c r="KHH20" s="118"/>
      <c r="KHI20" s="118"/>
      <c r="KHJ20" s="118"/>
      <c r="KHK20" s="118"/>
      <c r="KHL20" s="118"/>
      <c r="KHM20" s="118"/>
      <c r="KHN20" s="118"/>
      <c r="KHO20" s="118"/>
      <c r="KHP20" s="118"/>
      <c r="KHQ20" s="118"/>
      <c r="KHR20" s="118"/>
      <c r="KHS20" s="118"/>
      <c r="KHT20" s="118"/>
      <c r="KHU20" s="118"/>
      <c r="KHV20" s="118"/>
      <c r="KHW20" s="118"/>
      <c r="KHX20" s="118"/>
      <c r="KHY20" s="118"/>
      <c r="KHZ20" s="118"/>
      <c r="KIA20" s="118"/>
      <c r="KIB20" s="118"/>
      <c r="KIC20" s="118"/>
      <c r="KID20" s="118"/>
      <c r="KIE20" s="118"/>
      <c r="KIF20" s="118"/>
      <c r="KIG20" s="118"/>
      <c r="KIH20" s="118"/>
      <c r="KII20" s="118"/>
      <c r="KIJ20" s="118"/>
      <c r="KIK20" s="118"/>
      <c r="KIL20" s="118"/>
      <c r="KIM20" s="118"/>
      <c r="KIN20" s="118"/>
      <c r="KIO20" s="118"/>
      <c r="KIP20" s="118"/>
      <c r="KIQ20" s="118"/>
      <c r="KIR20" s="118"/>
      <c r="KIS20" s="118"/>
      <c r="KIT20" s="118"/>
      <c r="KIU20" s="118"/>
      <c r="KIV20" s="118"/>
      <c r="KIW20" s="118"/>
      <c r="KIX20" s="118"/>
      <c r="KIY20" s="118"/>
      <c r="KIZ20" s="118"/>
      <c r="KJA20" s="118"/>
      <c r="KJB20" s="118"/>
      <c r="KJC20" s="118"/>
      <c r="KJD20" s="118"/>
      <c r="KJE20" s="118"/>
      <c r="KJF20" s="118"/>
      <c r="KJG20" s="118"/>
      <c r="KJH20" s="118"/>
      <c r="KJI20" s="118"/>
      <c r="KJJ20" s="118"/>
      <c r="KJK20" s="118"/>
      <c r="KJL20" s="118"/>
      <c r="KJM20" s="118"/>
      <c r="KJN20" s="118"/>
      <c r="KJO20" s="118"/>
      <c r="KJP20" s="118"/>
      <c r="KJQ20" s="118"/>
      <c r="KJR20" s="118"/>
      <c r="KJS20" s="118"/>
      <c r="KJT20" s="118"/>
      <c r="KJU20" s="118"/>
      <c r="KJV20" s="118"/>
      <c r="KJW20" s="118"/>
      <c r="KJX20" s="118"/>
      <c r="KJY20" s="118"/>
      <c r="KJZ20" s="118"/>
      <c r="KKA20" s="118"/>
      <c r="KKB20" s="118"/>
      <c r="KKC20" s="118"/>
      <c r="KKD20" s="118"/>
      <c r="KKE20" s="118"/>
      <c r="KKF20" s="118"/>
      <c r="KKG20" s="118"/>
      <c r="KKH20" s="118"/>
      <c r="KKI20" s="118"/>
      <c r="KKJ20" s="118"/>
      <c r="KKK20" s="118"/>
      <c r="KKL20" s="118"/>
      <c r="KKM20" s="118"/>
      <c r="KKN20" s="118"/>
      <c r="KKO20" s="118"/>
      <c r="KKP20" s="118"/>
      <c r="KKQ20" s="118"/>
      <c r="KKR20" s="118"/>
      <c r="KKS20" s="118"/>
      <c r="KKT20" s="118"/>
      <c r="KKU20" s="118"/>
      <c r="KKV20" s="118"/>
      <c r="KKW20" s="118"/>
      <c r="KKX20" s="118"/>
      <c r="KKY20" s="118"/>
      <c r="KKZ20" s="118"/>
      <c r="KLA20" s="118"/>
      <c r="KLB20" s="118"/>
      <c r="KLC20" s="118"/>
      <c r="KLD20" s="118"/>
      <c r="KLE20" s="118"/>
      <c r="KLF20" s="118"/>
      <c r="KLG20" s="118"/>
      <c r="KLH20" s="118"/>
      <c r="KLI20" s="118"/>
      <c r="KLJ20" s="118"/>
      <c r="KLK20" s="118"/>
      <c r="KLL20" s="118"/>
      <c r="KLM20" s="118"/>
      <c r="KLN20" s="118"/>
      <c r="KLO20" s="118"/>
      <c r="KLP20" s="118"/>
      <c r="KLQ20" s="118"/>
      <c r="KLR20" s="118"/>
      <c r="KLS20" s="118"/>
      <c r="KLT20" s="118"/>
      <c r="KLU20" s="118"/>
      <c r="KLV20" s="118"/>
      <c r="KLW20" s="118"/>
      <c r="KLX20" s="118"/>
      <c r="KLY20" s="118"/>
      <c r="KLZ20" s="118"/>
      <c r="KMA20" s="118"/>
      <c r="KMB20" s="118"/>
      <c r="KMC20" s="118"/>
      <c r="KMD20" s="118"/>
      <c r="KME20" s="118"/>
      <c r="KMF20" s="118"/>
      <c r="KMG20" s="118"/>
      <c r="KMH20" s="118"/>
      <c r="KMI20" s="118"/>
      <c r="KMJ20" s="118"/>
      <c r="KMK20" s="118"/>
      <c r="KML20" s="118"/>
      <c r="KMM20" s="118"/>
      <c r="KMN20" s="118"/>
      <c r="KMO20" s="118"/>
      <c r="KMP20" s="118"/>
      <c r="KMQ20" s="118"/>
      <c r="KMR20" s="118"/>
      <c r="KMS20" s="118"/>
      <c r="KMT20" s="118"/>
      <c r="KMU20" s="118"/>
      <c r="KMV20" s="118"/>
      <c r="KMW20" s="118"/>
      <c r="KMX20" s="118"/>
      <c r="KMY20" s="118"/>
      <c r="KMZ20" s="118"/>
      <c r="KNA20" s="118"/>
      <c r="KNB20" s="118"/>
      <c r="KNC20" s="118"/>
      <c r="KND20" s="118"/>
      <c r="KNE20" s="118"/>
      <c r="KNF20" s="118"/>
      <c r="KNG20" s="118"/>
      <c r="KNH20" s="118"/>
      <c r="KNI20" s="118"/>
      <c r="KNJ20" s="118"/>
      <c r="KNK20" s="118"/>
      <c r="KNL20" s="118"/>
      <c r="KNM20" s="118"/>
      <c r="KNN20" s="118"/>
      <c r="KNO20" s="118"/>
      <c r="KNP20" s="118"/>
      <c r="KNQ20" s="118"/>
      <c r="KNR20" s="118"/>
      <c r="KNS20" s="118"/>
      <c r="KNT20" s="118"/>
      <c r="KNU20" s="118"/>
      <c r="KNV20" s="118"/>
      <c r="KNW20" s="118"/>
      <c r="KNX20" s="118"/>
      <c r="KNY20" s="118"/>
      <c r="KNZ20" s="118"/>
      <c r="KOA20" s="118"/>
      <c r="KOB20" s="118"/>
      <c r="KOC20" s="118"/>
      <c r="KOD20" s="118"/>
      <c r="KOE20" s="118"/>
      <c r="KOF20" s="118"/>
      <c r="KOG20" s="118"/>
      <c r="KOH20" s="118"/>
      <c r="KOI20" s="118"/>
      <c r="KOJ20" s="118"/>
      <c r="KOK20" s="118"/>
      <c r="KOL20" s="118"/>
      <c r="KOM20" s="118"/>
      <c r="KON20" s="118"/>
      <c r="KOO20" s="118"/>
      <c r="KOP20" s="118"/>
      <c r="KOQ20" s="118"/>
      <c r="KOR20" s="118"/>
      <c r="KOS20" s="118"/>
      <c r="KOT20" s="118"/>
      <c r="KOU20" s="118"/>
      <c r="KOV20" s="118"/>
      <c r="KOW20" s="118"/>
      <c r="KOX20" s="118"/>
      <c r="KOY20" s="118"/>
      <c r="KOZ20" s="118"/>
      <c r="KPA20" s="118"/>
      <c r="KPB20" s="118"/>
      <c r="KPC20" s="118"/>
      <c r="KPD20" s="118"/>
      <c r="KPE20" s="118"/>
      <c r="KPF20" s="118"/>
      <c r="KPG20" s="118"/>
      <c r="KPH20" s="118"/>
      <c r="KPI20" s="118"/>
      <c r="KPJ20" s="118"/>
      <c r="KPK20" s="118"/>
      <c r="KPL20" s="118"/>
      <c r="KPM20" s="118"/>
      <c r="KPN20" s="118"/>
      <c r="KPO20" s="118"/>
      <c r="KPP20" s="118"/>
      <c r="KPQ20" s="118"/>
      <c r="KPR20" s="118"/>
      <c r="KPS20" s="118"/>
      <c r="KPT20" s="118"/>
      <c r="KPU20" s="118"/>
      <c r="KPV20" s="118"/>
      <c r="KPW20" s="118"/>
      <c r="KPX20" s="118"/>
      <c r="KPY20" s="118"/>
      <c r="KPZ20" s="118"/>
      <c r="KQA20" s="118"/>
      <c r="KQB20" s="118"/>
      <c r="KQC20" s="118"/>
      <c r="KQD20" s="118"/>
      <c r="KQE20" s="118"/>
      <c r="KQF20" s="118"/>
      <c r="KQG20" s="118"/>
      <c r="KQH20" s="118"/>
      <c r="KQI20" s="118"/>
      <c r="KQJ20" s="118"/>
      <c r="KQK20" s="118"/>
      <c r="KQL20" s="118"/>
      <c r="KQM20" s="118"/>
      <c r="KQN20" s="118"/>
      <c r="KQO20" s="118"/>
      <c r="KQP20" s="118"/>
      <c r="KQQ20" s="118"/>
      <c r="KQR20" s="118"/>
      <c r="KQS20" s="118"/>
      <c r="KQT20" s="118"/>
      <c r="KQU20" s="118"/>
      <c r="KQV20" s="118"/>
      <c r="KQW20" s="118"/>
      <c r="KQX20" s="118"/>
      <c r="KQY20" s="118"/>
      <c r="KQZ20" s="118"/>
      <c r="KRA20" s="118"/>
      <c r="KRB20" s="118"/>
      <c r="KRC20" s="118"/>
      <c r="KRD20" s="118"/>
      <c r="KRE20" s="118"/>
      <c r="KRF20" s="118"/>
      <c r="KRG20" s="118"/>
      <c r="KRH20" s="118"/>
      <c r="KRI20" s="118"/>
      <c r="KRJ20" s="118"/>
      <c r="KRK20" s="118"/>
      <c r="KRL20" s="118"/>
      <c r="KRM20" s="118"/>
      <c r="KRN20" s="118"/>
      <c r="KRO20" s="118"/>
      <c r="KRP20" s="118"/>
      <c r="KRQ20" s="118"/>
      <c r="KRR20" s="118"/>
      <c r="KRS20" s="118"/>
      <c r="KRT20" s="118"/>
      <c r="KRU20" s="118"/>
      <c r="KRV20" s="118"/>
      <c r="KRW20" s="118"/>
      <c r="KRX20" s="118"/>
      <c r="KRY20" s="118"/>
      <c r="KRZ20" s="118"/>
      <c r="KSA20" s="118"/>
      <c r="KSB20" s="118"/>
      <c r="KSC20" s="118"/>
      <c r="KSD20" s="118"/>
      <c r="KSE20" s="118"/>
      <c r="KSF20" s="118"/>
      <c r="KSG20" s="118"/>
      <c r="KSH20" s="118"/>
      <c r="KSI20" s="118"/>
      <c r="KSJ20" s="118"/>
      <c r="KSK20" s="118"/>
      <c r="KSL20" s="118"/>
      <c r="KSM20" s="118"/>
      <c r="KSN20" s="118"/>
      <c r="KSO20" s="118"/>
      <c r="KSP20" s="118"/>
      <c r="KSQ20" s="118"/>
      <c r="KSR20" s="118"/>
      <c r="KSS20" s="118"/>
      <c r="KST20" s="118"/>
      <c r="KSU20" s="118"/>
      <c r="KSV20" s="118"/>
      <c r="KSW20" s="118"/>
      <c r="KSX20" s="118"/>
      <c r="KSY20" s="118"/>
      <c r="KSZ20" s="118"/>
      <c r="KTA20" s="118"/>
      <c r="KTB20" s="118"/>
      <c r="KTC20" s="118"/>
      <c r="KTD20" s="118"/>
      <c r="KTE20" s="118"/>
      <c r="KTF20" s="118"/>
      <c r="KTG20" s="118"/>
      <c r="KTH20" s="118"/>
      <c r="KTI20" s="118"/>
      <c r="KTJ20" s="118"/>
      <c r="KTK20" s="118"/>
      <c r="KTL20" s="118"/>
      <c r="KTM20" s="118"/>
      <c r="KTN20" s="118"/>
      <c r="KTO20" s="118"/>
      <c r="KTP20" s="118"/>
      <c r="KTQ20" s="118"/>
      <c r="KTR20" s="118"/>
      <c r="KTS20" s="118"/>
      <c r="KTT20" s="118"/>
      <c r="KTU20" s="118"/>
      <c r="KTV20" s="118"/>
      <c r="KTW20" s="118"/>
      <c r="KTX20" s="118"/>
      <c r="KTY20" s="118"/>
      <c r="KTZ20" s="118"/>
      <c r="KUA20" s="118"/>
      <c r="KUB20" s="118"/>
      <c r="KUC20" s="118"/>
      <c r="KUD20" s="118"/>
      <c r="KUE20" s="118"/>
      <c r="KUF20" s="118"/>
      <c r="KUG20" s="118"/>
      <c r="KUH20" s="118"/>
      <c r="KUI20" s="118"/>
      <c r="KUJ20" s="118"/>
      <c r="KUK20" s="118"/>
      <c r="KUL20" s="118"/>
      <c r="KUM20" s="118"/>
      <c r="KUN20" s="118"/>
      <c r="KUO20" s="118"/>
      <c r="KUP20" s="118"/>
      <c r="KUQ20" s="118"/>
      <c r="KUR20" s="118"/>
      <c r="KUS20" s="118"/>
      <c r="KUT20" s="118"/>
      <c r="KUU20" s="118"/>
      <c r="KUV20" s="118"/>
      <c r="KUW20" s="118"/>
      <c r="KUX20" s="118"/>
      <c r="KUY20" s="118"/>
      <c r="KUZ20" s="118"/>
      <c r="KVA20" s="118"/>
      <c r="KVB20" s="118"/>
      <c r="KVC20" s="118"/>
      <c r="KVD20" s="118"/>
      <c r="KVE20" s="118"/>
      <c r="KVF20" s="118"/>
      <c r="KVG20" s="118"/>
      <c r="KVH20" s="118"/>
      <c r="KVI20" s="118"/>
      <c r="KVJ20" s="118"/>
      <c r="KVK20" s="118"/>
      <c r="KVL20" s="118"/>
      <c r="KVM20" s="118"/>
      <c r="KVN20" s="118"/>
      <c r="KVO20" s="118"/>
      <c r="KVP20" s="118"/>
      <c r="KVQ20" s="118"/>
      <c r="KVR20" s="118"/>
      <c r="KVS20" s="118"/>
      <c r="KVT20" s="118"/>
      <c r="KVU20" s="118"/>
      <c r="KVV20" s="118"/>
      <c r="KVW20" s="118"/>
      <c r="KVX20" s="118"/>
      <c r="KVY20" s="118"/>
      <c r="KVZ20" s="118"/>
      <c r="KWA20" s="118"/>
      <c r="KWB20" s="118"/>
      <c r="KWC20" s="118"/>
      <c r="KWD20" s="118"/>
      <c r="KWE20" s="118"/>
      <c r="KWF20" s="118"/>
      <c r="KWG20" s="118"/>
      <c r="KWH20" s="118"/>
      <c r="KWI20" s="118"/>
      <c r="KWJ20" s="118"/>
      <c r="KWK20" s="118"/>
      <c r="KWL20" s="118"/>
      <c r="KWM20" s="118"/>
      <c r="KWN20" s="118"/>
      <c r="KWO20" s="118"/>
      <c r="KWP20" s="118"/>
      <c r="KWQ20" s="118"/>
      <c r="KWR20" s="118"/>
      <c r="KWS20" s="118"/>
      <c r="KWT20" s="118"/>
      <c r="KWU20" s="118"/>
      <c r="KWV20" s="118"/>
      <c r="KWW20" s="118"/>
      <c r="KWX20" s="118"/>
      <c r="KWY20" s="118"/>
      <c r="KWZ20" s="118"/>
      <c r="KXA20" s="118"/>
      <c r="KXB20" s="118"/>
      <c r="KXC20" s="118"/>
      <c r="KXD20" s="118"/>
      <c r="KXE20" s="118"/>
      <c r="KXF20" s="118"/>
      <c r="KXG20" s="118"/>
      <c r="KXH20" s="118"/>
      <c r="KXI20" s="118"/>
      <c r="KXJ20" s="118"/>
      <c r="KXK20" s="118"/>
      <c r="KXL20" s="118"/>
      <c r="KXM20" s="118"/>
      <c r="KXN20" s="118"/>
      <c r="KXO20" s="118"/>
      <c r="KXP20" s="118"/>
      <c r="KXQ20" s="118"/>
      <c r="KXR20" s="118"/>
      <c r="KXS20" s="118"/>
      <c r="KXT20" s="118"/>
      <c r="KXU20" s="118"/>
      <c r="KXV20" s="118"/>
      <c r="KXW20" s="118"/>
      <c r="KXX20" s="118"/>
      <c r="KXY20" s="118"/>
      <c r="KXZ20" s="118"/>
      <c r="KYA20" s="118"/>
      <c r="KYB20" s="118"/>
      <c r="KYC20" s="118"/>
      <c r="KYD20" s="118"/>
      <c r="KYE20" s="118"/>
      <c r="KYF20" s="118"/>
      <c r="KYG20" s="118"/>
      <c r="KYH20" s="118"/>
      <c r="KYI20" s="118"/>
      <c r="KYJ20" s="118"/>
      <c r="KYK20" s="118"/>
      <c r="KYL20" s="118"/>
      <c r="KYM20" s="118"/>
      <c r="KYN20" s="118"/>
      <c r="KYO20" s="118"/>
      <c r="KYP20" s="118"/>
      <c r="KYQ20" s="118"/>
      <c r="KYR20" s="118"/>
      <c r="KYS20" s="118"/>
      <c r="KYT20" s="118"/>
      <c r="KYU20" s="118"/>
      <c r="KYV20" s="118"/>
      <c r="KYW20" s="118"/>
      <c r="KYX20" s="118"/>
      <c r="KYY20" s="118"/>
      <c r="KYZ20" s="118"/>
      <c r="KZA20" s="118"/>
      <c r="KZB20" s="118"/>
      <c r="KZC20" s="118"/>
      <c r="KZD20" s="118"/>
      <c r="KZE20" s="118"/>
      <c r="KZF20" s="118"/>
      <c r="KZG20" s="118"/>
      <c r="KZH20" s="118"/>
      <c r="KZI20" s="118"/>
      <c r="KZJ20" s="118"/>
      <c r="KZK20" s="118"/>
      <c r="KZL20" s="118"/>
      <c r="KZM20" s="118"/>
      <c r="KZN20" s="118"/>
      <c r="KZO20" s="118"/>
      <c r="KZP20" s="118"/>
      <c r="KZQ20" s="118"/>
      <c r="KZR20" s="118"/>
      <c r="KZS20" s="118"/>
      <c r="KZT20" s="118"/>
      <c r="KZU20" s="118"/>
      <c r="KZV20" s="118"/>
      <c r="KZW20" s="118"/>
      <c r="KZX20" s="118"/>
      <c r="KZY20" s="118"/>
      <c r="KZZ20" s="118"/>
      <c r="LAA20" s="118"/>
      <c r="LAB20" s="118"/>
      <c r="LAC20" s="118"/>
      <c r="LAD20" s="118"/>
      <c r="LAE20" s="118"/>
      <c r="LAF20" s="118"/>
      <c r="LAG20" s="118"/>
      <c r="LAH20" s="118"/>
      <c r="LAI20" s="118"/>
      <c r="LAJ20" s="118"/>
      <c r="LAK20" s="118"/>
      <c r="LAL20" s="118"/>
      <c r="LAM20" s="118"/>
      <c r="LAN20" s="118"/>
      <c r="LAO20" s="118"/>
      <c r="LAP20" s="118"/>
      <c r="LAQ20" s="118"/>
      <c r="LAR20" s="118"/>
      <c r="LAS20" s="118"/>
      <c r="LAT20" s="118"/>
      <c r="LAU20" s="118"/>
      <c r="LAV20" s="118"/>
      <c r="LAW20" s="118"/>
      <c r="LAX20" s="118"/>
      <c r="LAY20" s="118"/>
      <c r="LAZ20" s="118"/>
      <c r="LBA20" s="118"/>
      <c r="LBB20" s="118"/>
      <c r="LBC20" s="118"/>
      <c r="LBD20" s="118"/>
      <c r="LBE20" s="118"/>
      <c r="LBF20" s="118"/>
      <c r="LBG20" s="118"/>
      <c r="LBH20" s="118"/>
      <c r="LBI20" s="118"/>
      <c r="LBJ20" s="118"/>
      <c r="LBK20" s="118"/>
      <c r="LBL20" s="118"/>
      <c r="LBM20" s="118"/>
      <c r="LBN20" s="118"/>
      <c r="LBO20" s="118"/>
      <c r="LBP20" s="118"/>
      <c r="LBQ20" s="118"/>
      <c r="LBR20" s="118"/>
      <c r="LBS20" s="118"/>
      <c r="LBT20" s="118"/>
      <c r="LBU20" s="118"/>
      <c r="LBV20" s="118"/>
      <c r="LBW20" s="118"/>
      <c r="LBX20" s="118"/>
      <c r="LBY20" s="118"/>
      <c r="LBZ20" s="118"/>
      <c r="LCA20" s="118"/>
      <c r="LCB20" s="118"/>
      <c r="LCC20" s="118"/>
      <c r="LCD20" s="118"/>
      <c r="LCE20" s="118"/>
      <c r="LCF20" s="118"/>
      <c r="LCG20" s="118"/>
      <c r="LCH20" s="118"/>
      <c r="LCI20" s="118"/>
      <c r="LCJ20" s="118"/>
      <c r="LCK20" s="118"/>
      <c r="LCL20" s="118"/>
      <c r="LCM20" s="118"/>
      <c r="LCN20" s="118"/>
      <c r="LCO20" s="118"/>
      <c r="LCP20" s="118"/>
      <c r="LCQ20" s="118"/>
      <c r="LCR20" s="118"/>
      <c r="LCS20" s="118"/>
      <c r="LCT20" s="118"/>
      <c r="LCU20" s="118"/>
      <c r="LCV20" s="118"/>
      <c r="LCW20" s="118"/>
      <c r="LCX20" s="118"/>
      <c r="LCY20" s="118"/>
      <c r="LCZ20" s="118"/>
      <c r="LDA20" s="118"/>
      <c r="LDB20" s="118"/>
      <c r="LDC20" s="118"/>
      <c r="LDD20" s="118"/>
      <c r="LDE20" s="118"/>
      <c r="LDF20" s="118"/>
      <c r="LDG20" s="118"/>
      <c r="LDH20" s="118"/>
      <c r="LDI20" s="118"/>
      <c r="LDJ20" s="118"/>
      <c r="LDK20" s="118"/>
      <c r="LDL20" s="118"/>
      <c r="LDM20" s="118"/>
      <c r="LDN20" s="118"/>
      <c r="LDO20" s="118"/>
      <c r="LDP20" s="118"/>
      <c r="LDQ20" s="118"/>
      <c r="LDR20" s="118"/>
      <c r="LDS20" s="118"/>
      <c r="LDT20" s="118"/>
      <c r="LDU20" s="118"/>
      <c r="LDV20" s="118"/>
      <c r="LDW20" s="118"/>
      <c r="LDX20" s="118"/>
      <c r="LDY20" s="118"/>
      <c r="LDZ20" s="118"/>
      <c r="LEA20" s="118"/>
      <c r="LEB20" s="118"/>
      <c r="LEC20" s="118"/>
      <c r="LED20" s="118"/>
      <c r="LEE20" s="118"/>
      <c r="LEF20" s="118"/>
      <c r="LEG20" s="118"/>
      <c r="LEH20" s="118"/>
      <c r="LEI20" s="118"/>
      <c r="LEJ20" s="118"/>
      <c r="LEK20" s="118"/>
      <c r="LEL20" s="118"/>
      <c r="LEM20" s="118"/>
      <c r="LEN20" s="118"/>
      <c r="LEO20" s="118"/>
      <c r="LEP20" s="118"/>
      <c r="LEQ20" s="118"/>
      <c r="LER20" s="118"/>
      <c r="LES20" s="118"/>
      <c r="LET20" s="118"/>
      <c r="LEU20" s="118"/>
      <c r="LEV20" s="118"/>
      <c r="LEW20" s="118"/>
      <c r="LEX20" s="118"/>
      <c r="LEY20" s="118"/>
      <c r="LEZ20" s="118"/>
      <c r="LFA20" s="118"/>
      <c r="LFB20" s="118"/>
      <c r="LFC20" s="118"/>
      <c r="LFD20" s="118"/>
      <c r="LFE20" s="118"/>
      <c r="LFF20" s="118"/>
      <c r="LFG20" s="118"/>
      <c r="LFH20" s="118"/>
      <c r="LFI20" s="118"/>
      <c r="LFJ20" s="118"/>
      <c r="LFK20" s="118"/>
      <c r="LFL20" s="118"/>
      <c r="LFM20" s="118"/>
      <c r="LFN20" s="118"/>
      <c r="LFO20" s="118"/>
      <c r="LFP20" s="118"/>
      <c r="LFQ20" s="118"/>
      <c r="LFR20" s="118"/>
      <c r="LFS20" s="118"/>
      <c r="LFT20" s="118"/>
      <c r="LFU20" s="118"/>
      <c r="LFV20" s="118"/>
      <c r="LFW20" s="118"/>
      <c r="LFX20" s="118"/>
      <c r="LFY20" s="118"/>
      <c r="LFZ20" s="118"/>
      <c r="LGA20" s="118"/>
      <c r="LGB20" s="118"/>
      <c r="LGC20" s="118"/>
      <c r="LGD20" s="118"/>
      <c r="LGE20" s="118"/>
      <c r="LGF20" s="118"/>
      <c r="LGG20" s="118"/>
      <c r="LGH20" s="118"/>
      <c r="LGI20" s="118"/>
      <c r="LGJ20" s="118"/>
      <c r="LGK20" s="118"/>
      <c r="LGL20" s="118"/>
      <c r="LGM20" s="118"/>
      <c r="LGN20" s="118"/>
      <c r="LGO20" s="118"/>
      <c r="LGP20" s="118"/>
      <c r="LGQ20" s="118"/>
      <c r="LGR20" s="118"/>
      <c r="LGS20" s="118"/>
      <c r="LGT20" s="118"/>
      <c r="LGU20" s="118"/>
      <c r="LGV20" s="118"/>
      <c r="LGW20" s="118"/>
      <c r="LGX20" s="118"/>
      <c r="LGY20" s="118"/>
      <c r="LGZ20" s="118"/>
      <c r="LHA20" s="118"/>
      <c r="LHB20" s="118"/>
      <c r="LHC20" s="118"/>
      <c r="LHD20" s="118"/>
      <c r="LHE20" s="118"/>
      <c r="LHF20" s="118"/>
      <c r="LHG20" s="118"/>
      <c r="LHH20" s="118"/>
      <c r="LHI20" s="118"/>
      <c r="LHJ20" s="118"/>
      <c r="LHK20" s="118"/>
      <c r="LHL20" s="118"/>
      <c r="LHM20" s="118"/>
      <c r="LHN20" s="118"/>
      <c r="LHO20" s="118"/>
      <c r="LHP20" s="118"/>
      <c r="LHQ20" s="118"/>
      <c r="LHR20" s="118"/>
      <c r="LHS20" s="118"/>
      <c r="LHT20" s="118"/>
      <c r="LHU20" s="118"/>
      <c r="LHV20" s="118"/>
      <c r="LHW20" s="118"/>
      <c r="LHX20" s="118"/>
      <c r="LHY20" s="118"/>
      <c r="LHZ20" s="118"/>
      <c r="LIA20" s="118"/>
      <c r="LIB20" s="118"/>
      <c r="LIC20" s="118"/>
      <c r="LID20" s="118"/>
      <c r="LIE20" s="118"/>
      <c r="LIF20" s="118"/>
      <c r="LIG20" s="118"/>
      <c r="LIH20" s="118"/>
      <c r="LII20" s="118"/>
      <c r="LIJ20" s="118"/>
      <c r="LIK20" s="118"/>
      <c r="LIL20" s="118"/>
      <c r="LIM20" s="118"/>
      <c r="LIN20" s="118"/>
      <c r="LIO20" s="118"/>
      <c r="LIP20" s="118"/>
      <c r="LIQ20" s="118"/>
      <c r="LIR20" s="118"/>
      <c r="LIS20" s="118"/>
      <c r="LIT20" s="118"/>
      <c r="LIU20" s="118"/>
      <c r="LIV20" s="118"/>
      <c r="LIW20" s="118"/>
      <c r="LIX20" s="118"/>
      <c r="LIY20" s="118"/>
      <c r="LIZ20" s="118"/>
      <c r="LJA20" s="118"/>
      <c r="LJB20" s="118"/>
      <c r="LJC20" s="118"/>
      <c r="LJD20" s="118"/>
      <c r="LJE20" s="118"/>
      <c r="LJF20" s="118"/>
      <c r="LJG20" s="118"/>
      <c r="LJH20" s="118"/>
      <c r="LJI20" s="118"/>
      <c r="LJJ20" s="118"/>
      <c r="LJK20" s="118"/>
      <c r="LJL20" s="118"/>
      <c r="LJM20" s="118"/>
      <c r="LJN20" s="118"/>
      <c r="LJO20" s="118"/>
      <c r="LJP20" s="118"/>
      <c r="LJQ20" s="118"/>
      <c r="LJR20" s="118"/>
      <c r="LJS20" s="118"/>
      <c r="LJT20" s="118"/>
      <c r="LJU20" s="118"/>
      <c r="LJV20" s="118"/>
      <c r="LJW20" s="118"/>
      <c r="LJX20" s="118"/>
      <c r="LJY20" s="118"/>
      <c r="LJZ20" s="118"/>
      <c r="LKA20" s="118"/>
      <c r="LKB20" s="118"/>
      <c r="LKC20" s="118"/>
      <c r="LKD20" s="118"/>
      <c r="LKE20" s="118"/>
      <c r="LKF20" s="118"/>
      <c r="LKG20" s="118"/>
      <c r="LKH20" s="118"/>
      <c r="LKI20" s="118"/>
      <c r="LKJ20" s="118"/>
      <c r="LKK20" s="118"/>
      <c r="LKL20" s="118"/>
      <c r="LKM20" s="118"/>
      <c r="LKN20" s="118"/>
      <c r="LKO20" s="118"/>
      <c r="LKP20" s="118"/>
      <c r="LKQ20" s="118"/>
      <c r="LKR20" s="118"/>
      <c r="LKS20" s="118"/>
      <c r="LKT20" s="118"/>
      <c r="LKU20" s="118"/>
      <c r="LKV20" s="118"/>
      <c r="LKW20" s="118"/>
      <c r="LKX20" s="118"/>
      <c r="LKY20" s="118"/>
      <c r="LKZ20" s="118"/>
      <c r="LLA20" s="118"/>
      <c r="LLB20" s="118"/>
      <c r="LLC20" s="118"/>
      <c r="LLD20" s="118"/>
      <c r="LLE20" s="118"/>
      <c r="LLF20" s="118"/>
      <c r="LLG20" s="118"/>
      <c r="LLH20" s="118"/>
      <c r="LLI20" s="118"/>
      <c r="LLJ20" s="118"/>
      <c r="LLK20" s="118"/>
      <c r="LLL20" s="118"/>
      <c r="LLM20" s="118"/>
      <c r="LLN20" s="118"/>
      <c r="LLO20" s="118"/>
      <c r="LLP20" s="118"/>
      <c r="LLQ20" s="118"/>
      <c r="LLR20" s="118"/>
      <c r="LLS20" s="118"/>
      <c r="LLT20" s="118"/>
      <c r="LLU20" s="118"/>
      <c r="LLV20" s="118"/>
      <c r="LLW20" s="118"/>
      <c r="LLX20" s="118"/>
      <c r="LLY20" s="118"/>
      <c r="LLZ20" s="118"/>
      <c r="LMA20" s="118"/>
      <c r="LMB20" s="118"/>
      <c r="LMC20" s="118"/>
      <c r="LMD20" s="118"/>
      <c r="LME20" s="118"/>
      <c r="LMF20" s="118"/>
      <c r="LMG20" s="118"/>
      <c r="LMH20" s="118"/>
      <c r="LMI20" s="118"/>
      <c r="LMJ20" s="118"/>
      <c r="LMK20" s="118"/>
      <c r="LML20" s="118"/>
      <c r="LMM20" s="118"/>
      <c r="LMN20" s="118"/>
      <c r="LMO20" s="118"/>
      <c r="LMP20" s="118"/>
      <c r="LMQ20" s="118"/>
      <c r="LMR20" s="118"/>
      <c r="LMS20" s="118"/>
      <c r="LMT20" s="118"/>
      <c r="LMU20" s="118"/>
      <c r="LMV20" s="118"/>
      <c r="LMW20" s="118"/>
      <c r="LMX20" s="118"/>
      <c r="LMY20" s="118"/>
      <c r="LMZ20" s="118"/>
      <c r="LNA20" s="118"/>
      <c r="LNB20" s="118"/>
      <c r="LNC20" s="118"/>
      <c r="LND20" s="118"/>
      <c r="LNE20" s="118"/>
      <c r="LNF20" s="118"/>
      <c r="LNG20" s="118"/>
      <c r="LNH20" s="118"/>
      <c r="LNI20" s="118"/>
      <c r="LNJ20" s="118"/>
      <c r="LNK20" s="118"/>
      <c r="LNL20" s="118"/>
      <c r="LNM20" s="118"/>
      <c r="LNN20" s="118"/>
      <c r="LNO20" s="118"/>
      <c r="LNP20" s="118"/>
      <c r="LNQ20" s="118"/>
      <c r="LNR20" s="118"/>
      <c r="LNS20" s="118"/>
      <c r="LNT20" s="118"/>
      <c r="LNU20" s="118"/>
      <c r="LNV20" s="118"/>
      <c r="LNW20" s="118"/>
      <c r="LNX20" s="118"/>
      <c r="LNY20" s="118"/>
      <c r="LNZ20" s="118"/>
      <c r="LOA20" s="118"/>
      <c r="LOB20" s="118"/>
      <c r="LOC20" s="118"/>
      <c r="LOD20" s="118"/>
      <c r="LOE20" s="118"/>
      <c r="LOF20" s="118"/>
      <c r="LOG20" s="118"/>
      <c r="LOH20" s="118"/>
      <c r="LOI20" s="118"/>
      <c r="LOJ20" s="118"/>
      <c r="LOK20" s="118"/>
      <c r="LOL20" s="118"/>
      <c r="LOM20" s="118"/>
      <c r="LON20" s="118"/>
      <c r="LOO20" s="118"/>
      <c r="LOP20" s="118"/>
      <c r="LOQ20" s="118"/>
      <c r="LOR20" s="118"/>
      <c r="LOS20" s="118"/>
      <c r="LOT20" s="118"/>
      <c r="LOU20" s="118"/>
      <c r="LOV20" s="118"/>
      <c r="LOW20" s="118"/>
      <c r="LOX20" s="118"/>
      <c r="LOY20" s="118"/>
      <c r="LOZ20" s="118"/>
      <c r="LPA20" s="118"/>
      <c r="LPB20" s="118"/>
      <c r="LPC20" s="118"/>
      <c r="LPD20" s="118"/>
      <c r="LPE20" s="118"/>
      <c r="LPF20" s="118"/>
      <c r="LPG20" s="118"/>
      <c r="LPH20" s="118"/>
      <c r="LPI20" s="118"/>
      <c r="LPJ20" s="118"/>
      <c r="LPK20" s="118"/>
      <c r="LPL20" s="118"/>
      <c r="LPM20" s="118"/>
      <c r="LPN20" s="118"/>
      <c r="LPO20" s="118"/>
      <c r="LPP20" s="118"/>
      <c r="LPQ20" s="118"/>
      <c r="LPR20" s="118"/>
      <c r="LPS20" s="118"/>
      <c r="LPT20" s="118"/>
      <c r="LPU20" s="118"/>
      <c r="LPV20" s="118"/>
      <c r="LPW20" s="118"/>
      <c r="LPX20" s="118"/>
      <c r="LPY20" s="118"/>
      <c r="LPZ20" s="118"/>
      <c r="LQA20" s="118"/>
      <c r="LQB20" s="118"/>
      <c r="LQC20" s="118"/>
      <c r="LQD20" s="118"/>
      <c r="LQE20" s="118"/>
      <c r="LQF20" s="118"/>
      <c r="LQG20" s="118"/>
      <c r="LQH20" s="118"/>
      <c r="LQI20" s="118"/>
      <c r="LQJ20" s="118"/>
      <c r="LQK20" s="118"/>
      <c r="LQL20" s="118"/>
      <c r="LQM20" s="118"/>
      <c r="LQN20" s="118"/>
      <c r="LQO20" s="118"/>
      <c r="LQP20" s="118"/>
      <c r="LQQ20" s="118"/>
      <c r="LQR20" s="118"/>
      <c r="LQS20" s="118"/>
      <c r="LQT20" s="118"/>
      <c r="LQU20" s="118"/>
      <c r="LQV20" s="118"/>
      <c r="LQW20" s="118"/>
      <c r="LQX20" s="118"/>
      <c r="LQY20" s="118"/>
      <c r="LQZ20" s="118"/>
      <c r="LRA20" s="118"/>
      <c r="LRB20" s="118"/>
      <c r="LRC20" s="118"/>
      <c r="LRD20" s="118"/>
      <c r="LRE20" s="118"/>
      <c r="LRF20" s="118"/>
      <c r="LRG20" s="118"/>
      <c r="LRH20" s="118"/>
      <c r="LRI20" s="118"/>
      <c r="LRJ20" s="118"/>
      <c r="LRK20" s="118"/>
      <c r="LRL20" s="118"/>
      <c r="LRM20" s="118"/>
      <c r="LRN20" s="118"/>
      <c r="LRO20" s="118"/>
      <c r="LRP20" s="118"/>
      <c r="LRQ20" s="118"/>
      <c r="LRR20" s="118"/>
      <c r="LRS20" s="118"/>
      <c r="LRT20" s="118"/>
      <c r="LRU20" s="118"/>
      <c r="LRV20" s="118"/>
      <c r="LRW20" s="118"/>
      <c r="LRX20" s="118"/>
      <c r="LRY20" s="118"/>
      <c r="LRZ20" s="118"/>
      <c r="LSA20" s="118"/>
      <c r="LSB20" s="118"/>
      <c r="LSC20" s="118"/>
      <c r="LSD20" s="118"/>
      <c r="LSE20" s="118"/>
      <c r="LSF20" s="118"/>
      <c r="LSG20" s="118"/>
      <c r="LSH20" s="118"/>
      <c r="LSI20" s="118"/>
      <c r="LSJ20" s="118"/>
      <c r="LSK20" s="118"/>
      <c r="LSL20" s="118"/>
      <c r="LSM20" s="118"/>
      <c r="LSN20" s="118"/>
      <c r="LSO20" s="118"/>
      <c r="LSP20" s="118"/>
      <c r="LSQ20" s="118"/>
      <c r="LSR20" s="118"/>
      <c r="LSS20" s="118"/>
      <c r="LST20" s="118"/>
      <c r="LSU20" s="118"/>
      <c r="LSV20" s="118"/>
      <c r="LSW20" s="118"/>
      <c r="LSX20" s="118"/>
      <c r="LSY20" s="118"/>
      <c r="LSZ20" s="118"/>
      <c r="LTA20" s="118"/>
      <c r="LTB20" s="118"/>
      <c r="LTC20" s="118"/>
      <c r="LTD20" s="118"/>
      <c r="LTE20" s="118"/>
      <c r="LTF20" s="118"/>
      <c r="LTG20" s="118"/>
      <c r="LTH20" s="118"/>
      <c r="LTI20" s="118"/>
      <c r="LTJ20" s="118"/>
      <c r="LTK20" s="118"/>
      <c r="LTL20" s="118"/>
      <c r="LTM20" s="118"/>
      <c r="LTN20" s="118"/>
      <c r="LTO20" s="118"/>
      <c r="LTP20" s="118"/>
      <c r="LTQ20" s="118"/>
      <c r="LTR20" s="118"/>
      <c r="LTS20" s="118"/>
      <c r="LTT20" s="118"/>
      <c r="LTU20" s="118"/>
      <c r="LTV20" s="118"/>
      <c r="LTW20" s="118"/>
      <c r="LTX20" s="118"/>
      <c r="LTY20" s="118"/>
      <c r="LTZ20" s="118"/>
      <c r="LUA20" s="118"/>
      <c r="LUB20" s="118"/>
      <c r="LUC20" s="118"/>
      <c r="LUD20" s="118"/>
      <c r="LUE20" s="118"/>
      <c r="LUF20" s="118"/>
      <c r="LUG20" s="118"/>
      <c r="LUH20" s="118"/>
      <c r="LUI20" s="118"/>
      <c r="LUJ20" s="118"/>
      <c r="LUK20" s="118"/>
      <c r="LUL20" s="118"/>
      <c r="LUM20" s="118"/>
      <c r="LUN20" s="118"/>
      <c r="LUO20" s="118"/>
      <c r="LUP20" s="118"/>
      <c r="LUQ20" s="118"/>
      <c r="LUR20" s="118"/>
      <c r="LUS20" s="118"/>
      <c r="LUT20" s="118"/>
      <c r="LUU20" s="118"/>
      <c r="LUV20" s="118"/>
      <c r="LUW20" s="118"/>
      <c r="LUX20" s="118"/>
      <c r="LUY20" s="118"/>
      <c r="LUZ20" s="118"/>
      <c r="LVA20" s="118"/>
      <c r="LVB20" s="118"/>
      <c r="LVC20" s="118"/>
      <c r="LVD20" s="118"/>
      <c r="LVE20" s="118"/>
      <c r="LVF20" s="118"/>
      <c r="LVG20" s="118"/>
      <c r="LVH20" s="118"/>
      <c r="LVI20" s="118"/>
      <c r="LVJ20" s="118"/>
      <c r="LVK20" s="118"/>
      <c r="LVL20" s="118"/>
      <c r="LVM20" s="118"/>
      <c r="LVN20" s="118"/>
      <c r="LVO20" s="118"/>
      <c r="LVP20" s="118"/>
      <c r="LVQ20" s="118"/>
      <c r="LVR20" s="118"/>
      <c r="LVS20" s="118"/>
      <c r="LVT20" s="118"/>
      <c r="LVU20" s="118"/>
      <c r="LVV20" s="118"/>
      <c r="LVW20" s="118"/>
      <c r="LVX20" s="118"/>
      <c r="LVY20" s="118"/>
      <c r="LVZ20" s="118"/>
      <c r="LWA20" s="118"/>
      <c r="LWB20" s="118"/>
      <c r="LWC20" s="118"/>
      <c r="LWD20" s="118"/>
      <c r="LWE20" s="118"/>
      <c r="LWF20" s="118"/>
      <c r="LWG20" s="118"/>
      <c r="LWH20" s="118"/>
      <c r="LWI20" s="118"/>
      <c r="LWJ20" s="118"/>
      <c r="LWK20" s="118"/>
      <c r="LWL20" s="118"/>
      <c r="LWM20" s="118"/>
      <c r="LWN20" s="118"/>
      <c r="LWO20" s="118"/>
      <c r="LWP20" s="118"/>
      <c r="LWQ20" s="118"/>
      <c r="LWR20" s="118"/>
      <c r="LWS20" s="118"/>
      <c r="LWT20" s="118"/>
      <c r="LWU20" s="118"/>
      <c r="LWV20" s="118"/>
      <c r="LWW20" s="118"/>
      <c r="LWX20" s="118"/>
      <c r="LWY20" s="118"/>
      <c r="LWZ20" s="118"/>
      <c r="LXA20" s="118"/>
      <c r="LXB20" s="118"/>
      <c r="LXC20" s="118"/>
      <c r="LXD20" s="118"/>
      <c r="LXE20" s="118"/>
      <c r="LXF20" s="118"/>
      <c r="LXG20" s="118"/>
      <c r="LXH20" s="118"/>
      <c r="LXI20" s="118"/>
      <c r="LXJ20" s="118"/>
      <c r="LXK20" s="118"/>
      <c r="LXL20" s="118"/>
      <c r="LXM20" s="118"/>
      <c r="LXN20" s="118"/>
      <c r="LXO20" s="118"/>
      <c r="LXP20" s="118"/>
      <c r="LXQ20" s="118"/>
      <c r="LXR20" s="118"/>
      <c r="LXS20" s="118"/>
      <c r="LXT20" s="118"/>
      <c r="LXU20" s="118"/>
      <c r="LXV20" s="118"/>
      <c r="LXW20" s="118"/>
      <c r="LXX20" s="118"/>
      <c r="LXY20" s="118"/>
      <c r="LXZ20" s="118"/>
      <c r="LYA20" s="118"/>
      <c r="LYB20" s="118"/>
      <c r="LYC20" s="118"/>
      <c r="LYD20" s="118"/>
      <c r="LYE20" s="118"/>
      <c r="LYF20" s="118"/>
      <c r="LYG20" s="118"/>
      <c r="LYH20" s="118"/>
      <c r="LYI20" s="118"/>
      <c r="LYJ20" s="118"/>
      <c r="LYK20" s="118"/>
      <c r="LYL20" s="118"/>
      <c r="LYM20" s="118"/>
      <c r="LYN20" s="118"/>
      <c r="LYO20" s="118"/>
      <c r="LYP20" s="118"/>
      <c r="LYQ20" s="118"/>
      <c r="LYR20" s="118"/>
      <c r="LYS20" s="118"/>
      <c r="LYT20" s="118"/>
      <c r="LYU20" s="118"/>
      <c r="LYV20" s="118"/>
      <c r="LYW20" s="118"/>
      <c r="LYX20" s="118"/>
      <c r="LYY20" s="118"/>
      <c r="LYZ20" s="118"/>
      <c r="LZA20" s="118"/>
      <c r="LZB20" s="118"/>
      <c r="LZC20" s="118"/>
      <c r="LZD20" s="118"/>
      <c r="LZE20" s="118"/>
      <c r="LZF20" s="118"/>
      <c r="LZG20" s="118"/>
      <c r="LZH20" s="118"/>
      <c r="LZI20" s="118"/>
      <c r="LZJ20" s="118"/>
      <c r="LZK20" s="118"/>
      <c r="LZL20" s="118"/>
      <c r="LZM20" s="118"/>
      <c r="LZN20" s="118"/>
      <c r="LZO20" s="118"/>
      <c r="LZP20" s="118"/>
      <c r="LZQ20" s="118"/>
      <c r="LZR20" s="118"/>
      <c r="LZS20" s="118"/>
      <c r="LZT20" s="118"/>
      <c r="LZU20" s="118"/>
      <c r="LZV20" s="118"/>
      <c r="LZW20" s="118"/>
      <c r="LZX20" s="118"/>
      <c r="LZY20" s="118"/>
      <c r="LZZ20" s="118"/>
      <c r="MAA20" s="118"/>
      <c r="MAB20" s="118"/>
      <c r="MAC20" s="118"/>
      <c r="MAD20" s="118"/>
      <c r="MAE20" s="118"/>
      <c r="MAF20" s="118"/>
      <c r="MAG20" s="118"/>
      <c r="MAH20" s="118"/>
      <c r="MAI20" s="118"/>
      <c r="MAJ20" s="118"/>
      <c r="MAK20" s="118"/>
      <c r="MAL20" s="118"/>
      <c r="MAM20" s="118"/>
      <c r="MAN20" s="118"/>
      <c r="MAO20" s="118"/>
      <c r="MAP20" s="118"/>
      <c r="MAQ20" s="118"/>
      <c r="MAR20" s="118"/>
      <c r="MAS20" s="118"/>
      <c r="MAT20" s="118"/>
      <c r="MAU20" s="118"/>
      <c r="MAV20" s="118"/>
      <c r="MAW20" s="118"/>
      <c r="MAX20" s="118"/>
      <c r="MAY20" s="118"/>
      <c r="MAZ20" s="118"/>
      <c r="MBA20" s="118"/>
      <c r="MBB20" s="118"/>
      <c r="MBC20" s="118"/>
      <c r="MBD20" s="118"/>
      <c r="MBE20" s="118"/>
      <c r="MBF20" s="118"/>
      <c r="MBG20" s="118"/>
      <c r="MBH20" s="118"/>
      <c r="MBI20" s="118"/>
      <c r="MBJ20" s="118"/>
      <c r="MBK20" s="118"/>
      <c r="MBL20" s="118"/>
      <c r="MBM20" s="118"/>
      <c r="MBN20" s="118"/>
      <c r="MBO20" s="118"/>
      <c r="MBP20" s="118"/>
      <c r="MBQ20" s="118"/>
      <c r="MBR20" s="118"/>
      <c r="MBS20" s="118"/>
      <c r="MBT20" s="118"/>
      <c r="MBU20" s="118"/>
      <c r="MBV20" s="118"/>
      <c r="MBW20" s="118"/>
      <c r="MBX20" s="118"/>
      <c r="MBY20" s="118"/>
      <c r="MBZ20" s="118"/>
      <c r="MCA20" s="118"/>
      <c r="MCB20" s="118"/>
      <c r="MCC20" s="118"/>
      <c r="MCD20" s="118"/>
      <c r="MCE20" s="118"/>
      <c r="MCF20" s="118"/>
      <c r="MCG20" s="118"/>
      <c r="MCH20" s="118"/>
      <c r="MCI20" s="118"/>
      <c r="MCJ20" s="118"/>
      <c r="MCK20" s="118"/>
      <c r="MCL20" s="118"/>
      <c r="MCM20" s="118"/>
      <c r="MCN20" s="118"/>
      <c r="MCO20" s="118"/>
      <c r="MCP20" s="118"/>
      <c r="MCQ20" s="118"/>
      <c r="MCR20" s="118"/>
      <c r="MCS20" s="118"/>
      <c r="MCT20" s="118"/>
      <c r="MCU20" s="118"/>
      <c r="MCV20" s="118"/>
      <c r="MCW20" s="118"/>
      <c r="MCX20" s="118"/>
      <c r="MCY20" s="118"/>
      <c r="MCZ20" s="118"/>
      <c r="MDA20" s="118"/>
      <c r="MDB20" s="118"/>
      <c r="MDC20" s="118"/>
      <c r="MDD20" s="118"/>
      <c r="MDE20" s="118"/>
      <c r="MDF20" s="118"/>
      <c r="MDG20" s="118"/>
      <c r="MDH20" s="118"/>
      <c r="MDI20" s="118"/>
      <c r="MDJ20" s="118"/>
      <c r="MDK20" s="118"/>
      <c r="MDL20" s="118"/>
      <c r="MDM20" s="118"/>
      <c r="MDN20" s="118"/>
      <c r="MDO20" s="118"/>
      <c r="MDP20" s="118"/>
      <c r="MDQ20" s="118"/>
      <c r="MDR20" s="118"/>
      <c r="MDS20" s="118"/>
      <c r="MDT20" s="118"/>
      <c r="MDU20" s="118"/>
      <c r="MDV20" s="118"/>
      <c r="MDW20" s="118"/>
      <c r="MDX20" s="118"/>
      <c r="MDY20" s="118"/>
      <c r="MDZ20" s="118"/>
      <c r="MEA20" s="118"/>
      <c r="MEB20" s="118"/>
      <c r="MEC20" s="118"/>
      <c r="MED20" s="118"/>
      <c r="MEE20" s="118"/>
      <c r="MEF20" s="118"/>
      <c r="MEG20" s="118"/>
      <c r="MEH20" s="118"/>
      <c r="MEI20" s="118"/>
      <c r="MEJ20" s="118"/>
      <c r="MEK20" s="118"/>
      <c r="MEL20" s="118"/>
      <c r="MEM20" s="118"/>
      <c r="MEN20" s="118"/>
      <c r="MEO20" s="118"/>
      <c r="MEP20" s="118"/>
      <c r="MEQ20" s="118"/>
      <c r="MER20" s="118"/>
      <c r="MES20" s="118"/>
      <c r="MET20" s="118"/>
      <c r="MEU20" s="118"/>
      <c r="MEV20" s="118"/>
      <c r="MEW20" s="118"/>
      <c r="MEX20" s="118"/>
      <c r="MEY20" s="118"/>
      <c r="MEZ20" s="118"/>
      <c r="MFA20" s="118"/>
      <c r="MFB20" s="118"/>
      <c r="MFC20" s="118"/>
      <c r="MFD20" s="118"/>
      <c r="MFE20" s="118"/>
      <c r="MFF20" s="118"/>
      <c r="MFG20" s="118"/>
      <c r="MFH20" s="118"/>
      <c r="MFI20" s="118"/>
      <c r="MFJ20" s="118"/>
      <c r="MFK20" s="118"/>
      <c r="MFL20" s="118"/>
      <c r="MFM20" s="118"/>
      <c r="MFN20" s="118"/>
      <c r="MFO20" s="118"/>
      <c r="MFP20" s="118"/>
      <c r="MFQ20" s="118"/>
      <c r="MFR20" s="118"/>
      <c r="MFS20" s="118"/>
      <c r="MFT20" s="118"/>
      <c r="MFU20" s="118"/>
      <c r="MFV20" s="118"/>
      <c r="MFW20" s="118"/>
      <c r="MFX20" s="118"/>
      <c r="MFY20" s="118"/>
      <c r="MFZ20" s="118"/>
      <c r="MGA20" s="118"/>
      <c r="MGB20" s="118"/>
      <c r="MGC20" s="118"/>
      <c r="MGD20" s="118"/>
      <c r="MGE20" s="118"/>
      <c r="MGF20" s="118"/>
      <c r="MGG20" s="118"/>
      <c r="MGH20" s="118"/>
      <c r="MGI20" s="118"/>
      <c r="MGJ20" s="118"/>
      <c r="MGK20" s="118"/>
      <c r="MGL20" s="118"/>
      <c r="MGM20" s="118"/>
      <c r="MGN20" s="118"/>
      <c r="MGO20" s="118"/>
      <c r="MGP20" s="118"/>
      <c r="MGQ20" s="118"/>
      <c r="MGR20" s="118"/>
      <c r="MGS20" s="118"/>
      <c r="MGT20" s="118"/>
      <c r="MGU20" s="118"/>
      <c r="MGV20" s="118"/>
      <c r="MGW20" s="118"/>
      <c r="MGX20" s="118"/>
      <c r="MGY20" s="118"/>
      <c r="MGZ20" s="118"/>
      <c r="MHA20" s="118"/>
      <c r="MHB20" s="118"/>
      <c r="MHC20" s="118"/>
      <c r="MHD20" s="118"/>
      <c r="MHE20" s="118"/>
      <c r="MHF20" s="118"/>
      <c r="MHG20" s="118"/>
      <c r="MHH20" s="118"/>
      <c r="MHI20" s="118"/>
      <c r="MHJ20" s="118"/>
      <c r="MHK20" s="118"/>
      <c r="MHL20" s="118"/>
      <c r="MHM20" s="118"/>
      <c r="MHN20" s="118"/>
      <c r="MHO20" s="118"/>
      <c r="MHP20" s="118"/>
      <c r="MHQ20" s="118"/>
      <c r="MHR20" s="118"/>
      <c r="MHS20" s="118"/>
      <c r="MHT20" s="118"/>
      <c r="MHU20" s="118"/>
      <c r="MHV20" s="118"/>
      <c r="MHW20" s="118"/>
      <c r="MHX20" s="118"/>
      <c r="MHY20" s="118"/>
      <c r="MHZ20" s="118"/>
      <c r="MIA20" s="118"/>
      <c r="MIB20" s="118"/>
      <c r="MIC20" s="118"/>
      <c r="MID20" s="118"/>
      <c r="MIE20" s="118"/>
      <c r="MIF20" s="118"/>
      <c r="MIG20" s="118"/>
      <c r="MIH20" s="118"/>
      <c r="MII20" s="118"/>
      <c r="MIJ20" s="118"/>
      <c r="MIK20" s="118"/>
      <c r="MIL20" s="118"/>
      <c r="MIM20" s="118"/>
      <c r="MIN20" s="118"/>
      <c r="MIO20" s="118"/>
      <c r="MIP20" s="118"/>
      <c r="MIQ20" s="118"/>
      <c r="MIR20" s="118"/>
      <c r="MIS20" s="118"/>
      <c r="MIT20" s="118"/>
      <c r="MIU20" s="118"/>
      <c r="MIV20" s="118"/>
      <c r="MIW20" s="118"/>
      <c r="MIX20" s="118"/>
      <c r="MIY20" s="118"/>
      <c r="MIZ20" s="118"/>
      <c r="MJA20" s="118"/>
      <c r="MJB20" s="118"/>
      <c r="MJC20" s="118"/>
      <c r="MJD20" s="118"/>
      <c r="MJE20" s="118"/>
      <c r="MJF20" s="118"/>
      <c r="MJG20" s="118"/>
      <c r="MJH20" s="118"/>
      <c r="MJI20" s="118"/>
      <c r="MJJ20" s="118"/>
      <c r="MJK20" s="118"/>
      <c r="MJL20" s="118"/>
      <c r="MJM20" s="118"/>
      <c r="MJN20" s="118"/>
      <c r="MJO20" s="118"/>
      <c r="MJP20" s="118"/>
      <c r="MJQ20" s="118"/>
      <c r="MJR20" s="118"/>
      <c r="MJS20" s="118"/>
      <c r="MJT20" s="118"/>
      <c r="MJU20" s="118"/>
      <c r="MJV20" s="118"/>
      <c r="MJW20" s="118"/>
      <c r="MJX20" s="118"/>
      <c r="MJY20" s="118"/>
      <c r="MJZ20" s="118"/>
      <c r="MKA20" s="118"/>
      <c r="MKB20" s="118"/>
      <c r="MKC20" s="118"/>
      <c r="MKD20" s="118"/>
      <c r="MKE20" s="118"/>
      <c r="MKF20" s="118"/>
      <c r="MKG20" s="118"/>
      <c r="MKH20" s="118"/>
      <c r="MKI20" s="118"/>
      <c r="MKJ20" s="118"/>
      <c r="MKK20" s="118"/>
      <c r="MKL20" s="118"/>
      <c r="MKM20" s="118"/>
      <c r="MKN20" s="118"/>
      <c r="MKO20" s="118"/>
      <c r="MKP20" s="118"/>
      <c r="MKQ20" s="118"/>
      <c r="MKR20" s="118"/>
      <c r="MKS20" s="118"/>
      <c r="MKT20" s="118"/>
      <c r="MKU20" s="118"/>
      <c r="MKV20" s="118"/>
      <c r="MKW20" s="118"/>
      <c r="MKX20" s="118"/>
      <c r="MKY20" s="118"/>
      <c r="MKZ20" s="118"/>
      <c r="MLA20" s="118"/>
      <c r="MLB20" s="118"/>
      <c r="MLC20" s="118"/>
      <c r="MLD20" s="118"/>
      <c r="MLE20" s="118"/>
      <c r="MLF20" s="118"/>
      <c r="MLG20" s="118"/>
      <c r="MLH20" s="118"/>
      <c r="MLI20" s="118"/>
      <c r="MLJ20" s="118"/>
      <c r="MLK20" s="118"/>
      <c r="MLL20" s="118"/>
      <c r="MLM20" s="118"/>
      <c r="MLN20" s="118"/>
      <c r="MLO20" s="118"/>
      <c r="MLP20" s="118"/>
      <c r="MLQ20" s="118"/>
      <c r="MLR20" s="118"/>
      <c r="MLS20" s="118"/>
      <c r="MLT20" s="118"/>
      <c r="MLU20" s="118"/>
      <c r="MLV20" s="118"/>
      <c r="MLW20" s="118"/>
      <c r="MLX20" s="118"/>
      <c r="MLY20" s="118"/>
      <c r="MLZ20" s="118"/>
      <c r="MMA20" s="118"/>
      <c r="MMB20" s="118"/>
      <c r="MMC20" s="118"/>
      <c r="MMD20" s="118"/>
      <c r="MME20" s="118"/>
      <c r="MMF20" s="118"/>
      <c r="MMG20" s="118"/>
      <c r="MMH20" s="118"/>
      <c r="MMI20" s="118"/>
      <c r="MMJ20" s="118"/>
      <c r="MMK20" s="118"/>
      <c r="MML20" s="118"/>
      <c r="MMM20" s="118"/>
      <c r="MMN20" s="118"/>
      <c r="MMO20" s="118"/>
      <c r="MMP20" s="118"/>
      <c r="MMQ20" s="118"/>
      <c r="MMR20" s="118"/>
      <c r="MMS20" s="118"/>
      <c r="MMT20" s="118"/>
      <c r="MMU20" s="118"/>
      <c r="MMV20" s="118"/>
      <c r="MMW20" s="118"/>
      <c r="MMX20" s="118"/>
      <c r="MMY20" s="118"/>
      <c r="MMZ20" s="118"/>
      <c r="MNA20" s="118"/>
      <c r="MNB20" s="118"/>
      <c r="MNC20" s="118"/>
      <c r="MND20" s="118"/>
      <c r="MNE20" s="118"/>
      <c r="MNF20" s="118"/>
      <c r="MNG20" s="118"/>
      <c r="MNH20" s="118"/>
      <c r="MNI20" s="118"/>
      <c r="MNJ20" s="118"/>
      <c r="MNK20" s="118"/>
      <c r="MNL20" s="118"/>
      <c r="MNM20" s="118"/>
      <c r="MNN20" s="118"/>
      <c r="MNO20" s="118"/>
      <c r="MNP20" s="118"/>
      <c r="MNQ20" s="118"/>
      <c r="MNR20" s="118"/>
      <c r="MNS20" s="118"/>
      <c r="MNT20" s="118"/>
      <c r="MNU20" s="118"/>
      <c r="MNV20" s="118"/>
      <c r="MNW20" s="118"/>
      <c r="MNX20" s="118"/>
      <c r="MNY20" s="118"/>
      <c r="MNZ20" s="118"/>
      <c r="MOA20" s="118"/>
      <c r="MOB20" s="118"/>
      <c r="MOC20" s="118"/>
      <c r="MOD20" s="118"/>
      <c r="MOE20" s="118"/>
      <c r="MOF20" s="118"/>
      <c r="MOG20" s="118"/>
      <c r="MOH20" s="118"/>
      <c r="MOI20" s="118"/>
      <c r="MOJ20" s="118"/>
      <c r="MOK20" s="118"/>
      <c r="MOL20" s="118"/>
      <c r="MOM20" s="118"/>
      <c r="MON20" s="118"/>
      <c r="MOO20" s="118"/>
      <c r="MOP20" s="118"/>
      <c r="MOQ20" s="118"/>
      <c r="MOR20" s="118"/>
      <c r="MOS20" s="118"/>
      <c r="MOT20" s="118"/>
      <c r="MOU20" s="118"/>
      <c r="MOV20" s="118"/>
      <c r="MOW20" s="118"/>
      <c r="MOX20" s="118"/>
      <c r="MOY20" s="118"/>
      <c r="MOZ20" s="118"/>
      <c r="MPA20" s="118"/>
      <c r="MPB20" s="118"/>
      <c r="MPC20" s="118"/>
      <c r="MPD20" s="118"/>
      <c r="MPE20" s="118"/>
      <c r="MPF20" s="118"/>
      <c r="MPG20" s="118"/>
      <c r="MPH20" s="118"/>
      <c r="MPI20" s="118"/>
      <c r="MPJ20" s="118"/>
      <c r="MPK20" s="118"/>
      <c r="MPL20" s="118"/>
      <c r="MPM20" s="118"/>
      <c r="MPN20" s="118"/>
      <c r="MPO20" s="118"/>
      <c r="MPP20" s="118"/>
      <c r="MPQ20" s="118"/>
      <c r="MPR20" s="118"/>
      <c r="MPS20" s="118"/>
      <c r="MPT20" s="118"/>
      <c r="MPU20" s="118"/>
      <c r="MPV20" s="118"/>
      <c r="MPW20" s="118"/>
      <c r="MPX20" s="118"/>
      <c r="MPY20" s="118"/>
      <c r="MPZ20" s="118"/>
      <c r="MQA20" s="118"/>
      <c r="MQB20" s="118"/>
      <c r="MQC20" s="118"/>
      <c r="MQD20" s="118"/>
      <c r="MQE20" s="118"/>
      <c r="MQF20" s="118"/>
      <c r="MQG20" s="118"/>
      <c r="MQH20" s="118"/>
      <c r="MQI20" s="118"/>
      <c r="MQJ20" s="118"/>
      <c r="MQK20" s="118"/>
      <c r="MQL20" s="118"/>
      <c r="MQM20" s="118"/>
      <c r="MQN20" s="118"/>
      <c r="MQO20" s="118"/>
      <c r="MQP20" s="118"/>
      <c r="MQQ20" s="118"/>
      <c r="MQR20" s="118"/>
      <c r="MQS20" s="118"/>
      <c r="MQT20" s="118"/>
      <c r="MQU20" s="118"/>
      <c r="MQV20" s="118"/>
      <c r="MQW20" s="118"/>
      <c r="MQX20" s="118"/>
      <c r="MQY20" s="118"/>
      <c r="MQZ20" s="118"/>
      <c r="MRA20" s="118"/>
      <c r="MRB20" s="118"/>
      <c r="MRC20" s="118"/>
      <c r="MRD20" s="118"/>
      <c r="MRE20" s="118"/>
      <c r="MRF20" s="118"/>
      <c r="MRG20" s="118"/>
      <c r="MRH20" s="118"/>
      <c r="MRI20" s="118"/>
      <c r="MRJ20" s="118"/>
      <c r="MRK20" s="118"/>
      <c r="MRL20" s="118"/>
      <c r="MRM20" s="118"/>
      <c r="MRN20" s="118"/>
      <c r="MRO20" s="118"/>
      <c r="MRP20" s="118"/>
      <c r="MRQ20" s="118"/>
      <c r="MRR20" s="118"/>
      <c r="MRS20" s="118"/>
      <c r="MRT20" s="118"/>
      <c r="MRU20" s="118"/>
      <c r="MRV20" s="118"/>
      <c r="MRW20" s="118"/>
      <c r="MRX20" s="118"/>
      <c r="MRY20" s="118"/>
      <c r="MRZ20" s="118"/>
      <c r="MSA20" s="118"/>
      <c r="MSB20" s="118"/>
      <c r="MSC20" s="118"/>
      <c r="MSD20" s="118"/>
      <c r="MSE20" s="118"/>
      <c r="MSF20" s="118"/>
      <c r="MSG20" s="118"/>
      <c r="MSH20" s="118"/>
      <c r="MSI20" s="118"/>
      <c r="MSJ20" s="118"/>
      <c r="MSK20" s="118"/>
      <c r="MSL20" s="118"/>
      <c r="MSM20" s="118"/>
      <c r="MSN20" s="118"/>
      <c r="MSO20" s="118"/>
      <c r="MSP20" s="118"/>
      <c r="MSQ20" s="118"/>
      <c r="MSR20" s="118"/>
      <c r="MSS20" s="118"/>
      <c r="MST20" s="118"/>
      <c r="MSU20" s="118"/>
      <c r="MSV20" s="118"/>
      <c r="MSW20" s="118"/>
      <c r="MSX20" s="118"/>
      <c r="MSY20" s="118"/>
      <c r="MSZ20" s="118"/>
      <c r="MTA20" s="118"/>
      <c r="MTB20" s="118"/>
      <c r="MTC20" s="118"/>
      <c r="MTD20" s="118"/>
      <c r="MTE20" s="118"/>
      <c r="MTF20" s="118"/>
      <c r="MTG20" s="118"/>
      <c r="MTH20" s="118"/>
      <c r="MTI20" s="118"/>
      <c r="MTJ20" s="118"/>
      <c r="MTK20" s="118"/>
      <c r="MTL20" s="118"/>
      <c r="MTM20" s="118"/>
      <c r="MTN20" s="118"/>
      <c r="MTO20" s="118"/>
      <c r="MTP20" s="118"/>
      <c r="MTQ20" s="118"/>
      <c r="MTR20" s="118"/>
      <c r="MTS20" s="118"/>
      <c r="MTT20" s="118"/>
      <c r="MTU20" s="118"/>
      <c r="MTV20" s="118"/>
      <c r="MTW20" s="118"/>
      <c r="MTX20" s="118"/>
      <c r="MTY20" s="118"/>
      <c r="MTZ20" s="118"/>
      <c r="MUA20" s="118"/>
      <c r="MUB20" s="118"/>
      <c r="MUC20" s="118"/>
      <c r="MUD20" s="118"/>
      <c r="MUE20" s="118"/>
      <c r="MUF20" s="118"/>
      <c r="MUG20" s="118"/>
      <c r="MUH20" s="118"/>
      <c r="MUI20" s="118"/>
      <c r="MUJ20" s="118"/>
      <c r="MUK20" s="118"/>
      <c r="MUL20" s="118"/>
      <c r="MUM20" s="118"/>
      <c r="MUN20" s="118"/>
      <c r="MUO20" s="118"/>
      <c r="MUP20" s="118"/>
      <c r="MUQ20" s="118"/>
      <c r="MUR20" s="118"/>
      <c r="MUS20" s="118"/>
      <c r="MUT20" s="118"/>
      <c r="MUU20" s="118"/>
      <c r="MUV20" s="118"/>
      <c r="MUW20" s="118"/>
      <c r="MUX20" s="118"/>
      <c r="MUY20" s="118"/>
      <c r="MUZ20" s="118"/>
      <c r="MVA20" s="118"/>
      <c r="MVB20" s="118"/>
      <c r="MVC20" s="118"/>
      <c r="MVD20" s="118"/>
      <c r="MVE20" s="118"/>
      <c r="MVF20" s="118"/>
      <c r="MVG20" s="118"/>
      <c r="MVH20" s="118"/>
      <c r="MVI20" s="118"/>
      <c r="MVJ20" s="118"/>
      <c r="MVK20" s="118"/>
      <c r="MVL20" s="118"/>
      <c r="MVM20" s="118"/>
      <c r="MVN20" s="118"/>
      <c r="MVO20" s="118"/>
      <c r="MVP20" s="118"/>
      <c r="MVQ20" s="118"/>
      <c r="MVR20" s="118"/>
      <c r="MVS20" s="118"/>
      <c r="MVT20" s="118"/>
      <c r="MVU20" s="118"/>
      <c r="MVV20" s="118"/>
      <c r="MVW20" s="118"/>
      <c r="MVX20" s="118"/>
      <c r="MVY20" s="118"/>
      <c r="MVZ20" s="118"/>
      <c r="MWA20" s="118"/>
      <c r="MWB20" s="118"/>
      <c r="MWC20" s="118"/>
      <c r="MWD20" s="118"/>
      <c r="MWE20" s="118"/>
      <c r="MWF20" s="118"/>
      <c r="MWG20" s="118"/>
      <c r="MWH20" s="118"/>
      <c r="MWI20" s="118"/>
      <c r="MWJ20" s="118"/>
      <c r="MWK20" s="118"/>
      <c r="MWL20" s="118"/>
      <c r="MWM20" s="118"/>
      <c r="MWN20" s="118"/>
      <c r="MWO20" s="118"/>
      <c r="MWP20" s="118"/>
      <c r="MWQ20" s="118"/>
      <c r="MWR20" s="118"/>
      <c r="MWS20" s="118"/>
      <c r="MWT20" s="118"/>
      <c r="MWU20" s="118"/>
      <c r="MWV20" s="118"/>
      <c r="MWW20" s="118"/>
      <c r="MWX20" s="118"/>
      <c r="MWY20" s="118"/>
      <c r="MWZ20" s="118"/>
      <c r="MXA20" s="118"/>
      <c r="MXB20" s="118"/>
      <c r="MXC20" s="118"/>
      <c r="MXD20" s="118"/>
      <c r="MXE20" s="118"/>
      <c r="MXF20" s="118"/>
      <c r="MXG20" s="118"/>
      <c r="MXH20" s="118"/>
      <c r="MXI20" s="118"/>
      <c r="MXJ20" s="118"/>
      <c r="MXK20" s="118"/>
      <c r="MXL20" s="118"/>
      <c r="MXM20" s="118"/>
      <c r="MXN20" s="118"/>
      <c r="MXO20" s="118"/>
      <c r="MXP20" s="118"/>
      <c r="MXQ20" s="118"/>
      <c r="MXR20" s="118"/>
      <c r="MXS20" s="118"/>
      <c r="MXT20" s="118"/>
      <c r="MXU20" s="118"/>
      <c r="MXV20" s="118"/>
      <c r="MXW20" s="118"/>
      <c r="MXX20" s="118"/>
      <c r="MXY20" s="118"/>
      <c r="MXZ20" s="118"/>
      <c r="MYA20" s="118"/>
      <c r="MYB20" s="118"/>
      <c r="MYC20" s="118"/>
      <c r="MYD20" s="118"/>
      <c r="MYE20" s="118"/>
      <c r="MYF20" s="118"/>
      <c r="MYG20" s="118"/>
      <c r="MYH20" s="118"/>
      <c r="MYI20" s="118"/>
      <c r="MYJ20" s="118"/>
      <c r="MYK20" s="118"/>
      <c r="MYL20" s="118"/>
      <c r="MYM20" s="118"/>
      <c r="MYN20" s="118"/>
      <c r="MYO20" s="118"/>
      <c r="MYP20" s="118"/>
      <c r="MYQ20" s="118"/>
      <c r="MYR20" s="118"/>
      <c r="MYS20" s="118"/>
      <c r="MYT20" s="118"/>
      <c r="MYU20" s="118"/>
      <c r="MYV20" s="118"/>
      <c r="MYW20" s="118"/>
      <c r="MYX20" s="118"/>
      <c r="MYY20" s="118"/>
      <c r="MYZ20" s="118"/>
      <c r="MZA20" s="118"/>
      <c r="MZB20" s="118"/>
      <c r="MZC20" s="118"/>
      <c r="MZD20" s="118"/>
      <c r="MZE20" s="118"/>
      <c r="MZF20" s="118"/>
      <c r="MZG20" s="118"/>
      <c r="MZH20" s="118"/>
      <c r="MZI20" s="118"/>
      <c r="MZJ20" s="118"/>
      <c r="MZK20" s="118"/>
      <c r="MZL20" s="118"/>
      <c r="MZM20" s="118"/>
      <c r="MZN20" s="118"/>
      <c r="MZO20" s="118"/>
      <c r="MZP20" s="118"/>
      <c r="MZQ20" s="118"/>
      <c r="MZR20" s="118"/>
      <c r="MZS20" s="118"/>
      <c r="MZT20" s="118"/>
      <c r="MZU20" s="118"/>
      <c r="MZV20" s="118"/>
      <c r="MZW20" s="118"/>
      <c r="MZX20" s="118"/>
      <c r="MZY20" s="118"/>
      <c r="MZZ20" s="118"/>
      <c r="NAA20" s="118"/>
      <c r="NAB20" s="118"/>
      <c r="NAC20" s="118"/>
      <c r="NAD20" s="118"/>
      <c r="NAE20" s="118"/>
      <c r="NAF20" s="118"/>
      <c r="NAG20" s="118"/>
      <c r="NAH20" s="118"/>
      <c r="NAI20" s="118"/>
      <c r="NAJ20" s="118"/>
      <c r="NAK20" s="118"/>
      <c r="NAL20" s="118"/>
      <c r="NAM20" s="118"/>
      <c r="NAN20" s="118"/>
      <c r="NAO20" s="118"/>
      <c r="NAP20" s="118"/>
      <c r="NAQ20" s="118"/>
      <c r="NAR20" s="118"/>
      <c r="NAS20" s="118"/>
      <c r="NAT20" s="118"/>
      <c r="NAU20" s="118"/>
      <c r="NAV20" s="118"/>
      <c r="NAW20" s="118"/>
      <c r="NAX20" s="118"/>
      <c r="NAY20" s="118"/>
      <c r="NAZ20" s="118"/>
      <c r="NBA20" s="118"/>
      <c r="NBB20" s="118"/>
      <c r="NBC20" s="118"/>
      <c r="NBD20" s="118"/>
      <c r="NBE20" s="118"/>
      <c r="NBF20" s="118"/>
      <c r="NBG20" s="118"/>
      <c r="NBH20" s="118"/>
      <c r="NBI20" s="118"/>
      <c r="NBJ20" s="118"/>
      <c r="NBK20" s="118"/>
      <c r="NBL20" s="118"/>
      <c r="NBM20" s="118"/>
      <c r="NBN20" s="118"/>
      <c r="NBO20" s="118"/>
      <c r="NBP20" s="118"/>
      <c r="NBQ20" s="118"/>
      <c r="NBR20" s="118"/>
      <c r="NBS20" s="118"/>
      <c r="NBT20" s="118"/>
      <c r="NBU20" s="118"/>
      <c r="NBV20" s="118"/>
      <c r="NBW20" s="118"/>
      <c r="NBX20" s="118"/>
      <c r="NBY20" s="118"/>
      <c r="NBZ20" s="118"/>
      <c r="NCA20" s="118"/>
      <c r="NCB20" s="118"/>
      <c r="NCC20" s="118"/>
      <c r="NCD20" s="118"/>
      <c r="NCE20" s="118"/>
      <c r="NCF20" s="118"/>
      <c r="NCG20" s="118"/>
      <c r="NCH20" s="118"/>
      <c r="NCI20" s="118"/>
      <c r="NCJ20" s="118"/>
      <c r="NCK20" s="118"/>
      <c r="NCL20" s="118"/>
      <c r="NCM20" s="118"/>
      <c r="NCN20" s="118"/>
      <c r="NCO20" s="118"/>
      <c r="NCP20" s="118"/>
      <c r="NCQ20" s="118"/>
      <c r="NCR20" s="118"/>
      <c r="NCS20" s="118"/>
      <c r="NCT20" s="118"/>
      <c r="NCU20" s="118"/>
      <c r="NCV20" s="118"/>
      <c r="NCW20" s="118"/>
      <c r="NCX20" s="118"/>
      <c r="NCY20" s="118"/>
      <c r="NCZ20" s="118"/>
      <c r="NDA20" s="118"/>
      <c r="NDB20" s="118"/>
      <c r="NDC20" s="118"/>
      <c r="NDD20" s="118"/>
      <c r="NDE20" s="118"/>
      <c r="NDF20" s="118"/>
      <c r="NDG20" s="118"/>
      <c r="NDH20" s="118"/>
      <c r="NDI20" s="118"/>
      <c r="NDJ20" s="118"/>
      <c r="NDK20" s="118"/>
      <c r="NDL20" s="118"/>
      <c r="NDM20" s="118"/>
      <c r="NDN20" s="118"/>
      <c r="NDO20" s="118"/>
      <c r="NDP20" s="118"/>
      <c r="NDQ20" s="118"/>
      <c r="NDR20" s="118"/>
      <c r="NDS20" s="118"/>
      <c r="NDT20" s="118"/>
      <c r="NDU20" s="118"/>
      <c r="NDV20" s="118"/>
      <c r="NDW20" s="118"/>
      <c r="NDX20" s="118"/>
      <c r="NDY20" s="118"/>
      <c r="NDZ20" s="118"/>
      <c r="NEA20" s="118"/>
      <c r="NEB20" s="118"/>
      <c r="NEC20" s="118"/>
      <c r="NED20" s="118"/>
      <c r="NEE20" s="118"/>
      <c r="NEF20" s="118"/>
      <c r="NEG20" s="118"/>
      <c r="NEH20" s="118"/>
      <c r="NEI20" s="118"/>
      <c r="NEJ20" s="118"/>
      <c r="NEK20" s="118"/>
      <c r="NEL20" s="118"/>
      <c r="NEM20" s="118"/>
      <c r="NEN20" s="118"/>
      <c r="NEO20" s="118"/>
      <c r="NEP20" s="118"/>
      <c r="NEQ20" s="118"/>
      <c r="NER20" s="118"/>
      <c r="NES20" s="118"/>
      <c r="NET20" s="118"/>
      <c r="NEU20" s="118"/>
      <c r="NEV20" s="118"/>
      <c r="NEW20" s="118"/>
      <c r="NEX20" s="118"/>
      <c r="NEY20" s="118"/>
      <c r="NEZ20" s="118"/>
      <c r="NFA20" s="118"/>
      <c r="NFB20" s="118"/>
      <c r="NFC20" s="118"/>
      <c r="NFD20" s="118"/>
      <c r="NFE20" s="118"/>
      <c r="NFF20" s="118"/>
      <c r="NFG20" s="118"/>
      <c r="NFH20" s="118"/>
      <c r="NFI20" s="118"/>
      <c r="NFJ20" s="118"/>
      <c r="NFK20" s="118"/>
      <c r="NFL20" s="118"/>
      <c r="NFM20" s="118"/>
      <c r="NFN20" s="118"/>
      <c r="NFO20" s="118"/>
      <c r="NFP20" s="118"/>
      <c r="NFQ20" s="118"/>
      <c r="NFR20" s="118"/>
      <c r="NFS20" s="118"/>
      <c r="NFT20" s="118"/>
      <c r="NFU20" s="118"/>
      <c r="NFV20" s="118"/>
      <c r="NFW20" s="118"/>
      <c r="NFX20" s="118"/>
      <c r="NFY20" s="118"/>
      <c r="NFZ20" s="118"/>
      <c r="NGA20" s="118"/>
      <c r="NGB20" s="118"/>
      <c r="NGC20" s="118"/>
      <c r="NGD20" s="118"/>
      <c r="NGE20" s="118"/>
      <c r="NGF20" s="118"/>
      <c r="NGG20" s="118"/>
      <c r="NGH20" s="118"/>
      <c r="NGI20" s="118"/>
      <c r="NGJ20" s="118"/>
      <c r="NGK20" s="118"/>
      <c r="NGL20" s="118"/>
      <c r="NGM20" s="118"/>
      <c r="NGN20" s="118"/>
      <c r="NGO20" s="118"/>
      <c r="NGP20" s="118"/>
      <c r="NGQ20" s="118"/>
      <c r="NGR20" s="118"/>
      <c r="NGS20" s="118"/>
      <c r="NGT20" s="118"/>
      <c r="NGU20" s="118"/>
      <c r="NGV20" s="118"/>
      <c r="NGW20" s="118"/>
      <c r="NGX20" s="118"/>
      <c r="NGY20" s="118"/>
      <c r="NGZ20" s="118"/>
      <c r="NHA20" s="118"/>
      <c r="NHB20" s="118"/>
      <c r="NHC20" s="118"/>
      <c r="NHD20" s="118"/>
      <c r="NHE20" s="118"/>
      <c r="NHF20" s="118"/>
      <c r="NHG20" s="118"/>
      <c r="NHH20" s="118"/>
      <c r="NHI20" s="118"/>
      <c r="NHJ20" s="118"/>
      <c r="NHK20" s="118"/>
      <c r="NHL20" s="118"/>
      <c r="NHM20" s="118"/>
      <c r="NHN20" s="118"/>
      <c r="NHO20" s="118"/>
      <c r="NHP20" s="118"/>
      <c r="NHQ20" s="118"/>
      <c r="NHR20" s="118"/>
      <c r="NHS20" s="118"/>
      <c r="NHT20" s="118"/>
      <c r="NHU20" s="118"/>
      <c r="NHV20" s="118"/>
      <c r="NHW20" s="118"/>
      <c r="NHX20" s="118"/>
      <c r="NHY20" s="118"/>
      <c r="NHZ20" s="118"/>
      <c r="NIA20" s="118"/>
      <c r="NIB20" s="118"/>
      <c r="NIC20" s="118"/>
      <c r="NID20" s="118"/>
      <c r="NIE20" s="118"/>
      <c r="NIF20" s="118"/>
      <c r="NIG20" s="118"/>
      <c r="NIH20" s="118"/>
      <c r="NII20" s="118"/>
      <c r="NIJ20" s="118"/>
      <c r="NIK20" s="118"/>
      <c r="NIL20" s="118"/>
      <c r="NIM20" s="118"/>
      <c r="NIN20" s="118"/>
      <c r="NIO20" s="118"/>
      <c r="NIP20" s="118"/>
      <c r="NIQ20" s="118"/>
      <c r="NIR20" s="118"/>
      <c r="NIS20" s="118"/>
      <c r="NIT20" s="118"/>
      <c r="NIU20" s="118"/>
      <c r="NIV20" s="118"/>
      <c r="NIW20" s="118"/>
      <c r="NIX20" s="118"/>
      <c r="NIY20" s="118"/>
      <c r="NIZ20" s="118"/>
      <c r="NJA20" s="118"/>
      <c r="NJB20" s="118"/>
      <c r="NJC20" s="118"/>
      <c r="NJD20" s="118"/>
      <c r="NJE20" s="118"/>
      <c r="NJF20" s="118"/>
      <c r="NJG20" s="118"/>
      <c r="NJH20" s="118"/>
      <c r="NJI20" s="118"/>
      <c r="NJJ20" s="118"/>
      <c r="NJK20" s="118"/>
      <c r="NJL20" s="118"/>
      <c r="NJM20" s="118"/>
      <c r="NJN20" s="118"/>
      <c r="NJO20" s="118"/>
      <c r="NJP20" s="118"/>
      <c r="NJQ20" s="118"/>
      <c r="NJR20" s="118"/>
      <c r="NJS20" s="118"/>
      <c r="NJT20" s="118"/>
      <c r="NJU20" s="118"/>
      <c r="NJV20" s="118"/>
      <c r="NJW20" s="118"/>
      <c r="NJX20" s="118"/>
      <c r="NJY20" s="118"/>
      <c r="NJZ20" s="118"/>
      <c r="NKA20" s="118"/>
      <c r="NKB20" s="118"/>
      <c r="NKC20" s="118"/>
      <c r="NKD20" s="118"/>
      <c r="NKE20" s="118"/>
      <c r="NKF20" s="118"/>
      <c r="NKG20" s="118"/>
      <c r="NKH20" s="118"/>
      <c r="NKI20" s="118"/>
      <c r="NKJ20" s="118"/>
      <c r="NKK20" s="118"/>
      <c r="NKL20" s="118"/>
      <c r="NKM20" s="118"/>
      <c r="NKN20" s="118"/>
      <c r="NKO20" s="118"/>
      <c r="NKP20" s="118"/>
      <c r="NKQ20" s="118"/>
      <c r="NKR20" s="118"/>
      <c r="NKS20" s="118"/>
      <c r="NKT20" s="118"/>
      <c r="NKU20" s="118"/>
      <c r="NKV20" s="118"/>
      <c r="NKW20" s="118"/>
      <c r="NKX20" s="118"/>
      <c r="NKY20" s="118"/>
      <c r="NKZ20" s="118"/>
      <c r="NLA20" s="118"/>
      <c r="NLB20" s="118"/>
      <c r="NLC20" s="118"/>
      <c r="NLD20" s="118"/>
      <c r="NLE20" s="118"/>
      <c r="NLF20" s="118"/>
      <c r="NLG20" s="118"/>
      <c r="NLH20" s="118"/>
      <c r="NLI20" s="118"/>
      <c r="NLJ20" s="118"/>
      <c r="NLK20" s="118"/>
      <c r="NLL20" s="118"/>
      <c r="NLM20" s="118"/>
      <c r="NLN20" s="118"/>
      <c r="NLO20" s="118"/>
      <c r="NLP20" s="118"/>
      <c r="NLQ20" s="118"/>
      <c r="NLR20" s="118"/>
      <c r="NLS20" s="118"/>
      <c r="NLT20" s="118"/>
      <c r="NLU20" s="118"/>
      <c r="NLV20" s="118"/>
      <c r="NLW20" s="118"/>
      <c r="NLX20" s="118"/>
      <c r="NLY20" s="118"/>
      <c r="NLZ20" s="118"/>
      <c r="NMA20" s="118"/>
      <c r="NMB20" s="118"/>
      <c r="NMC20" s="118"/>
      <c r="NMD20" s="118"/>
      <c r="NME20" s="118"/>
      <c r="NMF20" s="118"/>
      <c r="NMG20" s="118"/>
      <c r="NMH20" s="118"/>
      <c r="NMI20" s="118"/>
      <c r="NMJ20" s="118"/>
      <c r="NMK20" s="118"/>
      <c r="NML20" s="118"/>
      <c r="NMM20" s="118"/>
      <c r="NMN20" s="118"/>
      <c r="NMO20" s="118"/>
      <c r="NMP20" s="118"/>
      <c r="NMQ20" s="118"/>
      <c r="NMR20" s="118"/>
      <c r="NMS20" s="118"/>
      <c r="NMT20" s="118"/>
      <c r="NMU20" s="118"/>
      <c r="NMV20" s="118"/>
      <c r="NMW20" s="118"/>
      <c r="NMX20" s="118"/>
      <c r="NMY20" s="118"/>
      <c r="NMZ20" s="118"/>
      <c r="NNA20" s="118"/>
      <c r="NNB20" s="118"/>
      <c r="NNC20" s="118"/>
      <c r="NND20" s="118"/>
      <c r="NNE20" s="118"/>
      <c r="NNF20" s="118"/>
      <c r="NNG20" s="118"/>
      <c r="NNH20" s="118"/>
      <c r="NNI20" s="118"/>
      <c r="NNJ20" s="118"/>
      <c r="NNK20" s="118"/>
      <c r="NNL20" s="118"/>
      <c r="NNM20" s="118"/>
      <c r="NNN20" s="118"/>
      <c r="NNO20" s="118"/>
      <c r="NNP20" s="118"/>
      <c r="NNQ20" s="118"/>
      <c r="NNR20" s="118"/>
      <c r="NNS20" s="118"/>
      <c r="NNT20" s="118"/>
      <c r="NNU20" s="118"/>
      <c r="NNV20" s="118"/>
      <c r="NNW20" s="118"/>
      <c r="NNX20" s="118"/>
      <c r="NNY20" s="118"/>
      <c r="NNZ20" s="118"/>
      <c r="NOA20" s="118"/>
      <c r="NOB20" s="118"/>
      <c r="NOC20" s="118"/>
      <c r="NOD20" s="118"/>
      <c r="NOE20" s="118"/>
      <c r="NOF20" s="118"/>
      <c r="NOG20" s="118"/>
      <c r="NOH20" s="118"/>
      <c r="NOI20" s="118"/>
      <c r="NOJ20" s="118"/>
      <c r="NOK20" s="118"/>
      <c r="NOL20" s="118"/>
      <c r="NOM20" s="118"/>
      <c r="NON20" s="118"/>
      <c r="NOO20" s="118"/>
      <c r="NOP20" s="118"/>
      <c r="NOQ20" s="118"/>
      <c r="NOR20" s="118"/>
      <c r="NOS20" s="118"/>
      <c r="NOT20" s="118"/>
      <c r="NOU20" s="118"/>
      <c r="NOV20" s="118"/>
      <c r="NOW20" s="118"/>
      <c r="NOX20" s="118"/>
      <c r="NOY20" s="118"/>
      <c r="NOZ20" s="118"/>
      <c r="NPA20" s="118"/>
      <c r="NPB20" s="118"/>
      <c r="NPC20" s="118"/>
      <c r="NPD20" s="118"/>
      <c r="NPE20" s="118"/>
      <c r="NPF20" s="118"/>
      <c r="NPG20" s="118"/>
      <c r="NPH20" s="118"/>
      <c r="NPI20" s="118"/>
      <c r="NPJ20" s="118"/>
      <c r="NPK20" s="118"/>
      <c r="NPL20" s="118"/>
      <c r="NPM20" s="118"/>
      <c r="NPN20" s="118"/>
      <c r="NPO20" s="118"/>
      <c r="NPP20" s="118"/>
      <c r="NPQ20" s="118"/>
      <c r="NPR20" s="118"/>
      <c r="NPS20" s="118"/>
      <c r="NPT20" s="118"/>
      <c r="NPU20" s="118"/>
      <c r="NPV20" s="118"/>
      <c r="NPW20" s="118"/>
      <c r="NPX20" s="118"/>
      <c r="NPY20" s="118"/>
      <c r="NPZ20" s="118"/>
      <c r="NQA20" s="118"/>
      <c r="NQB20" s="118"/>
      <c r="NQC20" s="118"/>
      <c r="NQD20" s="118"/>
      <c r="NQE20" s="118"/>
      <c r="NQF20" s="118"/>
      <c r="NQG20" s="118"/>
      <c r="NQH20" s="118"/>
      <c r="NQI20" s="118"/>
      <c r="NQJ20" s="118"/>
      <c r="NQK20" s="118"/>
      <c r="NQL20" s="118"/>
      <c r="NQM20" s="118"/>
      <c r="NQN20" s="118"/>
      <c r="NQO20" s="118"/>
      <c r="NQP20" s="118"/>
      <c r="NQQ20" s="118"/>
      <c r="NQR20" s="118"/>
      <c r="NQS20" s="118"/>
      <c r="NQT20" s="118"/>
      <c r="NQU20" s="118"/>
      <c r="NQV20" s="118"/>
      <c r="NQW20" s="118"/>
      <c r="NQX20" s="118"/>
      <c r="NQY20" s="118"/>
      <c r="NQZ20" s="118"/>
      <c r="NRA20" s="118"/>
      <c r="NRB20" s="118"/>
      <c r="NRC20" s="118"/>
      <c r="NRD20" s="118"/>
      <c r="NRE20" s="118"/>
      <c r="NRF20" s="118"/>
      <c r="NRG20" s="118"/>
      <c r="NRH20" s="118"/>
      <c r="NRI20" s="118"/>
      <c r="NRJ20" s="118"/>
      <c r="NRK20" s="118"/>
      <c r="NRL20" s="118"/>
      <c r="NRM20" s="118"/>
      <c r="NRN20" s="118"/>
      <c r="NRO20" s="118"/>
      <c r="NRP20" s="118"/>
      <c r="NRQ20" s="118"/>
      <c r="NRR20" s="118"/>
      <c r="NRS20" s="118"/>
      <c r="NRT20" s="118"/>
      <c r="NRU20" s="118"/>
      <c r="NRV20" s="118"/>
      <c r="NRW20" s="118"/>
      <c r="NRX20" s="118"/>
      <c r="NRY20" s="118"/>
      <c r="NRZ20" s="118"/>
      <c r="NSA20" s="118"/>
      <c r="NSB20" s="118"/>
      <c r="NSC20" s="118"/>
      <c r="NSD20" s="118"/>
      <c r="NSE20" s="118"/>
      <c r="NSF20" s="118"/>
      <c r="NSG20" s="118"/>
      <c r="NSH20" s="118"/>
      <c r="NSI20" s="118"/>
      <c r="NSJ20" s="118"/>
      <c r="NSK20" s="118"/>
      <c r="NSL20" s="118"/>
      <c r="NSM20" s="118"/>
      <c r="NSN20" s="118"/>
      <c r="NSO20" s="118"/>
      <c r="NSP20" s="118"/>
      <c r="NSQ20" s="118"/>
      <c r="NSR20" s="118"/>
      <c r="NSS20" s="118"/>
      <c r="NST20" s="118"/>
      <c r="NSU20" s="118"/>
      <c r="NSV20" s="118"/>
      <c r="NSW20" s="118"/>
      <c r="NSX20" s="118"/>
      <c r="NSY20" s="118"/>
      <c r="NSZ20" s="118"/>
      <c r="NTA20" s="118"/>
      <c r="NTB20" s="118"/>
      <c r="NTC20" s="118"/>
      <c r="NTD20" s="118"/>
      <c r="NTE20" s="118"/>
      <c r="NTF20" s="118"/>
      <c r="NTG20" s="118"/>
      <c r="NTH20" s="118"/>
      <c r="NTI20" s="118"/>
      <c r="NTJ20" s="118"/>
      <c r="NTK20" s="118"/>
      <c r="NTL20" s="118"/>
      <c r="NTM20" s="118"/>
      <c r="NTN20" s="118"/>
      <c r="NTO20" s="118"/>
      <c r="NTP20" s="118"/>
      <c r="NTQ20" s="118"/>
      <c r="NTR20" s="118"/>
      <c r="NTS20" s="118"/>
      <c r="NTT20" s="118"/>
      <c r="NTU20" s="118"/>
      <c r="NTV20" s="118"/>
      <c r="NTW20" s="118"/>
      <c r="NTX20" s="118"/>
      <c r="NTY20" s="118"/>
      <c r="NTZ20" s="118"/>
      <c r="NUA20" s="118"/>
      <c r="NUB20" s="118"/>
      <c r="NUC20" s="118"/>
      <c r="NUD20" s="118"/>
      <c r="NUE20" s="118"/>
      <c r="NUF20" s="118"/>
      <c r="NUG20" s="118"/>
      <c r="NUH20" s="118"/>
      <c r="NUI20" s="118"/>
      <c r="NUJ20" s="118"/>
      <c r="NUK20" s="118"/>
      <c r="NUL20" s="118"/>
      <c r="NUM20" s="118"/>
      <c r="NUN20" s="118"/>
      <c r="NUO20" s="118"/>
      <c r="NUP20" s="118"/>
      <c r="NUQ20" s="118"/>
      <c r="NUR20" s="118"/>
      <c r="NUS20" s="118"/>
      <c r="NUT20" s="118"/>
      <c r="NUU20" s="118"/>
      <c r="NUV20" s="118"/>
      <c r="NUW20" s="118"/>
      <c r="NUX20" s="118"/>
      <c r="NUY20" s="118"/>
      <c r="NUZ20" s="118"/>
      <c r="NVA20" s="118"/>
      <c r="NVB20" s="118"/>
      <c r="NVC20" s="118"/>
      <c r="NVD20" s="118"/>
      <c r="NVE20" s="118"/>
      <c r="NVF20" s="118"/>
      <c r="NVG20" s="118"/>
      <c r="NVH20" s="118"/>
      <c r="NVI20" s="118"/>
      <c r="NVJ20" s="118"/>
      <c r="NVK20" s="118"/>
      <c r="NVL20" s="118"/>
      <c r="NVM20" s="118"/>
      <c r="NVN20" s="118"/>
      <c r="NVO20" s="118"/>
      <c r="NVP20" s="118"/>
      <c r="NVQ20" s="118"/>
      <c r="NVR20" s="118"/>
      <c r="NVS20" s="118"/>
      <c r="NVT20" s="118"/>
      <c r="NVU20" s="118"/>
      <c r="NVV20" s="118"/>
      <c r="NVW20" s="118"/>
      <c r="NVX20" s="118"/>
      <c r="NVY20" s="118"/>
      <c r="NVZ20" s="118"/>
      <c r="NWA20" s="118"/>
      <c r="NWB20" s="118"/>
      <c r="NWC20" s="118"/>
      <c r="NWD20" s="118"/>
      <c r="NWE20" s="118"/>
      <c r="NWF20" s="118"/>
      <c r="NWG20" s="118"/>
      <c r="NWH20" s="118"/>
      <c r="NWI20" s="118"/>
      <c r="NWJ20" s="118"/>
      <c r="NWK20" s="118"/>
      <c r="NWL20" s="118"/>
      <c r="NWM20" s="118"/>
      <c r="NWN20" s="118"/>
      <c r="NWO20" s="118"/>
      <c r="NWP20" s="118"/>
      <c r="NWQ20" s="118"/>
      <c r="NWR20" s="118"/>
      <c r="NWS20" s="118"/>
      <c r="NWT20" s="118"/>
      <c r="NWU20" s="118"/>
      <c r="NWV20" s="118"/>
      <c r="NWW20" s="118"/>
      <c r="NWX20" s="118"/>
      <c r="NWY20" s="118"/>
      <c r="NWZ20" s="118"/>
      <c r="NXA20" s="118"/>
      <c r="NXB20" s="118"/>
      <c r="NXC20" s="118"/>
      <c r="NXD20" s="118"/>
      <c r="NXE20" s="118"/>
      <c r="NXF20" s="118"/>
      <c r="NXG20" s="118"/>
      <c r="NXH20" s="118"/>
      <c r="NXI20" s="118"/>
      <c r="NXJ20" s="118"/>
      <c r="NXK20" s="118"/>
      <c r="NXL20" s="118"/>
      <c r="NXM20" s="118"/>
      <c r="NXN20" s="118"/>
      <c r="NXO20" s="118"/>
      <c r="NXP20" s="118"/>
      <c r="NXQ20" s="118"/>
      <c r="NXR20" s="118"/>
      <c r="NXS20" s="118"/>
      <c r="NXT20" s="118"/>
      <c r="NXU20" s="118"/>
      <c r="NXV20" s="118"/>
      <c r="NXW20" s="118"/>
      <c r="NXX20" s="118"/>
      <c r="NXY20" s="118"/>
      <c r="NXZ20" s="118"/>
      <c r="NYA20" s="118"/>
      <c r="NYB20" s="118"/>
      <c r="NYC20" s="118"/>
      <c r="NYD20" s="118"/>
      <c r="NYE20" s="118"/>
      <c r="NYF20" s="118"/>
      <c r="NYG20" s="118"/>
      <c r="NYH20" s="118"/>
      <c r="NYI20" s="118"/>
      <c r="NYJ20" s="118"/>
      <c r="NYK20" s="118"/>
      <c r="NYL20" s="118"/>
      <c r="NYM20" s="118"/>
      <c r="NYN20" s="118"/>
      <c r="NYO20" s="118"/>
      <c r="NYP20" s="118"/>
      <c r="NYQ20" s="118"/>
      <c r="NYR20" s="118"/>
      <c r="NYS20" s="118"/>
      <c r="NYT20" s="118"/>
      <c r="NYU20" s="118"/>
      <c r="NYV20" s="118"/>
      <c r="NYW20" s="118"/>
      <c r="NYX20" s="118"/>
      <c r="NYY20" s="118"/>
      <c r="NYZ20" s="118"/>
      <c r="NZA20" s="118"/>
      <c r="NZB20" s="118"/>
      <c r="NZC20" s="118"/>
      <c r="NZD20" s="118"/>
      <c r="NZE20" s="118"/>
      <c r="NZF20" s="118"/>
      <c r="NZG20" s="118"/>
      <c r="NZH20" s="118"/>
      <c r="NZI20" s="118"/>
      <c r="NZJ20" s="118"/>
      <c r="NZK20" s="118"/>
      <c r="NZL20" s="118"/>
      <c r="NZM20" s="118"/>
      <c r="NZN20" s="118"/>
      <c r="NZO20" s="118"/>
      <c r="NZP20" s="118"/>
      <c r="NZQ20" s="118"/>
      <c r="NZR20" s="118"/>
      <c r="NZS20" s="118"/>
      <c r="NZT20" s="118"/>
      <c r="NZU20" s="118"/>
      <c r="NZV20" s="118"/>
      <c r="NZW20" s="118"/>
      <c r="NZX20" s="118"/>
      <c r="NZY20" s="118"/>
      <c r="NZZ20" s="118"/>
      <c r="OAA20" s="118"/>
      <c r="OAB20" s="118"/>
      <c r="OAC20" s="118"/>
      <c r="OAD20" s="118"/>
      <c r="OAE20" s="118"/>
      <c r="OAF20" s="118"/>
      <c r="OAG20" s="118"/>
      <c r="OAH20" s="118"/>
      <c r="OAI20" s="118"/>
      <c r="OAJ20" s="118"/>
      <c r="OAK20" s="118"/>
      <c r="OAL20" s="118"/>
      <c r="OAM20" s="118"/>
      <c r="OAN20" s="118"/>
      <c r="OAO20" s="118"/>
      <c r="OAP20" s="118"/>
      <c r="OAQ20" s="118"/>
      <c r="OAR20" s="118"/>
      <c r="OAS20" s="118"/>
      <c r="OAT20" s="118"/>
      <c r="OAU20" s="118"/>
      <c r="OAV20" s="118"/>
      <c r="OAW20" s="118"/>
      <c r="OAX20" s="118"/>
      <c r="OAY20" s="118"/>
      <c r="OAZ20" s="118"/>
      <c r="OBA20" s="118"/>
      <c r="OBB20" s="118"/>
      <c r="OBC20" s="118"/>
      <c r="OBD20" s="118"/>
      <c r="OBE20" s="118"/>
      <c r="OBF20" s="118"/>
      <c r="OBG20" s="118"/>
      <c r="OBH20" s="118"/>
      <c r="OBI20" s="118"/>
      <c r="OBJ20" s="118"/>
      <c r="OBK20" s="118"/>
      <c r="OBL20" s="118"/>
      <c r="OBM20" s="118"/>
      <c r="OBN20" s="118"/>
      <c r="OBO20" s="118"/>
      <c r="OBP20" s="118"/>
      <c r="OBQ20" s="118"/>
      <c r="OBR20" s="118"/>
      <c r="OBS20" s="118"/>
      <c r="OBT20" s="118"/>
      <c r="OBU20" s="118"/>
      <c r="OBV20" s="118"/>
      <c r="OBW20" s="118"/>
      <c r="OBX20" s="118"/>
      <c r="OBY20" s="118"/>
      <c r="OBZ20" s="118"/>
      <c r="OCA20" s="118"/>
      <c r="OCB20" s="118"/>
      <c r="OCC20" s="118"/>
      <c r="OCD20" s="118"/>
      <c r="OCE20" s="118"/>
      <c r="OCF20" s="118"/>
      <c r="OCG20" s="118"/>
      <c r="OCH20" s="118"/>
      <c r="OCI20" s="118"/>
      <c r="OCJ20" s="118"/>
      <c r="OCK20" s="118"/>
      <c r="OCL20" s="118"/>
      <c r="OCM20" s="118"/>
      <c r="OCN20" s="118"/>
      <c r="OCO20" s="118"/>
      <c r="OCP20" s="118"/>
      <c r="OCQ20" s="118"/>
      <c r="OCR20" s="118"/>
      <c r="OCS20" s="118"/>
      <c r="OCT20" s="118"/>
      <c r="OCU20" s="118"/>
      <c r="OCV20" s="118"/>
      <c r="OCW20" s="118"/>
      <c r="OCX20" s="118"/>
      <c r="OCY20" s="118"/>
      <c r="OCZ20" s="118"/>
      <c r="ODA20" s="118"/>
      <c r="ODB20" s="118"/>
      <c r="ODC20" s="118"/>
      <c r="ODD20" s="118"/>
      <c r="ODE20" s="118"/>
      <c r="ODF20" s="118"/>
      <c r="ODG20" s="118"/>
      <c r="ODH20" s="118"/>
      <c r="ODI20" s="118"/>
      <c r="ODJ20" s="118"/>
      <c r="ODK20" s="118"/>
      <c r="ODL20" s="118"/>
      <c r="ODM20" s="118"/>
      <c r="ODN20" s="118"/>
      <c r="ODO20" s="118"/>
      <c r="ODP20" s="118"/>
      <c r="ODQ20" s="118"/>
      <c r="ODR20" s="118"/>
      <c r="ODS20" s="118"/>
      <c r="ODT20" s="118"/>
      <c r="ODU20" s="118"/>
      <c r="ODV20" s="118"/>
      <c r="ODW20" s="118"/>
      <c r="ODX20" s="118"/>
      <c r="ODY20" s="118"/>
      <c r="ODZ20" s="118"/>
      <c r="OEA20" s="118"/>
      <c r="OEB20" s="118"/>
      <c r="OEC20" s="118"/>
      <c r="OED20" s="118"/>
      <c r="OEE20" s="118"/>
      <c r="OEF20" s="118"/>
      <c r="OEG20" s="118"/>
      <c r="OEH20" s="118"/>
      <c r="OEI20" s="118"/>
      <c r="OEJ20" s="118"/>
      <c r="OEK20" s="118"/>
      <c r="OEL20" s="118"/>
      <c r="OEM20" s="118"/>
      <c r="OEN20" s="118"/>
      <c r="OEO20" s="118"/>
      <c r="OEP20" s="118"/>
      <c r="OEQ20" s="118"/>
      <c r="OER20" s="118"/>
      <c r="OES20" s="118"/>
      <c r="OET20" s="118"/>
      <c r="OEU20" s="118"/>
      <c r="OEV20" s="118"/>
      <c r="OEW20" s="118"/>
      <c r="OEX20" s="118"/>
      <c r="OEY20" s="118"/>
      <c r="OEZ20" s="118"/>
      <c r="OFA20" s="118"/>
      <c r="OFB20" s="118"/>
      <c r="OFC20" s="118"/>
      <c r="OFD20" s="118"/>
      <c r="OFE20" s="118"/>
      <c r="OFF20" s="118"/>
      <c r="OFG20" s="118"/>
      <c r="OFH20" s="118"/>
      <c r="OFI20" s="118"/>
      <c r="OFJ20" s="118"/>
      <c r="OFK20" s="118"/>
      <c r="OFL20" s="118"/>
      <c r="OFM20" s="118"/>
      <c r="OFN20" s="118"/>
      <c r="OFO20" s="118"/>
      <c r="OFP20" s="118"/>
      <c r="OFQ20" s="118"/>
      <c r="OFR20" s="118"/>
      <c r="OFS20" s="118"/>
      <c r="OFT20" s="118"/>
      <c r="OFU20" s="118"/>
      <c r="OFV20" s="118"/>
      <c r="OFW20" s="118"/>
      <c r="OFX20" s="118"/>
      <c r="OFY20" s="118"/>
      <c r="OFZ20" s="118"/>
      <c r="OGA20" s="118"/>
      <c r="OGB20" s="118"/>
      <c r="OGC20" s="118"/>
      <c r="OGD20" s="118"/>
      <c r="OGE20" s="118"/>
      <c r="OGF20" s="118"/>
      <c r="OGG20" s="118"/>
      <c r="OGH20" s="118"/>
      <c r="OGI20" s="118"/>
      <c r="OGJ20" s="118"/>
      <c r="OGK20" s="118"/>
      <c r="OGL20" s="118"/>
      <c r="OGM20" s="118"/>
      <c r="OGN20" s="118"/>
      <c r="OGO20" s="118"/>
      <c r="OGP20" s="118"/>
      <c r="OGQ20" s="118"/>
      <c r="OGR20" s="118"/>
      <c r="OGS20" s="118"/>
      <c r="OGT20" s="118"/>
      <c r="OGU20" s="118"/>
      <c r="OGV20" s="118"/>
      <c r="OGW20" s="118"/>
      <c r="OGX20" s="118"/>
      <c r="OGY20" s="118"/>
      <c r="OGZ20" s="118"/>
      <c r="OHA20" s="118"/>
      <c r="OHB20" s="118"/>
      <c r="OHC20" s="118"/>
      <c r="OHD20" s="118"/>
      <c r="OHE20" s="118"/>
      <c r="OHF20" s="118"/>
      <c r="OHG20" s="118"/>
      <c r="OHH20" s="118"/>
      <c r="OHI20" s="118"/>
      <c r="OHJ20" s="118"/>
      <c r="OHK20" s="118"/>
      <c r="OHL20" s="118"/>
      <c r="OHM20" s="118"/>
      <c r="OHN20" s="118"/>
      <c r="OHO20" s="118"/>
      <c r="OHP20" s="118"/>
      <c r="OHQ20" s="118"/>
      <c r="OHR20" s="118"/>
      <c r="OHS20" s="118"/>
      <c r="OHT20" s="118"/>
      <c r="OHU20" s="118"/>
      <c r="OHV20" s="118"/>
      <c r="OHW20" s="118"/>
      <c r="OHX20" s="118"/>
      <c r="OHY20" s="118"/>
      <c r="OHZ20" s="118"/>
      <c r="OIA20" s="118"/>
      <c r="OIB20" s="118"/>
      <c r="OIC20" s="118"/>
      <c r="OID20" s="118"/>
      <c r="OIE20" s="118"/>
      <c r="OIF20" s="118"/>
      <c r="OIG20" s="118"/>
      <c r="OIH20" s="118"/>
      <c r="OII20" s="118"/>
      <c r="OIJ20" s="118"/>
      <c r="OIK20" s="118"/>
      <c r="OIL20" s="118"/>
      <c r="OIM20" s="118"/>
      <c r="OIN20" s="118"/>
      <c r="OIO20" s="118"/>
      <c r="OIP20" s="118"/>
      <c r="OIQ20" s="118"/>
      <c r="OIR20" s="118"/>
      <c r="OIS20" s="118"/>
      <c r="OIT20" s="118"/>
      <c r="OIU20" s="118"/>
      <c r="OIV20" s="118"/>
      <c r="OIW20" s="118"/>
      <c r="OIX20" s="118"/>
      <c r="OIY20" s="118"/>
      <c r="OIZ20" s="118"/>
      <c r="OJA20" s="118"/>
      <c r="OJB20" s="118"/>
      <c r="OJC20" s="118"/>
      <c r="OJD20" s="118"/>
      <c r="OJE20" s="118"/>
      <c r="OJF20" s="118"/>
      <c r="OJG20" s="118"/>
      <c r="OJH20" s="118"/>
      <c r="OJI20" s="118"/>
      <c r="OJJ20" s="118"/>
      <c r="OJK20" s="118"/>
      <c r="OJL20" s="118"/>
      <c r="OJM20" s="118"/>
      <c r="OJN20" s="118"/>
      <c r="OJO20" s="118"/>
      <c r="OJP20" s="118"/>
      <c r="OJQ20" s="118"/>
      <c r="OJR20" s="118"/>
      <c r="OJS20" s="118"/>
      <c r="OJT20" s="118"/>
      <c r="OJU20" s="118"/>
      <c r="OJV20" s="118"/>
      <c r="OJW20" s="118"/>
      <c r="OJX20" s="118"/>
      <c r="OJY20" s="118"/>
      <c r="OJZ20" s="118"/>
      <c r="OKA20" s="118"/>
      <c r="OKB20" s="118"/>
      <c r="OKC20" s="118"/>
      <c r="OKD20" s="118"/>
      <c r="OKE20" s="118"/>
      <c r="OKF20" s="118"/>
      <c r="OKG20" s="118"/>
      <c r="OKH20" s="118"/>
      <c r="OKI20" s="118"/>
      <c r="OKJ20" s="118"/>
      <c r="OKK20" s="118"/>
      <c r="OKL20" s="118"/>
      <c r="OKM20" s="118"/>
      <c r="OKN20" s="118"/>
      <c r="OKO20" s="118"/>
      <c r="OKP20" s="118"/>
      <c r="OKQ20" s="118"/>
      <c r="OKR20" s="118"/>
      <c r="OKS20" s="118"/>
      <c r="OKT20" s="118"/>
      <c r="OKU20" s="118"/>
      <c r="OKV20" s="118"/>
      <c r="OKW20" s="118"/>
      <c r="OKX20" s="118"/>
      <c r="OKY20" s="118"/>
      <c r="OKZ20" s="118"/>
      <c r="OLA20" s="118"/>
      <c r="OLB20" s="118"/>
      <c r="OLC20" s="118"/>
      <c r="OLD20" s="118"/>
      <c r="OLE20" s="118"/>
      <c r="OLF20" s="118"/>
      <c r="OLG20" s="118"/>
      <c r="OLH20" s="118"/>
      <c r="OLI20" s="118"/>
      <c r="OLJ20" s="118"/>
      <c r="OLK20" s="118"/>
      <c r="OLL20" s="118"/>
      <c r="OLM20" s="118"/>
      <c r="OLN20" s="118"/>
      <c r="OLO20" s="118"/>
      <c r="OLP20" s="118"/>
      <c r="OLQ20" s="118"/>
      <c r="OLR20" s="118"/>
      <c r="OLS20" s="118"/>
      <c r="OLT20" s="118"/>
      <c r="OLU20" s="118"/>
      <c r="OLV20" s="118"/>
      <c r="OLW20" s="118"/>
      <c r="OLX20" s="118"/>
      <c r="OLY20" s="118"/>
      <c r="OLZ20" s="118"/>
      <c r="OMA20" s="118"/>
      <c r="OMB20" s="118"/>
      <c r="OMC20" s="118"/>
      <c r="OMD20" s="118"/>
      <c r="OME20" s="118"/>
      <c r="OMF20" s="118"/>
      <c r="OMG20" s="118"/>
      <c r="OMH20" s="118"/>
      <c r="OMI20" s="118"/>
      <c r="OMJ20" s="118"/>
      <c r="OMK20" s="118"/>
      <c r="OML20" s="118"/>
      <c r="OMM20" s="118"/>
      <c r="OMN20" s="118"/>
      <c r="OMO20" s="118"/>
      <c r="OMP20" s="118"/>
      <c r="OMQ20" s="118"/>
      <c r="OMR20" s="118"/>
      <c r="OMS20" s="118"/>
      <c r="OMT20" s="118"/>
      <c r="OMU20" s="118"/>
      <c r="OMV20" s="118"/>
      <c r="OMW20" s="118"/>
      <c r="OMX20" s="118"/>
      <c r="OMY20" s="118"/>
      <c r="OMZ20" s="118"/>
      <c r="ONA20" s="118"/>
      <c r="ONB20" s="118"/>
      <c r="ONC20" s="118"/>
      <c r="OND20" s="118"/>
      <c r="ONE20" s="118"/>
      <c r="ONF20" s="118"/>
      <c r="ONG20" s="118"/>
      <c r="ONH20" s="118"/>
      <c r="ONI20" s="118"/>
      <c r="ONJ20" s="118"/>
      <c r="ONK20" s="118"/>
      <c r="ONL20" s="118"/>
      <c r="ONM20" s="118"/>
      <c r="ONN20" s="118"/>
      <c r="ONO20" s="118"/>
      <c r="ONP20" s="118"/>
      <c r="ONQ20" s="118"/>
      <c r="ONR20" s="118"/>
      <c r="ONS20" s="118"/>
      <c r="ONT20" s="118"/>
      <c r="ONU20" s="118"/>
      <c r="ONV20" s="118"/>
      <c r="ONW20" s="118"/>
      <c r="ONX20" s="118"/>
      <c r="ONY20" s="118"/>
      <c r="ONZ20" s="118"/>
      <c r="OOA20" s="118"/>
      <c r="OOB20" s="118"/>
      <c r="OOC20" s="118"/>
      <c r="OOD20" s="118"/>
      <c r="OOE20" s="118"/>
      <c r="OOF20" s="118"/>
      <c r="OOG20" s="118"/>
      <c r="OOH20" s="118"/>
      <c r="OOI20" s="118"/>
      <c r="OOJ20" s="118"/>
      <c r="OOK20" s="118"/>
      <c r="OOL20" s="118"/>
      <c r="OOM20" s="118"/>
      <c r="OON20" s="118"/>
      <c r="OOO20" s="118"/>
      <c r="OOP20" s="118"/>
      <c r="OOQ20" s="118"/>
      <c r="OOR20" s="118"/>
      <c r="OOS20" s="118"/>
      <c r="OOT20" s="118"/>
      <c r="OOU20" s="118"/>
      <c r="OOV20" s="118"/>
      <c r="OOW20" s="118"/>
      <c r="OOX20" s="118"/>
      <c r="OOY20" s="118"/>
      <c r="OOZ20" s="118"/>
      <c r="OPA20" s="118"/>
      <c r="OPB20" s="118"/>
      <c r="OPC20" s="118"/>
      <c r="OPD20" s="118"/>
      <c r="OPE20" s="118"/>
      <c r="OPF20" s="118"/>
      <c r="OPG20" s="118"/>
      <c r="OPH20" s="118"/>
      <c r="OPI20" s="118"/>
      <c r="OPJ20" s="118"/>
      <c r="OPK20" s="118"/>
      <c r="OPL20" s="118"/>
      <c r="OPM20" s="118"/>
      <c r="OPN20" s="118"/>
      <c r="OPO20" s="118"/>
      <c r="OPP20" s="118"/>
      <c r="OPQ20" s="118"/>
      <c r="OPR20" s="118"/>
      <c r="OPS20" s="118"/>
      <c r="OPT20" s="118"/>
      <c r="OPU20" s="118"/>
      <c r="OPV20" s="118"/>
      <c r="OPW20" s="118"/>
      <c r="OPX20" s="118"/>
      <c r="OPY20" s="118"/>
      <c r="OPZ20" s="118"/>
      <c r="OQA20" s="118"/>
      <c r="OQB20" s="118"/>
      <c r="OQC20" s="118"/>
      <c r="OQD20" s="118"/>
      <c r="OQE20" s="118"/>
      <c r="OQF20" s="118"/>
      <c r="OQG20" s="118"/>
      <c r="OQH20" s="118"/>
      <c r="OQI20" s="118"/>
      <c r="OQJ20" s="118"/>
      <c r="OQK20" s="118"/>
      <c r="OQL20" s="118"/>
      <c r="OQM20" s="118"/>
      <c r="OQN20" s="118"/>
      <c r="OQO20" s="118"/>
      <c r="OQP20" s="118"/>
      <c r="OQQ20" s="118"/>
      <c r="OQR20" s="118"/>
      <c r="OQS20" s="118"/>
      <c r="OQT20" s="118"/>
      <c r="OQU20" s="118"/>
      <c r="OQV20" s="118"/>
      <c r="OQW20" s="118"/>
      <c r="OQX20" s="118"/>
      <c r="OQY20" s="118"/>
      <c r="OQZ20" s="118"/>
      <c r="ORA20" s="118"/>
      <c r="ORB20" s="118"/>
      <c r="ORC20" s="118"/>
      <c r="ORD20" s="118"/>
      <c r="ORE20" s="118"/>
      <c r="ORF20" s="118"/>
      <c r="ORG20" s="118"/>
      <c r="ORH20" s="118"/>
      <c r="ORI20" s="118"/>
      <c r="ORJ20" s="118"/>
      <c r="ORK20" s="118"/>
      <c r="ORL20" s="118"/>
      <c r="ORM20" s="118"/>
      <c r="ORN20" s="118"/>
      <c r="ORO20" s="118"/>
      <c r="ORP20" s="118"/>
      <c r="ORQ20" s="118"/>
      <c r="ORR20" s="118"/>
      <c r="ORS20" s="118"/>
      <c r="ORT20" s="118"/>
      <c r="ORU20" s="118"/>
      <c r="ORV20" s="118"/>
      <c r="ORW20" s="118"/>
      <c r="ORX20" s="118"/>
      <c r="ORY20" s="118"/>
      <c r="ORZ20" s="118"/>
      <c r="OSA20" s="118"/>
      <c r="OSB20" s="118"/>
      <c r="OSC20" s="118"/>
      <c r="OSD20" s="118"/>
      <c r="OSE20" s="118"/>
      <c r="OSF20" s="118"/>
      <c r="OSG20" s="118"/>
      <c r="OSH20" s="118"/>
      <c r="OSI20" s="118"/>
      <c r="OSJ20" s="118"/>
      <c r="OSK20" s="118"/>
      <c r="OSL20" s="118"/>
      <c r="OSM20" s="118"/>
      <c r="OSN20" s="118"/>
      <c r="OSO20" s="118"/>
      <c r="OSP20" s="118"/>
      <c r="OSQ20" s="118"/>
      <c r="OSR20" s="118"/>
      <c r="OSS20" s="118"/>
      <c r="OST20" s="118"/>
      <c r="OSU20" s="118"/>
      <c r="OSV20" s="118"/>
      <c r="OSW20" s="118"/>
      <c r="OSX20" s="118"/>
      <c r="OSY20" s="118"/>
      <c r="OSZ20" s="118"/>
      <c r="OTA20" s="118"/>
      <c r="OTB20" s="118"/>
      <c r="OTC20" s="118"/>
      <c r="OTD20" s="118"/>
      <c r="OTE20" s="118"/>
      <c r="OTF20" s="118"/>
      <c r="OTG20" s="118"/>
      <c r="OTH20" s="118"/>
      <c r="OTI20" s="118"/>
      <c r="OTJ20" s="118"/>
      <c r="OTK20" s="118"/>
      <c r="OTL20" s="118"/>
      <c r="OTM20" s="118"/>
      <c r="OTN20" s="118"/>
      <c r="OTO20" s="118"/>
      <c r="OTP20" s="118"/>
      <c r="OTQ20" s="118"/>
      <c r="OTR20" s="118"/>
      <c r="OTS20" s="118"/>
      <c r="OTT20" s="118"/>
      <c r="OTU20" s="118"/>
      <c r="OTV20" s="118"/>
      <c r="OTW20" s="118"/>
      <c r="OTX20" s="118"/>
      <c r="OTY20" s="118"/>
      <c r="OTZ20" s="118"/>
      <c r="OUA20" s="118"/>
      <c r="OUB20" s="118"/>
      <c r="OUC20" s="118"/>
      <c r="OUD20" s="118"/>
      <c r="OUE20" s="118"/>
      <c r="OUF20" s="118"/>
      <c r="OUG20" s="118"/>
      <c r="OUH20" s="118"/>
      <c r="OUI20" s="118"/>
      <c r="OUJ20" s="118"/>
      <c r="OUK20" s="118"/>
      <c r="OUL20" s="118"/>
      <c r="OUM20" s="118"/>
      <c r="OUN20" s="118"/>
      <c r="OUO20" s="118"/>
      <c r="OUP20" s="118"/>
      <c r="OUQ20" s="118"/>
      <c r="OUR20" s="118"/>
      <c r="OUS20" s="118"/>
      <c r="OUT20" s="118"/>
      <c r="OUU20" s="118"/>
      <c r="OUV20" s="118"/>
      <c r="OUW20" s="118"/>
      <c r="OUX20" s="118"/>
      <c r="OUY20" s="118"/>
      <c r="OUZ20" s="118"/>
      <c r="OVA20" s="118"/>
      <c r="OVB20" s="118"/>
      <c r="OVC20" s="118"/>
      <c r="OVD20" s="118"/>
      <c r="OVE20" s="118"/>
      <c r="OVF20" s="118"/>
      <c r="OVG20" s="118"/>
      <c r="OVH20" s="118"/>
      <c r="OVI20" s="118"/>
      <c r="OVJ20" s="118"/>
      <c r="OVK20" s="118"/>
      <c r="OVL20" s="118"/>
      <c r="OVM20" s="118"/>
      <c r="OVN20" s="118"/>
      <c r="OVO20" s="118"/>
      <c r="OVP20" s="118"/>
      <c r="OVQ20" s="118"/>
      <c r="OVR20" s="118"/>
      <c r="OVS20" s="118"/>
      <c r="OVT20" s="118"/>
      <c r="OVU20" s="118"/>
      <c r="OVV20" s="118"/>
      <c r="OVW20" s="118"/>
      <c r="OVX20" s="118"/>
      <c r="OVY20" s="118"/>
      <c r="OVZ20" s="118"/>
      <c r="OWA20" s="118"/>
      <c r="OWB20" s="118"/>
      <c r="OWC20" s="118"/>
      <c r="OWD20" s="118"/>
      <c r="OWE20" s="118"/>
      <c r="OWF20" s="118"/>
      <c r="OWG20" s="118"/>
      <c r="OWH20" s="118"/>
      <c r="OWI20" s="118"/>
      <c r="OWJ20" s="118"/>
      <c r="OWK20" s="118"/>
      <c r="OWL20" s="118"/>
      <c r="OWM20" s="118"/>
      <c r="OWN20" s="118"/>
      <c r="OWO20" s="118"/>
      <c r="OWP20" s="118"/>
      <c r="OWQ20" s="118"/>
      <c r="OWR20" s="118"/>
      <c r="OWS20" s="118"/>
      <c r="OWT20" s="118"/>
      <c r="OWU20" s="118"/>
      <c r="OWV20" s="118"/>
      <c r="OWW20" s="118"/>
      <c r="OWX20" s="118"/>
      <c r="OWY20" s="118"/>
      <c r="OWZ20" s="118"/>
      <c r="OXA20" s="118"/>
      <c r="OXB20" s="118"/>
      <c r="OXC20" s="118"/>
      <c r="OXD20" s="118"/>
      <c r="OXE20" s="118"/>
      <c r="OXF20" s="118"/>
      <c r="OXG20" s="118"/>
      <c r="OXH20" s="118"/>
      <c r="OXI20" s="118"/>
      <c r="OXJ20" s="118"/>
      <c r="OXK20" s="118"/>
      <c r="OXL20" s="118"/>
      <c r="OXM20" s="118"/>
      <c r="OXN20" s="118"/>
      <c r="OXO20" s="118"/>
      <c r="OXP20" s="118"/>
      <c r="OXQ20" s="118"/>
      <c r="OXR20" s="118"/>
      <c r="OXS20" s="118"/>
      <c r="OXT20" s="118"/>
      <c r="OXU20" s="118"/>
      <c r="OXV20" s="118"/>
      <c r="OXW20" s="118"/>
      <c r="OXX20" s="118"/>
      <c r="OXY20" s="118"/>
      <c r="OXZ20" s="118"/>
      <c r="OYA20" s="118"/>
      <c r="OYB20" s="118"/>
      <c r="OYC20" s="118"/>
      <c r="OYD20" s="118"/>
      <c r="OYE20" s="118"/>
      <c r="OYF20" s="118"/>
      <c r="OYG20" s="118"/>
      <c r="OYH20" s="118"/>
      <c r="OYI20" s="118"/>
      <c r="OYJ20" s="118"/>
      <c r="OYK20" s="118"/>
      <c r="OYL20" s="118"/>
      <c r="OYM20" s="118"/>
      <c r="OYN20" s="118"/>
      <c r="OYO20" s="118"/>
      <c r="OYP20" s="118"/>
      <c r="OYQ20" s="118"/>
      <c r="OYR20" s="118"/>
      <c r="OYS20" s="118"/>
      <c r="OYT20" s="118"/>
      <c r="OYU20" s="118"/>
      <c r="OYV20" s="118"/>
      <c r="OYW20" s="118"/>
      <c r="OYX20" s="118"/>
      <c r="OYY20" s="118"/>
      <c r="OYZ20" s="118"/>
      <c r="OZA20" s="118"/>
      <c r="OZB20" s="118"/>
      <c r="OZC20" s="118"/>
      <c r="OZD20" s="118"/>
      <c r="OZE20" s="118"/>
      <c r="OZF20" s="118"/>
      <c r="OZG20" s="118"/>
      <c r="OZH20" s="118"/>
      <c r="OZI20" s="118"/>
      <c r="OZJ20" s="118"/>
      <c r="OZK20" s="118"/>
      <c r="OZL20" s="118"/>
      <c r="OZM20" s="118"/>
      <c r="OZN20" s="118"/>
      <c r="OZO20" s="118"/>
      <c r="OZP20" s="118"/>
      <c r="OZQ20" s="118"/>
      <c r="OZR20" s="118"/>
      <c r="OZS20" s="118"/>
      <c r="OZT20" s="118"/>
      <c r="OZU20" s="118"/>
      <c r="OZV20" s="118"/>
      <c r="OZW20" s="118"/>
      <c r="OZX20" s="118"/>
      <c r="OZY20" s="118"/>
      <c r="OZZ20" s="118"/>
      <c r="PAA20" s="118"/>
      <c r="PAB20" s="118"/>
      <c r="PAC20" s="118"/>
      <c r="PAD20" s="118"/>
      <c r="PAE20" s="118"/>
      <c r="PAF20" s="118"/>
      <c r="PAG20" s="118"/>
      <c r="PAH20" s="118"/>
      <c r="PAI20" s="118"/>
      <c r="PAJ20" s="118"/>
      <c r="PAK20" s="118"/>
      <c r="PAL20" s="118"/>
      <c r="PAM20" s="118"/>
      <c r="PAN20" s="118"/>
      <c r="PAO20" s="118"/>
      <c r="PAP20" s="118"/>
      <c r="PAQ20" s="118"/>
      <c r="PAR20" s="118"/>
      <c r="PAS20" s="118"/>
      <c r="PAT20" s="118"/>
      <c r="PAU20" s="118"/>
      <c r="PAV20" s="118"/>
      <c r="PAW20" s="118"/>
      <c r="PAX20" s="118"/>
      <c r="PAY20" s="118"/>
      <c r="PAZ20" s="118"/>
      <c r="PBA20" s="118"/>
      <c r="PBB20" s="118"/>
      <c r="PBC20" s="118"/>
      <c r="PBD20" s="118"/>
      <c r="PBE20" s="118"/>
      <c r="PBF20" s="118"/>
      <c r="PBG20" s="118"/>
      <c r="PBH20" s="118"/>
      <c r="PBI20" s="118"/>
      <c r="PBJ20" s="118"/>
      <c r="PBK20" s="118"/>
      <c r="PBL20" s="118"/>
      <c r="PBM20" s="118"/>
      <c r="PBN20" s="118"/>
      <c r="PBO20" s="118"/>
      <c r="PBP20" s="118"/>
      <c r="PBQ20" s="118"/>
      <c r="PBR20" s="118"/>
      <c r="PBS20" s="118"/>
      <c r="PBT20" s="118"/>
      <c r="PBU20" s="118"/>
      <c r="PBV20" s="118"/>
      <c r="PBW20" s="118"/>
      <c r="PBX20" s="118"/>
      <c r="PBY20" s="118"/>
      <c r="PBZ20" s="118"/>
      <c r="PCA20" s="118"/>
      <c r="PCB20" s="118"/>
      <c r="PCC20" s="118"/>
      <c r="PCD20" s="118"/>
      <c r="PCE20" s="118"/>
      <c r="PCF20" s="118"/>
      <c r="PCG20" s="118"/>
      <c r="PCH20" s="118"/>
      <c r="PCI20" s="118"/>
      <c r="PCJ20" s="118"/>
      <c r="PCK20" s="118"/>
      <c r="PCL20" s="118"/>
      <c r="PCM20" s="118"/>
      <c r="PCN20" s="118"/>
      <c r="PCO20" s="118"/>
      <c r="PCP20" s="118"/>
      <c r="PCQ20" s="118"/>
      <c r="PCR20" s="118"/>
      <c r="PCS20" s="118"/>
      <c r="PCT20" s="118"/>
      <c r="PCU20" s="118"/>
      <c r="PCV20" s="118"/>
      <c r="PCW20" s="118"/>
      <c r="PCX20" s="118"/>
      <c r="PCY20" s="118"/>
      <c r="PCZ20" s="118"/>
      <c r="PDA20" s="118"/>
      <c r="PDB20" s="118"/>
      <c r="PDC20" s="118"/>
      <c r="PDD20" s="118"/>
      <c r="PDE20" s="118"/>
      <c r="PDF20" s="118"/>
      <c r="PDG20" s="118"/>
      <c r="PDH20" s="118"/>
      <c r="PDI20" s="118"/>
      <c r="PDJ20" s="118"/>
      <c r="PDK20" s="118"/>
      <c r="PDL20" s="118"/>
      <c r="PDM20" s="118"/>
      <c r="PDN20" s="118"/>
      <c r="PDO20" s="118"/>
      <c r="PDP20" s="118"/>
      <c r="PDQ20" s="118"/>
      <c r="PDR20" s="118"/>
      <c r="PDS20" s="118"/>
      <c r="PDT20" s="118"/>
      <c r="PDU20" s="118"/>
      <c r="PDV20" s="118"/>
      <c r="PDW20" s="118"/>
      <c r="PDX20" s="118"/>
      <c r="PDY20" s="118"/>
      <c r="PDZ20" s="118"/>
      <c r="PEA20" s="118"/>
      <c r="PEB20" s="118"/>
      <c r="PEC20" s="118"/>
      <c r="PED20" s="118"/>
      <c r="PEE20" s="118"/>
      <c r="PEF20" s="118"/>
      <c r="PEG20" s="118"/>
      <c r="PEH20" s="118"/>
      <c r="PEI20" s="118"/>
      <c r="PEJ20" s="118"/>
      <c r="PEK20" s="118"/>
      <c r="PEL20" s="118"/>
      <c r="PEM20" s="118"/>
      <c r="PEN20" s="118"/>
      <c r="PEO20" s="118"/>
      <c r="PEP20" s="118"/>
      <c r="PEQ20" s="118"/>
      <c r="PER20" s="118"/>
      <c r="PES20" s="118"/>
      <c r="PET20" s="118"/>
      <c r="PEU20" s="118"/>
      <c r="PEV20" s="118"/>
      <c r="PEW20" s="118"/>
      <c r="PEX20" s="118"/>
      <c r="PEY20" s="118"/>
      <c r="PEZ20" s="118"/>
      <c r="PFA20" s="118"/>
      <c r="PFB20" s="118"/>
      <c r="PFC20" s="118"/>
      <c r="PFD20" s="118"/>
      <c r="PFE20" s="118"/>
      <c r="PFF20" s="118"/>
      <c r="PFG20" s="118"/>
      <c r="PFH20" s="118"/>
      <c r="PFI20" s="118"/>
      <c r="PFJ20" s="118"/>
      <c r="PFK20" s="118"/>
      <c r="PFL20" s="118"/>
      <c r="PFM20" s="118"/>
      <c r="PFN20" s="118"/>
      <c r="PFO20" s="118"/>
      <c r="PFP20" s="118"/>
      <c r="PFQ20" s="118"/>
      <c r="PFR20" s="118"/>
      <c r="PFS20" s="118"/>
      <c r="PFT20" s="118"/>
      <c r="PFU20" s="118"/>
      <c r="PFV20" s="118"/>
      <c r="PFW20" s="118"/>
      <c r="PFX20" s="118"/>
      <c r="PFY20" s="118"/>
      <c r="PFZ20" s="118"/>
      <c r="PGA20" s="118"/>
      <c r="PGB20" s="118"/>
      <c r="PGC20" s="118"/>
      <c r="PGD20" s="118"/>
      <c r="PGE20" s="118"/>
      <c r="PGF20" s="118"/>
      <c r="PGG20" s="118"/>
      <c r="PGH20" s="118"/>
      <c r="PGI20" s="118"/>
      <c r="PGJ20" s="118"/>
      <c r="PGK20" s="118"/>
      <c r="PGL20" s="118"/>
      <c r="PGM20" s="118"/>
      <c r="PGN20" s="118"/>
      <c r="PGO20" s="118"/>
      <c r="PGP20" s="118"/>
      <c r="PGQ20" s="118"/>
      <c r="PGR20" s="118"/>
      <c r="PGS20" s="118"/>
      <c r="PGT20" s="118"/>
      <c r="PGU20" s="118"/>
      <c r="PGV20" s="118"/>
      <c r="PGW20" s="118"/>
      <c r="PGX20" s="118"/>
      <c r="PGY20" s="118"/>
      <c r="PGZ20" s="118"/>
      <c r="PHA20" s="118"/>
      <c r="PHB20" s="118"/>
      <c r="PHC20" s="118"/>
      <c r="PHD20" s="118"/>
      <c r="PHE20" s="118"/>
      <c r="PHF20" s="118"/>
      <c r="PHG20" s="118"/>
      <c r="PHH20" s="118"/>
      <c r="PHI20" s="118"/>
      <c r="PHJ20" s="118"/>
      <c r="PHK20" s="118"/>
      <c r="PHL20" s="118"/>
      <c r="PHM20" s="118"/>
      <c r="PHN20" s="118"/>
      <c r="PHO20" s="118"/>
      <c r="PHP20" s="118"/>
      <c r="PHQ20" s="118"/>
      <c r="PHR20" s="118"/>
      <c r="PHS20" s="118"/>
      <c r="PHT20" s="118"/>
      <c r="PHU20" s="118"/>
      <c r="PHV20" s="118"/>
      <c r="PHW20" s="118"/>
      <c r="PHX20" s="118"/>
      <c r="PHY20" s="118"/>
      <c r="PHZ20" s="118"/>
      <c r="PIA20" s="118"/>
      <c r="PIB20" s="118"/>
      <c r="PIC20" s="118"/>
      <c r="PID20" s="118"/>
      <c r="PIE20" s="118"/>
      <c r="PIF20" s="118"/>
      <c r="PIG20" s="118"/>
      <c r="PIH20" s="118"/>
      <c r="PII20" s="118"/>
      <c r="PIJ20" s="118"/>
      <c r="PIK20" s="118"/>
      <c r="PIL20" s="118"/>
      <c r="PIM20" s="118"/>
      <c r="PIN20" s="118"/>
      <c r="PIO20" s="118"/>
      <c r="PIP20" s="118"/>
      <c r="PIQ20" s="118"/>
      <c r="PIR20" s="118"/>
      <c r="PIS20" s="118"/>
      <c r="PIT20" s="118"/>
      <c r="PIU20" s="118"/>
      <c r="PIV20" s="118"/>
      <c r="PIW20" s="118"/>
      <c r="PIX20" s="118"/>
      <c r="PIY20" s="118"/>
      <c r="PIZ20" s="118"/>
      <c r="PJA20" s="118"/>
      <c r="PJB20" s="118"/>
      <c r="PJC20" s="118"/>
      <c r="PJD20" s="118"/>
      <c r="PJE20" s="118"/>
      <c r="PJF20" s="118"/>
      <c r="PJG20" s="118"/>
      <c r="PJH20" s="118"/>
      <c r="PJI20" s="118"/>
      <c r="PJJ20" s="118"/>
      <c r="PJK20" s="118"/>
      <c r="PJL20" s="118"/>
      <c r="PJM20" s="118"/>
      <c r="PJN20" s="118"/>
      <c r="PJO20" s="118"/>
      <c r="PJP20" s="118"/>
      <c r="PJQ20" s="118"/>
      <c r="PJR20" s="118"/>
      <c r="PJS20" s="118"/>
      <c r="PJT20" s="118"/>
      <c r="PJU20" s="118"/>
      <c r="PJV20" s="118"/>
      <c r="PJW20" s="118"/>
      <c r="PJX20" s="118"/>
      <c r="PJY20" s="118"/>
      <c r="PJZ20" s="118"/>
      <c r="PKA20" s="118"/>
      <c r="PKB20" s="118"/>
      <c r="PKC20" s="118"/>
      <c r="PKD20" s="118"/>
      <c r="PKE20" s="118"/>
      <c r="PKF20" s="118"/>
      <c r="PKG20" s="118"/>
      <c r="PKH20" s="118"/>
      <c r="PKI20" s="118"/>
      <c r="PKJ20" s="118"/>
      <c r="PKK20" s="118"/>
      <c r="PKL20" s="118"/>
      <c r="PKM20" s="118"/>
      <c r="PKN20" s="118"/>
      <c r="PKO20" s="118"/>
      <c r="PKP20" s="118"/>
      <c r="PKQ20" s="118"/>
      <c r="PKR20" s="118"/>
      <c r="PKS20" s="118"/>
      <c r="PKT20" s="118"/>
      <c r="PKU20" s="118"/>
      <c r="PKV20" s="118"/>
      <c r="PKW20" s="118"/>
      <c r="PKX20" s="118"/>
      <c r="PKY20" s="118"/>
      <c r="PKZ20" s="118"/>
      <c r="PLA20" s="118"/>
      <c r="PLB20" s="118"/>
      <c r="PLC20" s="118"/>
      <c r="PLD20" s="118"/>
      <c r="PLE20" s="118"/>
      <c r="PLF20" s="118"/>
      <c r="PLG20" s="118"/>
      <c r="PLH20" s="118"/>
      <c r="PLI20" s="118"/>
      <c r="PLJ20" s="118"/>
      <c r="PLK20" s="118"/>
      <c r="PLL20" s="118"/>
      <c r="PLM20" s="118"/>
      <c r="PLN20" s="118"/>
      <c r="PLO20" s="118"/>
      <c r="PLP20" s="118"/>
      <c r="PLQ20" s="118"/>
      <c r="PLR20" s="118"/>
      <c r="PLS20" s="118"/>
      <c r="PLT20" s="118"/>
      <c r="PLU20" s="118"/>
      <c r="PLV20" s="118"/>
      <c r="PLW20" s="118"/>
      <c r="PLX20" s="118"/>
      <c r="PLY20" s="118"/>
      <c r="PLZ20" s="118"/>
      <c r="PMA20" s="118"/>
      <c r="PMB20" s="118"/>
      <c r="PMC20" s="118"/>
      <c r="PMD20" s="118"/>
      <c r="PME20" s="118"/>
      <c r="PMF20" s="118"/>
      <c r="PMG20" s="118"/>
      <c r="PMH20" s="118"/>
      <c r="PMI20" s="118"/>
      <c r="PMJ20" s="118"/>
      <c r="PMK20" s="118"/>
      <c r="PML20" s="118"/>
      <c r="PMM20" s="118"/>
      <c r="PMN20" s="118"/>
      <c r="PMO20" s="118"/>
      <c r="PMP20" s="118"/>
      <c r="PMQ20" s="118"/>
      <c r="PMR20" s="118"/>
      <c r="PMS20" s="118"/>
      <c r="PMT20" s="118"/>
      <c r="PMU20" s="118"/>
      <c r="PMV20" s="118"/>
      <c r="PMW20" s="118"/>
      <c r="PMX20" s="118"/>
      <c r="PMY20" s="118"/>
      <c r="PMZ20" s="118"/>
      <c r="PNA20" s="118"/>
      <c r="PNB20" s="118"/>
      <c r="PNC20" s="118"/>
      <c r="PND20" s="118"/>
      <c r="PNE20" s="118"/>
      <c r="PNF20" s="118"/>
      <c r="PNG20" s="118"/>
      <c r="PNH20" s="118"/>
      <c r="PNI20" s="118"/>
      <c r="PNJ20" s="118"/>
      <c r="PNK20" s="118"/>
      <c r="PNL20" s="118"/>
      <c r="PNM20" s="118"/>
      <c r="PNN20" s="118"/>
      <c r="PNO20" s="118"/>
      <c r="PNP20" s="118"/>
      <c r="PNQ20" s="118"/>
      <c r="PNR20" s="118"/>
      <c r="PNS20" s="118"/>
      <c r="PNT20" s="118"/>
      <c r="PNU20" s="118"/>
      <c r="PNV20" s="118"/>
      <c r="PNW20" s="118"/>
      <c r="PNX20" s="118"/>
      <c r="PNY20" s="118"/>
      <c r="PNZ20" s="118"/>
      <c r="POA20" s="118"/>
      <c r="POB20" s="118"/>
      <c r="POC20" s="118"/>
      <c r="POD20" s="118"/>
      <c r="POE20" s="118"/>
      <c r="POF20" s="118"/>
      <c r="POG20" s="118"/>
      <c r="POH20" s="118"/>
      <c r="POI20" s="118"/>
      <c r="POJ20" s="118"/>
      <c r="POK20" s="118"/>
      <c r="POL20" s="118"/>
      <c r="POM20" s="118"/>
      <c r="PON20" s="118"/>
      <c r="POO20" s="118"/>
      <c r="POP20" s="118"/>
      <c r="POQ20" s="118"/>
      <c r="POR20" s="118"/>
      <c r="POS20" s="118"/>
      <c r="POT20" s="118"/>
      <c r="POU20" s="118"/>
      <c r="POV20" s="118"/>
      <c r="POW20" s="118"/>
      <c r="POX20" s="118"/>
      <c r="POY20" s="118"/>
      <c r="POZ20" s="118"/>
      <c r="PPA20" s="118"/>
      <c r="PPB20" s="118"/>
      <c r="PPC20" s="118"/>
      <c r="PPD20" s="118"/>
      <c r="PPE20" s="118"/>
      <c r="PPF20" s="118"/>
      <c r="PPG20" s="118"/>
      <c r="PPH20" s="118"/>
      <c r="PPI20" s="118"/>
      <c r="PPJ20" s="118"/>
      <c r="PPK20" s="118"/>
      <c r="PPL20" s="118"/>
      <c r="PPM20" s="118"/>
      <c r="PPN20" s="118"/>
      <c r="PPO20" s="118"/>
      <c r="PPP20" s="118"/>
      <c r="PPQ20" s="118"/>
      <c r="PPR20" s="118"/>
      <c r="PPS20" s="118"/>
      <c r="PPT20" s="118"/>
      <c r="PPU20" s="118"/>
      <c r="PPV20" s="118"/>
      <c r="PPW20" s="118"/>
      <c r="PPX20" s="118"/>
      <c r="PPY20" s="118"/>
      <c r="PPZ20" s="118"/>
      <c r="PQA20" s="118"/>
      <c r="PQB20" s="118"/>
      <c r="PQC20" s="118"/>
      <c r="PQD20" s="118"/>
      <c r="PQE20" s="118"/>
      <c r="PQF20" s="118"/>
      <c r="PQG20" s="118"/>
      <c r="PQH20" s="118"/>
      <c r="PQI20" s="118"/>
      <c r="PQJ20" s="118"/>
      <c r="PQK20" s="118"/>
      <c r="PQL20" s="118"/>
      <c r="PQM20" s="118"/>
      <c r="PQN20" s="118"/>
      <c r="PQO20" s="118"/>
      <c r="PQP20" s="118"/>
      <c r="PQQ20" s="118"/>
      <c r="PQR20" s="118"/>
      <c r="PQS20" s="118"/>
      <c r="PQT20" s="118"/>
      <c r="PQU20" s="118"/>
      <c r="PQV20" s="118"/>
      <c r="PQW20" s="118"/>
      <c r="PQX20" s="118"/>
      <c r="PQY20" s="118"/>
      <c r="PQZ20" s="118"/>
      <c r="PRA20" s="118"/>
      <c r="PRB20" s="118"/>
      <c r="PRC20" s="118"/>
      <c r="PRD20" s="118"/>
      <c r="PRE20" s="118"/>
      <c r="PRF20" s="118"/>
      <c r="PRG20" s="118"/>
      <c r="PRH20" s="118"/>
      <c r="PRI20" s="118"/>
      <c r="PRJ20" s="118"/>
      <c r="PRK20" s="118"/>
      <c r="PRL20" s="118"/>
      <c r="PRM20" s="118"/>
      <c r="PRN20" s="118"/>
      <c r="PRO20" s="118"/>
      <c r="PRP20" s="118"/>
      <c r="PRQ20" s="118"/>
      <c r="PRR20" s="118"/>
      <c r="PRS20" s="118"/>
      <c r="PRT20" s="118"/>
      <c r="PRU20" s="118"/>
      <c r="PRV20" s="118"/>
      <c r="PRW20" s="118"/>
      <c r="PRX20" s="118"/>
      <c r="PRY20" s="118"/>
      <c r="PRZ20" s="118"/>
      <c r="PSA20" s="118"/>
      <c r="PSB20" s="118"/>
      <c r="PSC20" s="118"/>
      <c r="PSD20" s="118"/>
      <c r="PSE20" s="118"/>
      <c r="PSF20" s="118"/>
      <c r="PSG20" s="118"/>
      <c r="PSH20" s="118"/>
      <c r="PSI20" s="118"/>
      <c r="PSJ20" s="118"/>
      <c r="PSK20" s="118"/>
      <c r="PSL20" s="118"/>
      <c r="PSM20" s="118"/>
      <c r="PSN20" s="118"/>
      <c r="PSO20" s="118"/>
      <c r="PSP20" s="118"/>
      <c r="PSQ20" s="118"/>
      <c r="PSR20" s="118"/>
      <c r="PSS20" s="118"/>
      <c r="PST20" s="118"/>
      <c r="PSU20" s="118"/>
      <c r="PSV20" s="118"/>
      <c r="PSW20" s="118"/>
      <c r="PSX20" s="118"/>
      <c r="PSY20" s="118"/>
      <c r="PSZ20" s="118"/>
      <c r="PTA20" s="118"/>
      <c r="PTB20" s="118"/>
      <c r="PTC20" s="118"/>
      <c r="PTD20" s="118"/>
      <c r="PTE20" s="118"/>
      <c r="PTF20" s="118"/>
      <c r="PTG20" s="118"/>
      <c r="PTH20" s="118"/>
      <c r="PTI20" s="118"/>
      <c r="PTJ20" s="118"/>
      <c r="PTK20" s="118"/>
      <c r="PTL20" s="118"/>
      <c r="PTM20" s="118"/>
      <c r="PTN20" s="118"/>
      <c r="PTO20" s="118"/>
      <c r="PTP20" s="118"/>
      <c r="PTQ20" s="118"/>
      <c r="PTR20" s="118"/>
      <c r="PTS20" s="118"/>
      <c r="PTT20" s="118"/>
      <c r="PTU20" s="118"/>
      <c r="PTV20" s="118"/>
      <c r="PTW20" s="118"/>
      <c r="PTX20" s="118"/>
      <c r="PTY20" s="118"/>
      <c r="PTZ20" s="118"/>
      <c r="PUA20" s="118"/>
      <c r="PUB20" s="118"/>
      <c r="PUC20" s="118"/>
      <c r="PUD20" s="118"/>
      <c r="PUE20" s="118"/>
      <c r="PUF20" s="118"/>
      <c r="PUG20" s="118"/>
      <c r="PUH20" s="118"/>
      <c r="PUI20" s="118"/>
      <c r="PUJ20" s="118"/>
      <c r="PUK20" s="118"/>
      <c r="PUL20" s="118"/>
      <c r="PUM20" s="118"/>
      <c r="PUN20" s="118"/>
      <c r="PUO20" s="118"/>
      <c r="PUP20" s="118"/>
      <c r="PUQ20" s="118"/>
      <c r="PUR20" s="118"/>
      <c r="PUS20" s="118"/>
      <c r="PUT20" s="118"/>
      <c r="PUU20" s="118"/>
      <c r="PUV20" s="118"/>
      <c r="PUW20" s="118"/>
      <c r="PUX20" s="118"/>
      <c r="PUY20" s="118"/>
      <c r="PUZ20" s="118"/>
      <c r="PVA20" s="118"/>
      <c r="PVB20" s="118"/>
      <c r="PVC20" s="118"/>
      <c r="PVD20" s="118"/>
      <c r="PVE20" s="118"/>
      <c r="PVF20" s="118"/>
      <c r="PVG20" s="118"/>
      <c r="PVH20" s="118"/>
      <c r="PVI20" s="118"/>
      <c r="PVJ20" s="118"/>
      <c r="PVK20" s="118"/>
      <c r="PVL20" s="118"/>
      <c r="PVM20" s="118"/>
      <c r="PVN20" s="118"/>
      <c r="PVO20" s="118"/>
      <c r="PVP20" s="118"/>
      <c r="PVQ20" s="118"/>
      <c r="PVR20" s="118"/>
      <c r="PVS20" s="118"/>
      <c r="PVT20" s="118"/>
      <c r="PVU20" s="118"/>
      <c r="PVV20" s="118"/>
      <c r="PVW20" s="118"/>
      <c r="PVX20" s="118"/>
      <c r="PVY20" s="118"/>
      <c r="PVZ20" s="118"/>
      <c r="PWA20" s="118"/>
      <c r="PWB20" s="118"/>
      <c r="PWC20" s="118"/>
      <c r="PWD20" s="118"/>
      <c r="PWE20" s="118"/>
      <c r="PWF20" s="118"/>
      <c r="PWG20" s="118"/>
      <c r="PWH20" s="118"/>
      <c r="PWI20" s="118"/>
      <c r="PWJ20" s="118"/>
      <c r="PWK20" s="118"/>
      <c r="PWL20" s="118"/>
      <c r="PWM20" s="118"/>
      <c r="PWN20" s="118"/>
      <c r="PWO20" s="118"/>
      <c r="PWP20" s="118"/>
      <c r="PWQ20" s="118"/>
      <c r="PWR20" s="118"/>
      <c r="PWS20" s="118"/>
      <c r="PWT20" s="118"/>
      <c r="PWU20" s="118"/>
      <c r="PWV20" s="118"/>
      <c r="PWW20" s="118"/>
      <c r="PWX20" s="118"/>
      <c r="PWY20" s="118"/>
      <c r="PWZ20" s="118"/>
      <c r="PXA20" s="118"/>
      <c r="PXB20" s="118"/>
      <c r="PXC20" s="118"/>
      <c r="PXD20" s="118"/>
      <c r="PXE20" s="118"/>
      <c r="PXF20" s="118"/>
      <c r="PXG20" s="118"/>
      <c r="PXH20" s="118"/>
      <c r="PXI20" s="118"/>
      <c r="PXJ20" s="118"/>
      <c r="PXK20" s="118"/>
      <c r="PXL20" s="118"/>
      <c r="PXM20" s="118"/>
      <c r="PXN20" s="118"/>
      <c r="PXO20" s="118"/>
      <c r="PXP20" s="118"/>
      <c r="PXQ20" s="118"/>
      <c r="PXR20" s="118"/>
      <c r="PXS20" s="118"/>
      <c r="PXT20" s="118"/>
      <c r="PXU20" s="118"/>
      <c r="PXV20" s="118"/>
      <c r="PXW20" s="118"/>
      <c r="PXX20" s="118"/>
      <c r="PXY20" s="118"/>
      <c r="PXZ20" s="118"/>
      <c r="PYA20" s="118"/>
      <c r="PYB20" s="118"/>
      <c r="PYC20" s="118"/>
      <c r="PYD20" s="118"/>
      <c r="PYE20" s="118"/>
      <c r="PYF20" s="118"/>
      <c r="PYG20" s="118"/>
      <c r="PYH20" s="118"/>
      <c r="PYI20" s="118"/>
      <c r="PYJ20" s="118"/>
      <c r="PYK20" s="118"/>
      <c r="PYL20" s="118"/>
      <c r="PYM20" s="118"/>
      <c r="PYN20" s="118"/>
      <c r="PYO20" s="118"/>
      <c r="PYP20" s="118"/>
      <c r="PYQ20" s="118"/>
      <c r="PYR20" s="118"/>
      <c r="PYS20" s="118"/>
      <c r="PYT20" s="118"/>
      <c r="PYU20" s="118"/>
      <c r="PYV20" s="118"/>
      <c r="PYW20" s="118"/>
      <c r="PYX20" s="118"/>
      <c r="PYY20" s="118"/>
      <c r="PYZ20" s="118"/>
      <c r="PZA20" s="118"/>
      <c r="PZB20" s="118"/>
      <c r="PZC20" s="118"/>
      <c r="PZD20" s="118"/>
      <c r="PZE20" s="118"/>
      <c r="PZF20" s="118"/>
      <c r="PZG20" s="118"/>
      <c r="PZH20" s="118"/>
      <c r="PZI20" s="118"/>
      <c r="PZJ20" s="118"/>
      <c r="PZK20" s="118"/>
      <c r="PZL20" s="118"/>
      <c r="PZM20" s="118"/>
      <c r="PZN20" s="118"/>
      <c r="PZO20" s="118"/>
      <c r="PZP20" s="118"/>
      <c r="PZQ20" s="118"/>
      <c r="PZR20" s="118"/>
      <c r="PZS20" s="118"/>
      <c r="PZT20" s="118"/>
      <c r="PZU20" s="118"/>
      <c r="PZV20" s="118"/>
      <c r="PZW20" s="118"/>
      <c r="PZX20" s="118"/>
      <c r="PZY20" s="118"/>
      <c r="PZZ20" s="118"/>
      <c r="QAA20" s="118"/>
      <c r="QAB20" s="118"/>
      <c r="QAC20" s="118"/>
      <c r="QAD20" s="118"/>
      <c r="QAE20" s="118"/>
      <c r="QAF20" s="118"/>
      <c r="QAG20" s="118"/>
      <c r="QAH20" s="118"/>
      <c r="QAI20" s="118"/>
      <c r="QAJ20" s="118"/>
      <c r="QAK20" s="118"/>
      <c r="QAL20" s="118"/>
      <c r="QAM20" s="118"/>
      <c r="QAN20" s="118"/>
      <c r="QAO20" s="118"/>
      <c r="QAP20" s="118"/>
      <c r="QAQ20" s="118"/>
      <c r="QAR20" s="118"/>
      <c r="QAS20" s="118"/>
      <c r="QAT20" s="118"/>
      <c r="QAU20" s="118"/>
      <c r="QAV20" s="118"/>
      <c r="QAW20" s="118"/>
      <c r="QAX20" s="118"/>
      <c r="QAY20" s="118"/>
      <c r="QAZ20" s="118"/>
      <c r="QBA20" s="118"/>
      <c r="QBB20" s="118"/>
      <c r="QBC20" s="118"/>
      <c r="QBD20" s="118"/>
      <c r="QBE20" s="118"/>
      <c r="QBF20" s="118"/>
      <c r="QBG20" s="118"/>
      <c r="QBH20" s="118"/>
      <c r="QBI20" s="118"/>
      <c r="QBJ20" s="118"/>
      <c r="QBK20" s="118"/>
      <c r="QBL20" s="118"/>
      <c r="QBM20" s="118"/>
      <c r="QBN20" s="118"/>
      <c r="QBO20" s="118"/>
      <c r="QBP20" s="118"/>
      <c r="QBQ20" s="118"/>
      <c r="QBR20" s="118"/>
      <c r="QBS20" s="118"/>
      <c r="QBT20" s="118"/>
      <c r="QBU20" s="118"/>
      <c r="QBV20" s="118"/>
      <c r="QBW20" s="118"/>
      <c r="QBX20" s="118"/>
      <c r="QBY20" s="118"/>
      <c r="QBZ20" s="118"/>
      <c r="QCA20" s="118"/>
      <c r="QCB20" s="118"/>
      <c r="QCC20" s="118"/>
      <c r="QCD20" s="118"/>
      <c r="QCE20" s="118"/>
      <c r="QCF20" s="118"/>
      <c r="QCG20" s="118"/>
      <c r="QCH20" s="118"/>
      <c r="QCI20" s="118"/>
      <c r="QCJ20" s="118"/>
      <c r="QCK20" s="118"/>
      <c r="QCL20" s="118"/>
      <c r="QCM20" s="118"/>
      <c r="QCN20" s="118"/>
      <c r="QCO20" s="118"/>
      <c r="QCP20" s="118"/>
      <c r="QCQ20" s="118"/>
      <c r="QCR20" s="118"/>
      <c r="QCS20" s="118"/>
      <c r="QCT20" s="118"/>
      <c r="QCU20" s="118"/>
      <c r="QCV20" s="118"/>
      <c r="QCW20" s="118"/>
      <c r="QCX20" s="118"/>
      <c r="QCY20" s="118"/>
      <c r="QCZ20" s="118"/>
      <c r="QDA20" s="118"/>
      <c r="QDB20" s="118"/>
      <c r="QDC20" s="118"/>
      <c r="QDD20" s="118"/>
      <c r="QDE20" s="118"/>
      <c r="QDF20" s="118"/>
      <c r="QDG20" s="118"/>
      <c r="QDH20" s="118"/>
      <c r="QDI20" s="118"/>
      <c r="QDJ20" s="118"/>
      <c r="QDK20" s="118"/>
      <c r="QDL20" s="118"/>
      <c r="QDM20" s="118"/>
      <c r="QDN20" s="118"/>
      <c r="QDO20" s="118"/>
      <c r="QDP20" s="118"/>
      <c r="QDQ20" s="118"/>
      <c r="QDR20" s="118"/>
      <c r="QDS20" s="118"/>
      <c r="QDT20" s="118"/>
      <c r="QDU20" s="118"/>
      <c r="QDV20" s="118"/>
      <c r="QDW20" s="118"/>
      <c r="QDX20" s="118"/>
      <c r="QDY20" s="118"/>
      <c r="QDZ20" s="118"/>
      <c r="QEA20" s="118"/>
      <c r="QEB20" s="118"/>
      <c r="QEC20" s="118"/>
      <c r="QED20" s="118"/>
      <c r="QEE20" s="118"/>
      <c r="QEF20" s="118"/>
      <c r="QEG20" s="118"/>
      <c r="QEH20" s="118"/>
      <c r="QEI20" s="118"/>
      <c r="QEJ20" s="118"/>
      <c r="QEK20" s="118"/>
      <c r="QEL20" s="118"/>
      <c r="QEM20" s="118"/>
      <c r="QEN20" s="118"/>
      <c r="QEO20" s="118"/>
      <c r="QEP20" s="118"/>
      <c r="QEQ20" s="118"/>
      <c r="QER20" s="118"/>
      <c r="QES20" s="118"/>
      <c r="QET20" s="118"/>
      <c r="QEU20" s="118"/>
      <c r="QEV20" s="118"/>
      <c r="QEW20" s="118"/>
      <c r="QEX20" s="118"/>
      <c r="QEY20" s="118"/>
      <c r="QEZ20" s="118"/>
      <c r="QFA20" s="118"/>
      <c r="QFB20" s="118"/>
      <c r="QFC20" s="118"/>
      <c r="QFD20" s="118"/>
      <c r="QFE20" s="118"/>
      <c r="QFF20" s="118"/>
      <c r="QFG20" s="118"/>
      <c r="QFH20" s="118"/>
      <c r="QFI20" s="118"/>
      <c r="QFJ20" s="118"/>
      <c r="QFK20" s="118"/>
      <c r="QFL20" s="118"/>
      <c r="QFM20" s="118"/>
      <c r="QFN20" s="118"/>
      <c r="QFO20" s="118"/>
      <c r="QFP20" s="118"/>
      <c r="QFQ20" s="118"/>
      <c r="QFR20" s="118"/>
      <c r="QFS20" s="118"/>
      <c r="QFT20" s="118"/>
      <c r="QFU20" s="118"/>
      <c r="QFV20" s="118"/>
      <c r="QFW20" s="118"/>
      <c r="QFX20" s="118"/>
      <c r="QFY20" s="118"/>
      <c r="QFZ20" s="118"/>
      <c r="QGA20" s="118"/>
      <c r="QGB20" s="118"/>
      <c r="QGC20" s="118"/>
      <c r="QGD20" s="118"/>
      <c r="QGE20" s="118"/>
      <c r="QGF20" s="118"/>
      <c r="QGG20" s="118"/>
      <c r="QGH20" s="118"/>
      <c r="QGI20" s="118"/>
      <c r="QGJ20" s="118"/>
      <c r="QGK20" s="118"/>
      <c r="QGL20" s="118"/>
      <c r="QGM20" s="118"/>
      <c r="QGN20" s="118"/>
      <c r="QGO20" s="118"/>
      <c r="QGP20" s="118"/>
      <c r="QGQ20" s="118"/>
      <c r="QGR20" s="118"/>
      <c r="QGS20" s="118"/>
      <c r="QGT20" s="118"/>
      <c r="QGU20" s="118"/>
      <c r="QGV20" s="118"/>
      <c r="QGW20" s="118"/>
      <c r="QGX20" s="118"/>
      <c r="QGY20" s="118"/>
      <c r="QGZ20" s="118"/>
      <c r="QHA20" s="118"/>
      <c r="QHB20" s="118"/>
      <c r="QHC20" s="118"/>
      <c r="QHD20" s="118"/>
      <c r="QHE20" s="118"/>
      <c r="QHF20" s="118"/>
      <c r="QHG20" s="118"/>
      <c r="QHH20" s="118"/>
      <c r="QHI20" s="118"/>
      <c r="QHJ20" s="118"/>
      <c r="QHK20" s="118"/>
      <c r="QHL20" s="118"/>
      <c r="QHM20" s="118"/>
      <c r="QHN20" s="118"/>
      <c r="QHO20" s="118"/>
      <c r="QHP20" s="118"/>
      <c r="QHQ20" s="118"/>
      <c r="QHR20" s="118"/>
      <c r="QHS20" s="118"/>
      <c r="QHT20" s="118"/>
      <c r="QHU20" s="118"/>
      <c r="QHV20" s="118"/>
      <c r="QHW20" s="118"/>
      <c r="QHX20" s="118"/>
      <c r="QHY20" s="118"/>
      <c r="QHZ20" s="118"/>
      <c r="QIA20" s="118"/>
      <c r="QIB20" s="118"/>
      <c r="QIC20" s="118"/>
      <c r="QID20" s="118"/>
      <c r="QIE20" s="118"/>
      <c r="QIF20" s="118"/>
      <c r="QIG20" s="118"/>
      <c r="QIH20" s="118"/>
      <c r="QII20" s="118"/>
      <c r="QIJ20" s="118"/>
      <c r="QIK20" s="118"/>
      <c r="QIL20" s="118"/>
      <c r="QIM20" s="118"/>
      <c r="QIN20" s="118"/>
      <c r="QIO20" s="118"/>
      <c r="QIP20" s="118"/>
      <c r="QIQ20" s="118"/>
      <c r="QIR20" s="118"/>
      <c r="QIS20" s="118"/>
      <c r="QIT20" s="118"/>
      <c r="QIU20" s="118"/>
      <c r="QIV20" s="118"/>
      <c r="QIW20" s="118"/>
      <c r="QIX20" s="118"/>
      <c r="QIY20" s="118"/>
      <c r="QIZ20" s="118"/>
      <c r="QJA20" s="118"/>
      <c r="QJB20" s="118"/>
      <c r="QJC20" s="118"/>
      <c r="QJD20" s="118"/>
      <c r="QJE20" s="118"/>
      <c r="QJF20" s="118"/>
      <c r="QJG20" s="118"/>
      <c r="QJH20" s="118"/>
      <c r="QJI20" s="118"/>
      <c r="QJJ20" s="118"/>
      <c r="QJK20" s="118"/>
      <c r="QJL20" s="118"/>
      <c r="QJM20" s="118"/>
      <c r="QJN20" s="118"/>
      <c r="QJO20" s="118"/>
      <c r="QJP20" s="118"/>
      <c r="QJQ20" s="118"/>
      <c r="QJR20" s="118"/>
      <c r="QJS20" s="118"/>
      <c r="QJT20" s="118"/>
      <c r="QJU20" s="118"/>
      <c r="QJV20" s="118"/>
      <c r="QJW20" s="118"/>
      <c r="QJX20" s="118"/>
      <c r="QJY20" s="118"/>
      <c r="QJZ20" s="118"/>
      <c r="QKA20" s="118"/>
      <c r="QKB20" s="118"/>
      <c r="QKC20" s="118"/>
      <c r="QKD20" s="118"/>
      <c r="QKE20" s="118"/>
      <c r="QKF20" s="118"/>
      <c r="QKG20" s="118"/>
      <c r="QKH20" s="118"/>
      <c r="QKI20" s="118"/>
      <c r="QKJ20" s="118"/>
      <c r="QKK20" s="118"/>
      <c r="QKL20" s="118"/>
      <c r="QKM20" s="118"/>
      <c r="QKN20" s="118"/>
      <c r="QKO20" s="118"/>
      <c r="QKP20" s="118"/>
      <c r="QKQ20" s="118"/>
      <c r="QKR20" s="118"/>
      <c r="QKS20" s="118"/>
      <c r="QKT20" s="118"/>
      <c r="QKU20" s="118"/>
      <c r="QKV20" s="118"/>
      <c r="QKW20" s="118"/>
      <c r="QKX20" s="118"/>
      <c r="QKY20" s="118"/>
      <c r="QKZ20" s="118"/>
      <c r="QLA20" s="118"/>
      <c r="QLB20" s="118"/>
      <c r="QLC20" s="118"/>
      <c r="QLD20" s="118"/>
      <c r="QLE20" s="118"/>
      <c r="QLF20" s="118"/>
      <c r="QLG20" s="118"/>
      <c r="QLH20" s="118"/>
      <c r="QLI20" s="118"/>
      <c r="QLJ20" s="118"/>
      <c r="QLK20" s="118"/>
      <c r="QLL20" s="118"/>
      <c r="QLM20" s="118"/>
      <c r="QLN20" s="118"/>
      <c r="QLO20" s="118"/>
      <c r="QLP20" s="118"/>
      <c r="QLQ20" s="118"/>
      <c r="QLR20" s="118"/>
      <c r="QLS20" s="118"/>
      <c r="QLT20" s="118"/>
      <c r="QLU20" s="118"/>
      <c r="QLV20" s="118"/>
      <c r="QLW20" s="118"/>
      <c r="QLX20" s="118"/>
      <c r="QLY20" s="118"/>
      <c r="QLZ20" s="118"/>
      <c r="QMA20" s="118"/>
      <c r="QMB20" s="118"/>
      <c r="QMC20" s="118"/>
      <c r="QMD20" s="118"/>
      <c r="QME20" s="118"/>
      <c r="QMF20" s="118"/>
      <c r="QMG20" s="118"/>
      <c r="QMH20" s="118"/>
      <c r="QMI20" s="118"/>
      <c r="QMJ20" s="118"/>
      <c r="QMK20" s="118"/>
      <c r="QML20" s="118"/>
      <c r="QMM20" s="118"/>
      <c r="QMN20" s="118"/>
      <c r="QMO20" s="118"/>
      <c r="QMP20" s="118"/>
      <c r="QMQ20" s="118"/>
      <c r="QMR20" s="118"/>
      <c r="QMS20" s="118"/>
      <c r="QMT20" s="118"/>
      <c r="QMU20" s="118"/>
      <c r="QMV20" s="118"/>
      <c r="QMW20" s="118"/>
      <c r="QMX20" s="118"/>
      <c r="QMY20" s="118"/>
      <c r="QMZ20" s="118"/>
      <c r="QNA20" s="118"/>
      <c r="QNB20" s="118"/>
      <c r="QNC20" s="118"/>
      <c r="QND20" s="118"/>
      <c r="QNE20" s="118"/>
      <c r="QNF20" s="118"/>
      <c r="QNG20" s="118"/>
      <c r="QNH20" s="118"/>
      <c r="QNI20" s="118"/>
      <c r="QNJ20" s="118"/>
      <c r="QNK20" s="118"/>
      <c r="QNL20" s="118"/>
      <c r="QNM20" s="118"/>
      <c r="QNN20" s="118"/>
      <c r="QNO20" s="118"/>
      <c r="QNP20" s="118"/>
      <c r="QNQ20" s="118"/>
      <c r="QNR20" s="118"/>
      <c r="QNS20" s="118"/>
      <c r="QNT20" s="118"/>
      <c r="QNU20" s="118"/>
      <c r="QNV20" s="118"/>
      <c r="QNW20" s="118"/>
      <c r="QNX20" s="118"/>
      <c r="QNY20" s="118"/>
      <c r="QNZ20" s="118"/>
      <c r="QOA20" s="118"/>
      <c r="QOB20" s="118"/>
      <c r="QOC20" s="118"/>
      <c r="QOD20" s="118"/>
      <c r="QOE20" s="118"/>
      <c r="QOF20" s="118"/>
      <c r="QOG20" s="118"/>
      <c r="QOH20" s="118"/>
      <c r="QOI20" s="118"/>
      <c r="QOJ20" s="118"/>
      <c r="QOK20" s="118"/>
      <c r="QOL20" s="118"/>
      <c r="QOM20" s="118"/>
      <c r="QON20" s="118"/>
      <c r="QOO20" s="118"/>
      <c r="QOP20" s="118"/>
      <c r="QOQ20" s="118"/>
      <c r="QOR20" s="118"/>
      <c r="QOS20" s="118"/>
      <c r="QOT20" s="118"/>
      <c r="QOU20" s="118"/>
      <c r="QOV20" s="118"/>
      <c r="QOW20" s="118"/>
      <c r="QOX20" s="118"/>
      <c r="QOY20" s="118"/>
      <c r="QOZ20" s="118"/>
      <c r="QPA20" s="118"/>
      <c r="QPB20" s="118"/>
      <c r="QPC20" s="118"/>
      <c r="QPD20" s="118"/>
      <c r="QPE20" s="118"/>
      <c r="QPF20" s="118"/>
      <c r="QPG20" s="118"/>
      <c r="QPH20" s="118"/>
      <c r="QPI20" s="118"/>
      <c r="QPJ20" s="118"/>
      <c r="QPK20" s="118"/>
      <c r="QPL20" s="118"/>
      <c r="QPM20" s="118"/>
      <c r="QPN20" s="118"/>
      <c r="QPO20" s="118"/>
      <c r="QPP20" s="118"/>
      <c r="QPQ20" s="118"/>
      <c r="QPR20" s="118"/>
      <c r="QPS20" s="118"/>
      <c r="QPT20" s="118"/>
      <c r="QPU20" s="118"/>
      <c r="QPV20" s="118"/>
      <c r="QPW20" s="118"/>
      <c r="QPX20" s="118"/>
      <c r="QPY20" s="118"/>
      <c r="QPZ20" s="118"/>
      <c r="QQA20" s="118"/>
      <c r="QQB20" s="118"/>
      <c r="QQC20" s="118"/>
      <c r="QQD20" s="118"/>
      <c r="QQE20" s="118"/>
      <c r="QQF20" s="118"/>
      <c r="QQG20" s="118"/>
      <c r="QQH20" s="118"/>
      <c r="QQI20" s="118"/>
      <c r="QQJ20" s="118"/>
      <c r="QQK20" s="118"/>
      <c r="QQL20" s="118"/>
      <c r="QQM20" s="118"/>
      <c r="QQN20" s="118"/>
      <c r="QQO20" s="118"/>
      <c r="QQP20" s="118"/>
      <c r="QQQ20" s="118"/>
      <c r="QQR20" s="118"/>
      <c r="QQS20" s="118"/>
      <c r="QQT20" s="118"/>
      <c r="QQU20" s="118"/>
      <c r="QQV20" s="118"/>
      <c r="QQW20" s="118"/>
      <c r="QQX20" s="118"/>
      <c r="QQY20" s="118"/>
      <c r="QQZ20" s="118"/>
      <c r="QRA20" s="118"/>
      <c r="QRB20" s="118"/>
      <c r="QRC20" s="118"/>
      <c r="QRD20" s="118"/>
      <c r="QRE20" s="118"/>
      <c r="QRF20" s="118"/>
      <c r="QRG20" s="118"/>
      <c r="QRH20" s="118"/>
      <c r="QRI20" s="118"/>
      <c r="QRJ20" s="118"/>
      <c r="QRK20" s="118"/>
      <c r="QRL20" s="118"/>
      <c r="QRM20" s="118"/>
      <c r="QRN20" s="118"/>
      <c r="QRO20" s="118"/>
      <c r="QRP20" s="118"/>
      <c r="QRQ20" s="118"/>
      <c r="QRR20" s="118"/>
      <c r="QRS20" s="118"/>
      <c r="QRT20" s="118"/>
      <c r="QRU20" s="118"/>
      <c r="QRV20" s="118"/>
      <c r="QRW20" s="118"/>
      <c r="QRX20" s="118"/>
      <c r="QRY20" s="118"/>
      <c r="QRZ20" s="118"/>
      <c r="QSA20" s="118"/>
      <c r="QSB20" s="118"/>
      <c r="QSC20" s="118"/>
      <c r="QSD20" s="118"/>
      <c r="QSE20" s="118"/>
      <c r="QSF20" s="118"/>
      <c r="QSG20" s="118"/>
      <c r="QSH20" s="118"/>
      <c r="QSI20" s="118"/>
      <c r="QSJ20" s="118"/>
      <c r="QSK20" s="118"/>
      <c r="QSL20" s="118"/>
      <c r="QSM20" s="118"/>
      <c r="QSN20" s="118"/>
      <c r="QSO20" s="118"/>
      <c r="QSP20" s="118"/>
      <c r="QSQ20" s="118"/>
      <c r="QSR20" s="118"/>
      <c r="QSS20" s="118"/>
      <c r="QST20" s="118"/>
      <c r="QSU20" s="118"/>
      <c r="QSV20" s="118"/>
      <c r="QSW20" s="118"/>
      <c r="QSX20" s="118"/>
      <c r="QSY20" s="118"/>
      <c r="QSZ20" s="118"/>
      <c r="QTA20" s="118"/>
      <c r="QTB20" s="118"/>
      <c r="QTC20" s="118"/>
      <c r="QTD20" s="118"/>
      <c r="QTE20" s="118"/>
      <c r="QTF20" s="118"/>
      <c r="QTG20" s="118"/>
      <c r="QTH20" s="118"/>
      <c r="QTI20" s="118"/>
      <c r="QTJ20" s="118"/>
      <c r="QTK20" s="118"/>
      <c r="QTL20" s="118"/>
      <c r="QTM20" s="118"/>
      <c r="QTN20" s="118"/>
      <c r="QTO20" s="118"/>
      <c r="QTP20" s="118"/>
      <c r="QTQ20" s="118"/>
      <c r="QTR20" s="118"/>
      <c r="QTS20" s="118"/>
      <c r="QTT20" s="118"/>
      <c r="QTU20" s="118"/>
      <c r="QTV20" s="118"/>
      <c r="QTW20" s="118"/>
      <c r="QTX20" s="118"/>
      <c r="QTY20" s="118"/>
      <c r="QTZ20" s="118"/>
      <c r="QUA20" s="118"/>
      <c r="QUB20" s="118"/>
      <c r="QUC20" s="118"/>
      <c r="QUD20" s="118"/>
      <c r="QUE20" s="118"/>
      <c r="QUF20" s="118"/>
      <c r="QUG20" s="118"/>
      <c r="QUH20" s="118"/>
      <c r="QUI20" s="118"/>
      <c r="QUJ20" s="118"/>
      <c r="QUK20" s="118"/>
      <c r="QUL20" s="118"/>
      <c r="QUM20" s="118"/>
      <c r="QUN20" s="118"/>
      <c r="QUO20" s="118"/>
      <c r="QUP20" s="118"/>
      <c r="QUQ20" s="118"/>
      <c r="QUR20" s="118"/>
      <c r="QUS20" s="118"/>
      <c r="QUT20" s="118"/>
      <c r="QUU20" s="118"/>
      <c r="QUV20" s="118"/>
      <c r="QUW20" s="118"/>
      <c r="QUX20" s="118"/>
      <c r="QUY20" s="118"/>
      <c r="QUZ20" s="118"/>
      <c r="QVA20" s="118"/>
      <c r="QVB20" s="118"/>
      <c r="QVC20" s="118"/>
      <c r="QVD20" s="118"/>
      <c r="QVE20" s="118"/>
      <c r="QVF20" s="118"/>
      <c r="QVG20" s="118"/>
      <c r="QVH20" s="118"/>
      <c r="QVI20" s="118"/>
      <c r="QVJ20" s="118"/>
      <c r="QVK20" s="118"/>
      <c r="QVL20" s="118"/>
      <c r="QVM20" s="118"/>
      <c r="QVN20" s="118"/>
      <c r="QVO20" s="118"/>
      <c r="QVP20" s="118"/>
      <c r="QVQ20" s="118"/>
      <c r="QVR20" s="118"/>
      <c r="QVS20" s="118"/>
      <c r="QVT20" s="118"/>
      <c r="QVU20" s="118"/>
      <c r="QVV20" s="118"/>
      <c r="QVW20" s="118"/>
      <c r="QVX20" s="118"/>
      <c r="QVY20" s="118"/>
      <c r="QVZ20" s="118"/>
      <c r="QWA20" s="118"/>
      <c r="QWB20" s="118"/>
      <c r="QWC20" s="118"/>
      <c r="QWD20" s="118"/>
      <c r="QWE20" s="118"/>
      <c r="QWF20" s="118"/>
      <c r="QWG20" s="118"/>
      <c r="QWH20" s="118"/>
      <c r="QWI20" s="118"/>
      <c r="QWJ20" s="118"/>
      <c r="QWK20" s="118"/>
      <c r="QWL20" s="118"/>
      <c r="QWM20" s="118"/>
      <c r="QWN20" s="118"/>
      <c r="QWO20" s="118"/>
      <c r="QWP20" s="118"/>
      <c r="QWQ20" s="118"/>
      <c r="QWR20" s="118"/>
      <c r="QWS20" s="118"/>
      <c r="QWT20" s="118"/>
      <c r="QWU20" s="118"/>
      <c r="QWV20" s="118"/>
      <c r="QWW20" s="118"/>
      <c r="QWX20" s="118"/>
      <c r="QWY20" s="118"/>
      <c r="QWZ20" s="118"/>
      <c r="QXA20" s="118"/>
      <c r="QXB20" s="118"/>
      <c r="QXC20" s="118"/>
      <c r="QXD20" s="118"/>
      <c r="QXE20" s="118"/>
      <c r="QXF20" s="118"/>
      <c r="QXG20" s="118"/>
      <c r="QXH20" s="118"/>
      <c r="QXI20" s="118"/>
      <c r="QXJ20" s="118"/>
      <c r="QXK20" s="118"/>
      <c r="QXL20" s="118"/>
      <c r="QXM20" s="118"/>
      <c r="QXN20" s="118"/>
      <c r="QXO20" s="118"/>
      <c r="QXP20" s="118"/>
      <c r="QXQ20" s="118"/>
      <c r="QXR20" s="118"/>
      <c r="QXS20" s="118"/>
      <c r="QXT20" s="118"/>
      <c r="QXU20" s="118"/>
      <c r="QXV20" s="118"/>
      <c r="QXW20" s="118"/>
      <c r="QXX20" s="118"/>
      <c r="QXY20" s="118"/>
      <c r="QXZ20" s="118"/>
      <c r="QYA20" s="118"/>
      <c r="QYB20" s="118"/>
      <c r="QYC20" s="118"/>
      <c r="QYD20" s="118"/>
      <c r="QYE20" s="118"/>
      <c r="QYF20" s="118"/>
      <c r="QYG20" s="118"/>
      <c r="QYH20" s="118"/>
      <c r="QYI20" s="118"/>
      <c r="QYJ20" s="118"/>
      <c r="QYK20" s="118"/>
      <c r="QYL20" s="118"/>
      <c r="QYM20" s="118"/>
      <c r="QYN20" s="118"/>
      <c r="QYO20" s="118"/>
      <c r="QYP20" s="118"/>
      <c r="QYQ20" s="118"/>
      <c r="QYR20" s="118"/>
      <c r="QYS20" s="118"/>
      <c r="QYT20" s="118"/>
      <c r="QYU20" s="118"/>
      <c r="QYV20" s="118"/>
      <c r="QYW20" s="118"/>
      <c r="QYX20" s="118"/>
      <c r="QYY20" s="118"/>
      <c r="QYZ20" s="118"/>
      <c r="QZA20" s="118"/>
      <c r="QZB20" s="118"/>
      <c r="QZC20" s="118"/>
      <c r="QZD20" s="118"/>
      <c r="QZE20" s="118"/>
      <c r="QZF20" s="118"/>
      <c r="QZG20" s="118"/>
      <c r="QZH20" s="118"/>
      <c r="QZI20" s="118"/>
      <c r="QZJ20" s="118"/>
      <c r="QZK20" s="118"/>
      <c r="QZL20" s="118"/>
      <c r="QZM20" s="118"/>
      <c r="QZN20" s="118"/>
      <c r="QZO20" s="118"/>
      <c r="QZP20" s="118"/>
      <c r="QZQ20" s="118"/>
      <c r="QZR20" s="118"/>
      <c r="QZS20" s="118"/>
      <c r="QZT20" s="118"/>
      <c r="QZU20" s="118"/>
      <c r="QZV20" s="118"/>
      <c r="QZW20" s="118"/>
      <c r="QZX20" s="118"/>
      <c r="QZY20" s="118"/>
      <c r="QZZ20" s="118"/>
      <c r="RAA20" s="118"/>
      <c r="RAB20" s="118"/>
      <c r="RAC20" s="118"/>
      <c r="RAD20" s="118"/>
      <c r="RAE20" s="118"/>
      <c r="RAF20" s="118"/>
      <c r="RAG20" s="118"/>
      <c r="RAH20" s="118"/>
      <c r="RAI20" s="118"/>
      <c r="RAJ20" s="118"/>
      <c r="RAK20" s="118"/>
      <c r="RAL20" s="118"/>
      <c r="RAM20" s="118"/>
      <c r="RAN20" s="118"/>
      <c r="RAO20" s="118"/>
      <c r="RAP20" s="118"/>
      <c r="RAQ20" s="118"/>
      <c r="RAR20" s="118"/>
      <c r="RAS20" s="118"/>
      <c r="RAT20" s="118"/>
      <c r="RAU20" s="118"/>
      <c r="RAV20" s="118"/>
      <c r="RAW20" s="118"/>
      <c r="RAX20" s="118"/>
      <c r="RAY20" s="118"/>
      <c r="RAZ20" s="118"/>
      <c r="RBA20" s="118"/>
      <c r="RBB20" s="118"/>
      <c r="RBC20" s="118"/>
      <c r="RBD20" s="118"/>
      <c r="RBE20" s="118"/>
      <c r="RBF20" s="118"/>
      <c r="RBG20" s="118"/>
      <c r="RBH20" s="118"/>
      <c r="RBI20" s="118"/>
      <c r="RBJ20" s="118"/>
      <c r="RBK20" s="118"/>
      <c r="RBL20" s="118"/>
      <c r="RBM20" s="118"/>
      <c r="RBN20" s="118"/>
      <c r="RBO20" s="118"/>
      <c r="RBP20" s="118"/>
      <c r="RBQ20" s="118"/>
      <c r="RBR20" s="118"/>
      <c r="RBS20" s="118"/>
      <c r="RBT20" s="118"/>
      <c r="RBU20" s="118"/>
      <c r="RBV20" s="118"/>
      <c r="RBW20" s="118"/>
      <c r="RBX20" s="118"/>
      <c r="RBY20" s="118"/>
      <c r="RBZ20" s="118"/>
      <c r="RCA20" s="118"/>
      <c r="RCB20" s="118"/>
      <c r="RCC20" s="118"/>
      <c r="RCD20" s="118"/>
      <c r="RCE20" s="118"/>
      <c r="RCF20" s="118"/>
      <c r="RCG20" s="118"/>
      <c r="RCH20" s="118"/>
      <c r="RCI20" s="118"/>
      <c r="RCJ20" s="118"/>
      <c r="RCK20" s="118"/>
      <c r="RCL20" s="118"/>
      <c r="RCM20" s="118"/>
      <c r="RCN20" s="118"/>
      <c r="RCO20" s="118"/>
      <c r="RCP20" s="118"/>
      <c r="RCQ20" s="118"/>
      <c r="RCR20" s="118"/>
      <c r="RCS20" s="118"/>
      <c r="RCT20" s="118"/>
      <c r="RCU20" s="118"/>
      <c r="RCV20" s="118"/>
      <c r="RCW20" s="118"/>
      <c r="RCX20" s="118"/>
      <c r="RCY20" s="118"/>
      <c r="RCZ20" s="118"/>
      <c r="RDA20" s="118"/>
      <c r="RDB20" s="118"/>
      <c r="RDC20" s="118"/>
      <c r="RDD20" s="118"/>
      <c r="RDE20" s="118"/>
      <c r="RDF20" s="118"/>
      <c r="RDG20" s="118"/>
      <c r="RDH20" s="118"/>
      <c r="RDI20" s="118"/>
      <c r="RDJ20" s="118"/>
      <c r="RDK20" s="118"/>
      <c r="RDL20" s="118"/>
      <c r="RDM20" s="118"/>
      <c r="RDN20" s="118"/>
      <c r="RDO20" s="118"/>
      <c r="RDP20" s="118"/>
      <c r="RDQ20" s="118"/>
      <c r="RDR20" s="118"/>
      <c r="RDS20" s="118"/>
      <c r="RDT20" s="118"/>
      <c r="RDU20" s="118"/>
      <c r="RDV20" s="118"/>
      <c r="RDW20" s="118"/>
      <c r="RDX20" s="118"/>
      <c r="RDY20" s="118"/>
      <c r="RDZ20" s="118"/>
      <c r="REA20" s="118"/>
      <c r="REB20" s="118"/>
      <c r="REC20" s="118"/>
      <c r="RED20" s="118"/>
      <c r="REE20" s="118"/>
      <c r="REF20" s="118"/>
      <c r="REG20" s="118"/>
      <c r="REH20" s="118"/>
      <c r="REI20" s="118"/>
      <c r="REJ20" s="118"/>
      <c r="REK20" s="118"/>
      <c r="REL20" s="118"/>
      <c r="REM20" s="118"/>
      <c r="REN20" s="118"/>
      <c r="REO20" s="118"/>
      <c r="REP20" s="118"/>
      <c r="REQ20" s="118"/>
      <c r="RER20" s="118"/>
      <c r="RES20" s="118"/>
      <c r="RET20" s="118"/>
      <c r="REU20" s="118"/>
      <c r="REV20" s="118"/>
      <c r="REW20" s="118"/>
      <c r="REX20" s="118"/>
      <c r="REY20" s="118"/>
      <c r="REZ20" s="118"/>
      <c r="RFA20" s="118"/>
      <c r="RFB20" s="118"/>
      <c r="RFC20" s="118"/>
      <c r="RFD20" s="118"/>
      <c r="RFE20" s="118"/>
      <c r="RFF20" s="118"/>
      <c r="RFG20" s="118"/>
      <c r="RFH20" s="118"/>
      <c r="RFI20" s="118"/>
      <c r="RFJ20" s="118"/>
      <c r="RFK20" s="118"/>
      <c r="RFL20" s="118"/>
      <c r="RFM20" s="118"/>
      <c r="RFN20" s="118"/>
      <c r="RFO20" s="118"/>
      <c r="RFP20" s="118"/>
      <c r="RFQ20" s="118"/>
      <c r="RFR20" s="118"/>
      <c r="RFS20" s="118"/>
      <c r="RFT20" s="118"/>
      <c r="RFU20" s="118"/>
      <c r="RFV20" s="118"/>
      <c r="RFW20" s="118"/>
      <c r="RFX20" s="118"/>
      <c r="RFY20" s="118"/>
      <c r="RFZ20" s="118"/>
      <c r="RGA20" s="118"/>
      <c r="RGB20" s="118"/>
      <c r="RGC20" s="118"/>
      <c r="RGD20" s="118"/>
      <c r="RGE20" s="118"/>
      <c r="RGF20" s="118"/>
      <c r="RGG20" s="118"/>
      <c r="RGH20" s="118"/>
      <c r="RGI20" s="118"/>
      <c r="RGJ20" s="118"/>
      <c r="RGK20" s="118"/>
      <c r="RGL20" s="118"/>
      <c r="RGM20" s="118"/>
      <c r="RGN20" s="118"/>
      <c r="RGO20" s="118"/>
      <c r="RGP20" s="118"/>
      <c r="RGQ20" s="118"/>
      <c r="RGR20" s="118"/>
      <c r="RGS20" s="118"/>
      <c r="RGT20" s="118"/>
      <c r="RGU20" s="118"/>
      <c r="RGV20" s="118"/>
      <c r="RGW20" s="118"/>
      <c r="RGX20" s="118"/>
      <c r="RGY20" s="118"/>
      <c r="RGZ20" s="118"/>
      <c r="RHA20" s="118"/>
      <c r="RHB20" s="118"/>
      <c r="RHC20" s="118"/>
      <c r="RHD20" s="118"/>
      <c r="RHE20" s="118"/>
      <c r="RHF20" s="118"/>
      <c r="RHG20" s="118"/>
      <c r="RHH20" s="118"/>
      <c r="RHI20" s="118"/>
      <c r="RHJ20" s="118"/>
      <c r="RHK20" s="118"/>
      <c r="RHL20" s="118"/>
      <c r="RHM20" s="118"/>
      <c r="RHN20" s="118"/>
      <c r="RHO20" s="118"/>
      <c r="RHP20" s="118"/>
      <c r="RHQ20" s="118"/>
      <c r="RHR20" s="118"/>
      <c r="RHS20" s="118"/>
      <c r="RHT20" s="118"/>
      <c r="RHU20" s="118"/>
      <c r="RHV20" s="118"/>
      <c r="RHW20" s="118"/>
      <c r="RHX20" s="118"/>
      <c r="RHY20" s="118"/>
      <c r="RHZ20" s="118"/>
      <c r="RIA20" s="118"/>
      <c r="RIB20" s="118"/>
      <c r="RIC20" s="118"/>
      <c r="RID20" s="118"/>
      <c r="RIE20" s="118"/>
      <c r="RIF20" s="118"/>
      <c r="RIG20" s="118"/>
      <c r="RIH20" s="118"/>
      <c r="RII20" s="118"/>
      <c r="RIJ20" s="118"/>
      <c r="RIK20" s="118"/>
      <c r="RIL20" s="118"/>
      <c r="RIM20" s="118"/>
      <c r="RIN20" s="118"/>
      <c r="RIO20" s="118"/>
      <c r="RIP20" s="118"/>
      <c r="RIQ20" s="118"/>
      <c r="RIR20" s="118"/>
      <c r="RIS20" s="118"/>
      <c r="RIT20" s="118"/>
      <c r="RIU20" s="118"/>
      <c r="RIV20" s="118"/>
      <c r="RIW20" s="118"/>
      <c r="RIX20" s="118"/>
      <c r="RIY20" s="118"/>
      <c r="RIZ20" s="118"/>
      <c r="RJA20" s="118"/>
      <c r="RJB20" s="118"/>
      <c r="RJC20" s="118"/>
      <c r="RJD20" s="118"/>
      <c r="RJE20" s="118"/>
      <c r="RJF20" s="118"/>
      <c r="RJG20" s="118"/>
      <c r="RJH20" s="118"/>
      <c r="RJI20" s="118"/>
      <c r="RJJ20" s="118"/>
      <c r="RJK20" s="118"/>
      <c r="RJL20" s="118"/>
      <c r="RJM20" s="118"/>
      <c r="RJN20" s="118"/>
      <c r="RJO20" s="118"/>
      <c r="RJP20" s="118"/>
      <c r="RJQ20" s="118"/>
      <c r="RJR20" s="118"/>
      <c r="RJS20" s="118"/>
      <c r="RJT20" s="118"/>
      <c r="RJU20" s="118"/>
      <c r="RJV20" s="118"/>
      <c r="RJW20" s="118"/>
      <c r="RJX20" s="118"/>
      <c r="RJY20" s="118"/>
      <c r="RJZ20" s="118"/>
      <c r="RKA20" s="118"/>
      <c r="RKB20" s="118"/>
      <c r="RKC20" s="118"/>
      <c r="RKD20" s="118"/>
      <c r="RKE20" s="118"/>
      <c r="RKF20" s="118"/>
      <c r="RKG20" s="118"/>
      <c r="RKH20" s="118"/>
      <c r="RKI20" s="118"/>
      <c r="RKJ20" s="118"/>
      <c r="RKK20" s="118"/>
      <c r="RKL20" s="118"/>
      <c r="RKM20" s="118"/>
      <c r="RKN20" s="118"/>
      <c r="RKO20" s="118"/>
      <c r="RKP20" s="118"/>
      <c r="RKQ20" s="118"/>
      <c r="RKR20" s="118"/>
      <c r="RKS20" s="118"/>
      <c r="RKT20" s="118"/>
      <c r="RKU20" s="118"/>
      <c r="RKV20" s="118"/>
      <c r="RKW20" s="118"/>
      <c r="RKX20" s="118"/>
      <c r="RKY20" s="118"/>
      <c r="RKZ20" s="118"/>
      <c r="RLA20" s="118"/>
      <c r="RLB20" s="118"/>
      <c r="RLC20" s="118"/>
      <c r="RLD20" s="118"/>
      <c r="RLE20" s="118"/>
      <c r="RLF20" s="118"/>
      <c r="RLG20" s="118"/>
      <c r="RLH20" s="118"/>
      <c r="RLI20" s="118"/>
      <c r="RLJ20" s="118"/>
      <c r="RLK20" s="118"/>
      <c r="RLL20" s="118"/>
      <c r="RLM20" s="118"/>
      <c r="RLN20" s="118"/>
      <c r="RLO20" s="118"/>
      <c r="RLP20" s="118"/>
      <c r="RLQ20" s="118"/>
      <c r="RLR20" s="118"/>
      <c r="RLS20" s="118"/>
      <c r="RLT20" s="118"/>
      <c r="RLU20" s="118"/>
      <c r="RLV20" s="118"/>
      <c r="RLW20" s="118"/>
      <c r="RLX20" s="118"/>
      <c r="RLY20" s="118"/>
      <c r="RLZ20" s="118"/>
      <c r="RMA20" s="118"/>
      <c r="RMB20" s="118"/>
      <c r="RMC20" s="118"/>
      <c r="RMD20" s="118"/>
      <c r="RME20" s="118"/>
      <c r="RMF20" s="118"/>
      <c r="RMG20" s="118"/>
      <c r="RMH20" s="118"/>
      <c r="RMI20" s="118"/>
      <c r="RMJ20" s="118"/>
      <c r="RMK20" s="118"/>
      <c r="RML20" s="118"/>
      <c r="RMM20" s="118"/>
      <c r="RMN20" s="118"/>
      <c r="RMO20" s="118"/>
      <c r="RMP20" s="118"/>
      <c r="RMQ20" s="118"/>
      <c r="RMR20" s="118"/>
      <c r="RMS20" s="118"/>
      <c r="RMT20" s="118"/>
      <c r="RMU20" s="118"/>
      <c r="RMV20" s="118"/>
      <c r="RMW20" s="118"/>
      <c r="RMX20" s="118"/>
      <c r="RMY20" s="118"/>
      <c r="RMZ20" s="118"/>
      <c r="RNA20" s="118"/>
      <c r="RNB20" s="118"/>
      <c r="RNC20" s="118"/>
      <c r="RND20" s="118"/>
      <c r="RNE20" s="118"/>
      <c r="RNF20" s="118"/>
      <c r="RNG20" s="118"/>
      <c r="RNH20" s="118"/>
      <c r="RNI20" s="118"/>
      <c r="RNJ20" s="118"/>
      <c r="RNK20" s="118"/>
      <c r="RNL20" s="118"/>
      <c r="RNM20" s="118"/>
      <c r="RNN20" s="118"/>
      <c r="RNO20" s="118"/>
      <c r="RNP20" s="118"/>
      <c r="RNQ20" s="118"/>
      <c r="RNR20" s="118"/>
      <c r="RNS20" s="118"/>
      <c r="RNT20" s="118"/>
      <c r="RNU20" s="118"/>
      <c r="RNV20" s="118"/>
      <c r="RNW20" s="118"/>
      <c r="RNX20" s="118"/>
      <c r="RNY20" s="118"/>
      <c r="RNZ20" s="118"/>
      <c r="ROA20" s="118"/>
      <c r="ROB20" s="118"/>
      <c r="ROC20" s="118"/>
      <c r="ROD20" s="118"/>
      <c r="ROE20" s="118"/>
      <c r="ROF20" s="118"/>
      <c r="ROG20" s="118"/>
      <c r="ROH20" s="118"/>
      <c r="ROI20" s="118"/>
      <c r="ROJ20" s="118"/>
      <c r="ROK20" s="118"/>
      <c r="ROL20" s="118"/>
      <c r="ROM20" s="118"/>
      <c r="RON20" s="118"/>
      <c r="ROO20" s="118"/>
      <c r="ROP20" s="118"/>
      <c r="ROQ20" s="118"/>
      <c r="ROR20" s="118"/>
      <c r="ROS20" s="118"/>
      <c r="ROT20" s="118"/>
      <c r="ROU20" s="118"/>
      <c r="ROV20" s="118"/>
      <c r="ROW20" s="118"/>
      <c r="ROX20" s="118"/>
      <c r="ROY20" s="118"/>
      <c r="ROZ20" s="118"/>
      <c r="RPA20" s="118"/>
      <c r="RPB20" s="118"/>
      <c r="RPC20" s="118"/>
      <c r="RPD20" s="118"/>
      <c r="RPE20" s="118"/>
      <c r="RPF20" s="118"/>
      <c r="RPG20" s="118"/>
      <c r="RPH20" s="118"/>
      <c r="RPI20" s="118"/>
      <c r="RPJ20" s="118"/>
      <c r="RPK20" s="118"/>
      <c r="RPL20" s="118"/>
      <c r="RPM20" s="118"/>
      <c r="RPN20" s="118"/>
      <c r="RPO20" s="118"/>
      <c r="RPP20" s="118"/>
      <c r="RPQ20" s="118"/>
      <c r="RPR20" s="118"/>
      <c r="RPS20" s="118"/>
      <c r="RPT20" s="118"/>
      <c r="RPU20" s="118"/>
      <c r="RPV20" s="118"/>
      <c r="RPW20" s="118"/>
      <c r="RPX20" s="118"/>
      <c r="RPY20" s="118"/>
      <c r="RPZ20" s="118"/>
      <c r="RQA20" s="118"/>
      <c r="RQB20" s="118"/>
      <c r="RQC20" s="118"/>
      <c r="RQD20" s="118"/>
      <c r="RQE20" s="118"/>
      <c r="RQF20" s="118"/>
      <c r="RQG20" s="118"/>
      <c r="RQH20" s="118"/>
      <c r="RQI20" s="118"/>
      <c r="RQJ20" s="118"/>
      <c r="RQK20" s="118"/>
      <c r="RQL20" s="118"/>
      <c r="RQM20" s="118"/>
      <c r="RQN20" s="118"/>
      <c r="RQO20" s="118"/>
      <c r="RQP20" s="118"/>
      <c r="RQQ20" s="118"/>
      <c r="RQR20" s="118"/>
      <c r="RQS20" s="118"/>
      <c r="RQT20" s="118"/>
      <c r="RQU20" s="118"/>
      <c r="RQV20" s="118"/>
      <c r="RQW20" s="118"/>
      <c r="RQX20" s="118"/>
      <c r="RQY20" s="118"/>
      <c r="RQZ20" s="118"/>
      <c r="RRA20" s="118"/>
      <c r="RRB20" s="118"/>
      <c r="RRC20" s="118"/>
      <c r="RRD20" s="118"/>
      <c r="RRE20" s="118"/>
      <c r="RRF20" s="118"/>
      <c r="RRG20" s="118"/>
      <c r="RRH20" s="118"/>
      <c r="RRI20" s="118"/>
      <c r="RRJ20" s="118"/>
      <c r="RRK20" s="118"/>
      <c r="RRL20" s="118"/>
      <c r="RRM20" s="118"/>
      <c r="RRN20" s="118"/>
      <c r="RRO20" s="118"/>
      <c r="RRP20" s="118"/>
      <c r="RRQ20" s="118"/>
      <c r="RRR20" s="118"/>
      <c r="RRS20" s="118"/>
      <c r="RRT20" s="118"/>
      <c r="RRU20" s="118"/>
      <c r="RRV20" s="118"/>
      <c r="RRW20" s="118"/>
      <c r="RRX20" s="118"/>
      <c r="RRY20" s="118"/>
      <c r="RRZ20" s="118"/>
      <c r="RSA20" s="118"/>
      <c r="RSB20" s="118"/>
      <c r="RSC20" s="118"/>
      <c r="RSD20" s="118"/>
      <c r="RSE20" s="118"/>
      <c r="RSF20" s="118"/>
      <c r="RSG20" s="118"/>
      <c r="RSH20" s="118"/>
      <c r="RSI20" s="118"/>
      <c r="RSJ20" s="118"/>
      <c r="RSK20" s="118"/>
      <c r="RSL20" s="118"/>
      <c r="RSM20" s="118"/>
      <c r="RSN20" s="118"/>
      <c r="RSO20" s="118"/>
      <c r="RSP20" s="118"/>
      <c r="RSQ20" s="118"/>
      <c r="RSR20" s="118"/>
      <c r="RSS20" s="118"/>
      <c r="RST20" s="118"/>
      <c r="RSU20" s="118"/>
      <c r="RSV20" s="118"/>
      <c r="RSW20" s="118"/>
      <c r="RSX20" s="118"/>
      <c r="RSY20" s="118"/>
      <c r="RSZ20" s="118"/>
      <c r="RTA20" s="118"/>
      <c r="RTB20" s="118"/>
      <c r="RTC20" s="118"/>
      <c r="RTD20" s="118"/>
      <c r="RTE20" s="118"/>
      <c r="RTF20" s="118"/>
      <c r="RTG20" s="118"/>
      <c r="RTH20" s="118"/>
      <c r="RTI20" s="118"/>
      <c r="RTJ20" s="118"/>
      <c r="RTK20" s="118"/>
      <c r="RTL20" s="118"/>
      <c r="RTM20" s="118"/>
      <c r="RTN20" s="118"/>
      <c r="RTO20" s="118"/>
      <c r="RTP20" s="118"/>
      <c r="RTQ20" s="118"/>
      <c r="RTR20" s="118"/>
      <c r="RTS20" s="118"/>
      <c r="RTT20" s="118"/>
      <c r="RTU20" s="118"/>
      <c r="RTV20" s="118"/>
      <c r="RTW20" s="118"/>
      <c r="RTX20" s="118"/>
      <c r="RTY20" s="118"/>
      <c r="RTZ20" s="118"/>
      <c r="RUA20" s="118"/>
      <c r="RUB20" s="118"/>
      <c r="RUC20" s="118"/>
      <c r="RUD20" s="118"/>
      <c r="RUE20" s="118"/>
      <c r="RUF20" s="118"/>
      <c r="RUG20" s="118"/>
      <c r="RUH20" s="118"/>
      <c r="RUI20" s="118"/>
      <c r="RUJ20" s="118"/>
      <c r="RUK20" s="118"/>
      <c r="RUL20" s="118"/>
      <c r="RUM20" s="118"/>
      <c r="RUN20" s="118"/>
      <c r="RUO20" s="118"/>
      <c r="RUP20" s="118"/>
      <c r="RUQ20" s="118"/>
      <c r="RUR20" s="118"/>
      <c r="RUS20" s="118"/>
      <c r="RUT20" s="118"/>
      <c r="RUU20" s="118"/>
      <c r="RUV20" s="118"/>
      <c r="RUW20" s="118"/>
      <c r="RUX20" s="118"/>
      <c r="RUY20" s="118"/>
      <c r="RUZ20" s="118"/>
      <c r="RVA20" s="118"/>
      <c r="RVB20" s="118"/>
      <c r="RVC20" s="118"/>
      <c r="RVD20" s="118"/>
      <c r="RVE20" s="118"/>
      <c r="RVF20" s="118"/>
      <c r="RVG20" s="118"/>
      <c r="RVH20" s="118"/>
      <c r="RVI20" s="118"/>
      <c r="RVJ20" s="118"/>
      <c r="RVK20" s="118"/>
      <c r="RVL20" s="118"/>
      <c r="RVM20" s="118"/>
      <c r="RVN20" s="118"/>
      <c r="RVO20" s="118"/>
      <c r="RVP20" s="118"/>
      <c r="RVQ20" s="118"/>
      <c r="RVR20" s="118"/>
      <c r="RVS20" s="118"/>
      <c r="RVT20" s="118"/>
      <c r="RVU20" s="118"/>
      <c r="RVV20" s="118"/>
      <c r="RVW20" s="118"/>
      <c r="RVX20" s="118"/>
      <c r="RVY20" s="118"/>
      <c r="RVZ20" s="118"/>
      <c r="RWA20" s="118"/>
      <c r="RWB20" s="118"/>
      <c r="RWC20" s="118"/>
      <c r="RWD20" s="118"/>
      <c r="RWE20" s="118"/>
      <c r="RWF20" s="118"/>
      <c r="RWG20" s="118"/>
      <c r="RWH20" s="118"/>
      <c r="RWI20" s="118"/>
      <c r="RWJ20" s="118"/>
      <c r="RWK20" s="118"/>
      <c r="RWL20" s="118"/>
      <c r="RWM20" s="118"/>
      <c r="RWN20" s="118"/>
      <c r="RWO20" s="118"/>
      <c r="RWP20" s="118"/>
      <c r="RWQ20" s="118"/>
      <c r="RWR20" s="118"/>
      <c r="RWS20" s="118"/>
      <c r="RWT20" s="118"/>
      <c r="RWU20" s="118"/>
      <c r="RWV20" s="118"/>
      <c r="RWW20" s="118"/>
      <c r="RWX20" s="118"/>
      <c r="RWY20" s="118"/>
      <c r="RWZ20" s="118"/>
      <c r="RXA20" s="118"/>
      <c r="RXB20" s="118"/>
      <c r="RXC20" s="118"/>
      <c r="RXD20" s="118"/>
      <c r="RXE20" s="118"/>
      <c r="RXF20" s="118"/>
      <c r="RXG20" s="118"/>
      <c r="RXH20" s="118"/>
      <c r="RXI20" s="118"/>
      <c r="RXJ20" s="118"/>
      <c r="RXK20" s="118"/>
      <c r="RXL20" s="118"/>
      <c r="RXM20" s="118"/>
      <c r="RXN20" s="118"/>
      <c r="RXO20" s="118"/>
      <c r="RXP20" s="118"/>
      <c r="RXQ20" s="118"/>
      <c r="RXR20" s="118"/>
      <c r="RXS20" s="118"/>
      <c r="RXT20" s="118"/>
      <c r="RXU20" s="118"/>
      <c r="RXV20" s="118"/>
      <c r="RXW20" s="118"/>
      <c r="RXX20" s="118"/>
      <c r="RXY20" s="118"/>
      <c r="RXZ20" s="118"/>
      <c r="RYA20" s="118"/>
      <c r="RYB20" s="118"/>
      <c r="RYC20" s="118"/>
      <c r="RYD20" s="118"/>
      <c r="RYE20" s="118"/>
      <c r="RYF20" s="118"/>
      <c r="RYG20" s="118"/>
      <c r="RYH20" s="118"/>
      <c r="RYI20" s="118"/>
      <c r="RYJ20" s="118"/>
      <c r="RYK20" s="118"/>
      <c r="RYL20" s="118"/>
      <c r="RYM20" s="118"/>
      <c r="RYN20" s="118"/>
      <c r="RYO20" s="118"/>
      <c r="RYP20" s="118"/>
      <c r="RYQ20" s="118"/>
      <c r="RYR20" s="118"/>
      <c r="RYS20" s="118"/>
      <c r="RYT20" s="118"/>
      <c r="RYU20" s="118"/>
      <c r="RYV20" s="118"/>
      <c r="RYW20" s="118"/>
      <c r="RYX20" s="118"/>
      <c r="RYY20" s="118"/>
      <c r="RYZ20" s="118"/>
      <c r="RZA20" s="118"/>
      <c r="RZB20" s="118"/>
      <c r="RZC20" s="118"/>
      <c r="RZD20" s="118"/>
      <c r="RZE20" s="118"/>
      <c r="RZF20" s="118"/>
      <c r="RZG20" s="118"/>
      <c r="RZH20" s="118"/>
      <c r="RZI20" s="118"/>
      <c r="RZJ20" s="118"/>
      <c r="RZK20" s="118"/>
      <c r="RZL20" s="118"/>
      <c r="RZM20" s="118"/>
      <c r="RZN20" s="118"/>
      <c r="RZO20" s="118"/>
      <c r="RZP20" s="118"/>
      <c r="RZQ20" s="118"/>
      <c r="RZR20" s="118"/>
      <c r="RZS20" s="118"/>
      <c r="RZT20" s="118"/>
      <c r="RZU20" s="118"/>
      <c r="RZV20" s="118"/>
      <c r="RZW20" s="118"/>
      <c r="RZX20" s="118"/>
      <c r="RZY20" s="118"/>
      <c r="RZZ20" s="118"/>
      <c r="SAA20" s="118"/>
      <c r="SAB20" s="118"/>
      <c r="SAC20" s="118"/>
      <c r="SAD20" s="118"/>
      <c r="SAE20" s="118"/>
      <c r="SAF20" s="118"/>
      <c r="SAG20" s="118"/>
      <c r="SAH20" s="118"/>
      <c r="SAI20" s="118"/>
      <c r="SAJ20" s="118"/>
      <c r="SAK20" s="118"/>
      <c r="SAL20" s="118"/>
      <c r="SAM20" s="118"/>
      <c r="SAN20" s="118"/>
      <c r="SAO20" s="118"/>
      <c r="SAP20" s="118"/>
      <c r="SAQ20" s="118"/>
      <c r="SAR20" s="118"/>
      <c r="SAS20" s="118"/>
      <c r="SAT20" s="118"/>
      <c r="SAU20" s="118"/>
      <c r="SAV20" s="118"/>
      <c r="SAW20" s="118"/>
      <c r="SAX20" s="118"/>
      <c r="SAY20" s="118"/>
      <c r="SAZ20" s="118"/>
      <c r="SBA20" s="118"/>
      <c r="SBB20" s="118"/>
      <c r="SBC20" s="118"/>
      <c r="SBD20" s="118"/>
      <c r="SBE20" s="118"/>
      <c r="SBF20" s="118"/>
      <c r="SBG20" s="118"/>
      <c r="SBH20" s="118"/>
      <c r="SBI20" s="118"/>
      <c r="SBJ20" s="118"/>
      <c r="SBK20" s="118"/>
      <c r="SBL20" s="118"/>
      <c r="SBM20" s="118"/>
      <c r="SBN20" s="118"/>
      <c r="SBO20" s="118"/>
      <c r="SBP20" s="118"/>
      <c r="SBQ20" s="118"/>
      <c r="SBR20" s="118"/>
      <c r="SBS20" s="118"/>
      <c r="SBT20" s="118"/>
      <c r="SBU20" s="118"/>
      <c r="SBV20" s="118"/>
      <c r="SBW20" s="118"/>
      <c r="SBX20" s="118"/>
      <c r="SBY20" s="118"/>
      <c r="SBZ20" s="118"/>
      <c r="SCA20" s="118"/>
      <c r="SCB20" s="118"/>
      <c r="SCC20" s="118"/>
      <c r="SCD20" s="118"/>
      <c r="SCE20" s="118"/>
      <c r="SCF20" s="118"/>
      <c r="SCG20" s="118"/>
      <c r="SCH20" s="118"/>
      <c r="SCI20" s="118"/>
      <c r="SCJ20" s="118"/>
      <c r="SCK20" s="118"/>
      <c r="SCL20" s="118"/>
      <c r="SCM20" s="118"/>
      <c r="SCN20" s="118"/>
      <c r="SCO20" s="118"/>
      <c r="SCP20" s="118"/>
      <c r="SCQ20" s="118"/>
      <c r="SCR20" s="118"/>
      <c r="SCS20" s="118"/>
      <c r="SCT20" s="118"/>
      <c r="SCU20" s="118"/>
      <c r="SCV20" s="118"/>
      <c r="SCW20" s="118"/>
      <c r="SCX20" s="118"/>
      <c r="SCY20" s="118"/>
      <c r="SCZ20" s="118"/>
      <c r="SDA20" s="118"/>
      <c r="SDB20" s="118"/>
      <c r="SDC20" s="118"/>
      <c r="SDD20" s="118"/>
      <c r="SDE20" s="118"/>
      <c r="SDF20" s="118"/>
      <c r="SDG20" s="118"/>
      <c r="SDH20" s="118"/>
      <c r="SDI20" s="118"/>
      <c r="SDJ20" s="118"/>
      <c r="SDK20" s="118"/>
      <c r="SDL20" s="118"/>
      <c r="SDM20" s="118"/>
      <c r="SDN20" s="118"/>
      <c r="SDO20" s="118"/>
      <c r="SDP20" s="118"/>
      <c r="SDQ20" s="118"/>
      <c r="SDR20" s="118"/>
      <c r="SDS20" s="118"/>
      <c r="SDT20" s="118"/>
      <c r="SDU20" s="118"/>
      <c r="SDV20" s="118"/>
      <c r="SDW20" s="118"/>
      <c r="SDX20" s="118"/>
      <c r="SDY20" s="118"/>
      <c r="SDZ20" s="118"/>
      <c r="SEA20" s="118"/>
      <c r="SEB20" s="118"/>
      <c r="SEC20" s="118"/>
      <c r="SED20" s="118"/>
      <c r="SEE20" s="118"/>
      <c r="SEF20" s="118"/>
      <c r="SEG20" s="118"/>
      <c r="SEH20" s="118"/>
      <c r="SEI20" s="118"/>
      <c r="SEJ20" s="118"/>
      <c r="SEK20" s="118"/>
      <c r="SEL20" s="118"/>
      <c r="SEM20" s="118"/>
      <c r="SEN20" s="118"/>
      <c r="SEO20" s="118"/>
      <c r="SEP20" s="118"/>
      <c r="SEQ20" s="118"/>
      <c r="SER20" s="118"/>
      <c r="SES20" s="118"/>
      <c r="SET20" s="118"/>
      <c r="SEU20" s="118"/>
      <c r="SEV20" s="118"/>
      <c r="SEW20" s="118"/>
      <c r="SEX20" s="118"/>
      <c r="SEY20" s="118"/>
      <c r="SEZ20" s="118"/>
      <c r="SFA20" s="118"/>
      <c r="SFB20" s="118"/>
      <c r="SFC20" s="118"/>
      <c r="SFD20" s="118"/>
      <c r="SFE20" s="118"/>
      <c r="SFF20" s="118"/>
      <c r="SFG20" s="118"/>
      <c r="SFH20" s="118"/>
      <c r="SFI20" s="118"/>
      <c r="SFJ20" s="118"/>
      <c r="SFK20" s="118"/>
      <c r="SFL20" s="118"/>
      <c r="SFM20" s="118"/>
      <c r="SFN20" s="118"/>
      <c r="SFO20" s="118"/>
      <c r="SFP20" s="118"/>
      <c r="SFQ20" s="118"/>
      <c r="SFR20" s="118"/>
      <c r="SFS20" s="118"/>
      <c r="SFT20" s="118"/>
      <c r="SFU20" s="118"/>
      <c r="SFV20" s="118"/>
      <c r="SFW20" s="118"/>
      <c r="SFX20" s="118"/>
      <c r="SFY20" s="118"/>
      <c r="SFZ20" s="118"/>
      <c r="SGA20" s="118"/>
      <c r="SGB20" s="118"/>
      <c r="SGC20" s="118"/>
      <c r="SGD20" s="118"/>
      <c r="SGE20" s="118"/>
      <c r="SGF20" s="118"/>
      <c r="SGG20" s="118"/>
      <c r="SGH20" s="118"/>
      <c r="SGI20" s="118"/>
      <c r="SGJ20" s="118"/>
      <c r="SGK20" s="118"/>
      <c r="SGL20" s="118"/>
      <c r="SGM20" s="118"/>
      <c r="SGN20" s="118"/>
      <c r="SGO20" s="118"/>
      <c r="SGP20" s="118"/>
      <c r="SGQ20" s="118"/>
      <c r="SGR20" s="118"/>
      <c r="SGS20" s="118"/>
      <c r="SGT20" s="118"/>
      <c r="SGU20" s="118"/>
      <c r="SGV20" s="118"/>
      <c r="SGW20" s="118"/>
      <c r="SGX20" s="118"/>
      <c r="SGY20" s="118"/>
      <c r="SGZ20" s="118"/>
      <c r="SHA20" s="118"/>
      <c r="SHB20" s="118"/>
      <c r="SHC20" s="118"/>
      <c r="SHD20" s="118"/>
      <c r="SHE20" s="118"/>
      <c r="SHF20" s="118"/>
      <c r="SHG20" s="118"/>
      <c r="SHH20" s="118"/>
      <c r="SHI20" s="118"/>
      <c r="SHJ20" s="118"/>
      <c r="SHK20" s="118"/>
      <c r="SHL20" s="118"/>
      <c r="SHM20" s="118"/>
      <c r="SHN20" s="118"/>
      <c r="SHO20" s="118"/>
      <c r="SHP20" s="118"/>
      <c r="SHQ20" s="118"/>
      <c r="SHR20" s="118"/>
      <c r="SHS20" s="118"/>
      <c r="SHT20" s="118"/>
      <c r="SHU20" s="118"/>
      <c r="SHV20" s="118"/>
      <c r="SHW20" s="118"/>
      <c r="SHX20" s="118"/>
      <c r="SHY20" s="118"/>
      <c r="SHZ20" s="118"/>
      <c r="SIA20" s="118"/>
      <c r="SIB20" s="118"/>
      <c r="SIC20" s="118"/>
      <c r="SID20" s="118"/>
      <c r="SIE20" s="118"/>
      <c r="SIF20" s="118"/>
      <c r="SIG20" s="118"/>
      <c r="SIH20" s="118"/>
      <c r="SII20" s="118"/>
      <c r="SIJ20" s="118"/>
      <c r="SIK20" s="118"/>
      <c r="SIL20" s="118"/>
      <c r="SIM20" s="118"/>
      <c r="SIN20" s="118"/>
      <c r="SIO20" s="118"/>
      <c r="SIP20" s="118"/>
      <c r="SIQ20" s="118"/>
      <c r="SIR20" s="118"/>
      <c r="SIS20" s="118"/>
      <c r="SIT20" s="118"/>
      <c r="SIU20" s="118"/>
      <c r="SIV20" s="118"/>
      <c r="SIW20" s="118"/>
      <c r="SIX20" s="118"/>
      <c r="SIY20" s="118"/>
      <c r="SIZ20" s="118"/>
      <c r="SJA20" s="118"/>
      <c r="SJB20" s="118"/>
      <c r="SJC20" s="118"/>
      <c r="SJD20" s="118"/>
      <c r="SJE20" s="118"/>
      <c r="SJF20" s="118"/>
      <c r="SJG20" s="118"/>
      <c r="SJH20" s="118"/>
      <c r="SJI20" s="118"/>
      <c r="SJJ20" s="118"/>
      <c r="SJK20" s="118"/>
      <c r="SJL20" s="118"/>
      <c r="SJM20" s="118"/>
      <c r="SJN20" s="118"/>
      <c r="SJO20" s="118"/>
      <c r="SJP20" s="118"/>
      <c r="SJQ20" s="118"/>
      <c r="SJR20" s="118"/>
      <c r="SJS20" s="118"/>
      <c r="SJT20" s="118"/>
      <c r="SJU20" s="118"/>
      <c r="SJV20" s="118"/>
      <c r="SJW20" s="118"/>
      <c r="SJX20" s="118"/>
      <c r="SJY20" s="118"/>
      <c r="SJZ20" s="118"/>
      <c r="SKA20" s="118"/>
      <c r="SKB20" s="118"/>
      <c r="SKC20" s="118"/>
      <c r="SKD20" s="118"/>
      <c r="SKE20" s="118"/>
      <c r="SKF20" s="118"/>
      <c r="SKG20" s="118"/>
      <c r="SKH20" s="118"/>
      <c r="SKI20" s="118"/>
      <c r="SKJ20" s="118"/>
      <c r="SKK20" s="118"/>
      <c r="SKL20" s="118"/>
      <c r="SKM20" s="118"/>
      <c r="SKN20" s="118"/>
      <c r="SKO20" s="118"/>
      <c r="SKP20" s="118"/>
      <c r="SKQ20" s="118"/>
      <c r="SKR20" s="118"/>
      <c r="SKS20" s="118"/>
      <c r="SKT20" s="118"/>
      <c r="SKU20" s="118"/>
      <c r="SKV20" s="118"/>
      <c r="SKW20" s="118"/>
      <c r="SKX20" s="118"/>
      <c r="SKY20" s="118"/>
      <c r="SKZ20" s="118"/>
      <c r="SLA20" s="118"/>
      <c r="SLB20" s="118"/>
      <c r="SLC20" s="118"/>
      <c r="SLD20" s="118"/>
      <c r="SLE20" s="118"/>
      <c r="SLF20" s="118"/>
      <c r="SLG20" s="118"/>
      <c r="SLH20" s="118"/>
      <c r="SLI20" s="118"/>
      <c r="SLJ20" s="118"/>
      <c r="SLK20" s="118"/>
      <c r="SLL20" s="118"/>
      <c r="SLM20" s="118"/>
      <c r="SLN20" s="118"/>
      <c r="SLO20" s="118"/>
      <c r="SLP20" s="118"/>
      <c r="SLQ20" s="118"/>
      <c r="SLR20" s="118"/>
      <c r="SLS20" s="118"/>
      <c r="SLT20" s="118"/>
      <c r="SLU20" s="118"/>
      <c r="SLV20" s="118"/>
      <c r="SLW20" s="118"/>
      <c r="SLX20" s="118"/>
      <c r="SLY20" s="118"/>
      <c r="SLZ20" s="118"/>
      <c r="SMA20" s="118"/>
      <c r="SMB20" s="118"/>
      <c r="SMC20" s="118"/>
      <c r="SMD20" s="118"/>
      <c r="SME20" s="118"/>
      <c r="SMF20" s="118"/>
      <c r="SMG20" s="118"/>
      <c r="SMH20" s="118"/>
      <c r="SMI20" s="118"/>
      <c r="SMJ20" s="118"/>
      <c r="SMK20" s="118"/>
      <c r="SML20" s="118"/>
      <c r="SMM20" s="118"/>
      <c r="SMN20" s="118"/>
      <c r="SMO20" s="118"/>
      <c r="SMP20" s="118"/>
      <c r="SMQ20" s="118"/>
      <c r="SMR20" s="118"/>
      <c r="SMS20" s="118"/>
      <c r="SMT20" s="118"/>
      <c r="SMU20" s="118"/>
      <c r="SMV20" s="118"/>
      <c r="SMW20" s="118"/>
      <c r="SMX20" s="118"/>
      <c r="SMY20" s="118"/>
      <c r="SMZ20" s="118"/>
      <c r="SNA20" s="118"/>
      <c r="SNB20" s="118"/>
      <c r="SNC20" s="118"/>
      <c r="SND20" s="118"/>
      <c r="SNE20" s="118"/>
      <c r="SNF20" s="118"/>
      <c r="SNG20" s="118"/>
      <c r="SNH20" s="118"/>
      <c r="SNI20" s="118"/>
      <c r="SNJ20" s="118"/>
      <c r="SNK20" s="118"/>
      <c r="SNL20" s="118"/>
      <c r="SNM20" s="118"/>
      <c r="SNN20" s="118"/>
      <c r="SNO20" s="118"/>
      <c r="SNP20" s="118"/>
      <c r="SNQ20" s="118"/>
      <c r="SNR20" s="118"/>
      <c r="SNS20" s="118"/>
      <c r="SNT20" s="118"/>
      <c r="SNU20" s="118"/>
      <c r="SNV20" s="118"/>
      <c r="SNW20" s="118"/>
      <c r="SNX20" s="118"/>
      <c r="SNY20" s="118"/>
      <c r="SNZ20" s="118"/>
      <c r="SOA20" s="118"/>
      <c r="SOB20" s="118"/>
      <c r="SOC20" s="118"/>
      <c r="SOD20" s="118"/>
      <c r="SOE20" s="118"/>
      <c r="SOF20" s="118"/>
      <c r="SOG20" s="118"/>
      <c r="SOH20" s="118"/>
      <c r="SOI20" s="118"/>
      <c r="SOJ20" s="118"/>
      <c r="SOK20" s="118"/>
      <c r="SOL20" s="118"/>
      <c r="SOM20" s="118"/>
      <c r="SON20" s="118"/>
      <c r="SOO20" s="118"/>
      <c r="SOP20" s="118"/>
      <c r="SOQ20" s="118"/>
      <c r="SOR20" s="118"/>
      <c r="SOS20" s="118"/>
      <c r="SOT20" s="118"/>
      <c r="SOU20" s="118"/>
      <c r="SOV20" s="118"/>
      <c r="SOW20" s="118"/>
      <c r="SOX20" s="118"/>
      <c r="SOY20" s="118"/>
      <c r="SOZ20" s="118"/>
      <c r="SPA20" s="118"/>
      <c r="SPB20" s="118"/>
      <c r="SPC20" s="118"/>
      <c r="SPD20" s="118"/>
      <c r="SPE20" s="118"/>
      <c r="SPF20" s="118"/>
      <c r="SPG20" s="118"/>
      <c r="SPH20" s="118"/>
      <c r="SPI20" s="118"/>
      <c r="SPJ20" s="118"/>
      <c r="SPK20" s="118"/>
      <c r="SPL20" s="118"/>
      <c r="SPM20" s="118"/>
      <c r="SPN20" s="118"/>
      <c r="SPO20" s="118"/>
      <c r="SPP20" s="118"/>
      <c r="SPQ20" s="118"/>
      <c r="SPR20" s="118"/>
      <c r="SPS20" s="118"/>
      <c r="SPT20" s="118"/>
      <c r="SPU20" s="118"/>
      <c r="SPV20" s="118"/>
      <c r="SPW20" s="118"/>
      <c r="SPX20" s="118"/>
      <c r="SPY20" s="118"/>
      <c r="SPZ20" s="118"/>
      <c r="SQA20" s="118"/>
      <c r="SQB20" s="118"/>
      <c r="SQC20" s="118"/>
      <c r="SQD20" s="118"/>
      <c r="SQE20" s="118"/>
      <c r="SQF20" s="118"/>
      <c r="SQG20" s="118"/>
      <c r="SQH20" s="118"/>
      <c r="SQI20" s="118"/>
      <c r="SQJ20" s="118"/>
      <c r="SQK20" s="118"/>
      <c r="SQL20" s="118"/>
      <c r="SQM20" s="118"/>
      <c r="SQN20" s="118"/>
      <c r="SQO20" s="118"/>
      <c r="SQP20" s="118"/>
      <c r="SQQ20" s="118"/>
      <c r="SQR20" s="118"/>
      <c r="SQS20" s="118"/>
      <c r="SQT20" s="118"/>
      <c r="SQU20" s="118"/>
      <c r="SQV20" s="118"/>
      <c r="SQW20" s="118"/>
      <c r="SQX20" s="118"/>
      <c r="SQY20" s="118"/>
      <c r="SQZ20" s="118"/>
      <c r="SRA20" s="118"/>
      <c r="SRB20" s="118"/>
      <c r="SRC20" s="118"/>
      <c r="SRD20" s="118"/>
      <c r="SRE20" s="118"/>
      <c r="SRF20" s="118"/>
      <c r="SRG20" s="118"/>
      <c r="SRH20" s="118"/>
      <c r="SRI20" s="118"/>
      <c r="SRJ20" s="118"/>
      <c r="SRK20" s="118"/>
      <c r="SRL20" s="118"/>
      <c r="SRM20" s="118"/>
      <c r="SRN20" s="118"/>
      <c r="SRO20" s="118"/>
      <c r="SRP20" s="118"/>
      <c r="SRQ20" s="118"/>
      <c r="SRR20" s="118"/>
      <c r="SRS20" s="118"/>
      <c r="SRT20" s="118"/>
      <c r="SRU20" s="118"/>
      <c r="SRV20" s="118"/>
      <c r="SRW20" s="118"/>
      <c r="SRX20" s="118"/>
      <c r="SRY20" s="118"/>
      <c r="SRZ20" s="118"/>
      <c r="SSA20" s="118"/>
      <c r="SSB20" s="118"/>
      <c r="SSC20" s="118"/>
      <c r="SSD20" s="118"/>
      <c r="SSE20" s="118"/>
      <c r="SSF20" s="118"/>
      <c r="SSG20" s="118"/>
      <c r="SSH20" s="118"/>
      <c r="SSI20" s="118"/>
      <c r="SSJ20" s="118"/>
      <c r="SSK20" s="118"/>
      <c r="SSL20" s="118"/>
      <c r="SSM20" s="118"/>
      <c r="SSN20" s="118"/>
      <c r="SSO20" s="118"/>
      <c r="SSP20" s="118"/>
      <c r="SSQ20" s="118"/>
      <c r="SSR20" s="118"/>
      <c r="SSS20" s="118"/>
      <c r="SST20" s="118"/>
      <c r="SSU20" s="118"/>
      <c r="SSV20" s="118"/>
      <c r="SSW20" s="118"/>
      <c r="SSX20" s="118"/>
      <c r="SSY20" s="118"/>
      <c r="SSZ20" s="118"/>
      <c r="STA20" s="118"/>
      <c r="STB20" s="118"/>
      <c r="STC20" s="118"/>
      <c r="STD20" s="118"/>
      <c r="STE20" s="118"/>
      <c r="STF20" s="118"/>
      <c r="STG20" s="118"/>
      <c r="STH20" s="118"/>
      <c r="STI20" s="118"/>
      <c r="STJ20" s="118"/>
      <c r="STK20" s="118"/>
      <c r="STL20" s="118"/>
      <c r="STM20" s="118"/>
      <c r="STN20" s="118"/>
      <c r="STO20" s="118"/>
      <c r="STP20" s="118"/>
      <c r="STQ20" s="118"/>
      <c r="STR20" s="118"/>
      <c r="STS20" s="118"/>
      <c r="STT20" s="118"/>
      <c r="STU20" s="118"/>
      <c r="STV20" s="118"/>
      <c r="STW20" s="118"/>
      <c r="STX20" s="118"/>
      <c r="STY20" s="118"/>
      <c r="STZ20" s="118"/>
      <c r="SUA20" s="118"/>
      <c r="SUB20" s="118"/>
      <c r="SUC20" s="118"/>
      <c r="SUD20" s="118"/>
      <c r="SUE20" s="118"/>
      <c r="SUF20" s="118"/>
      <c r="SUG20" s="118"/>
      <c r="SUH20" s="118"/>
      <c r="SUI20" s="118"/>
      <c r="SUJ20" s="118"/>
      <c r="SUK20" s="118"/>
      <c r="SUL20" s="118"/>
      <c r="SUM20" s="118"/>
      <c r="SUN20" s="118"/>
      <c r="SUO20" s="118"/>
      <c r="SUP20" s="118"/>
      <c r="SUQ20" s="118"/>
      <c r="SUR20" s="118"/>
      <c r="SUS20" s="118"/>
      <c r="SUT20" s="118"/>
      <c r="SUU20" s="118"/>
      <c r="SUV20" s="118"/>
      <c r="SUW20" s="118"/>
      <c r="SUX20" s="118"/>
      <c r="SUY20" s="118"/>
      <c r="SUZ20" s="118"/>
      <c r="SVA20" s="118"/>
      <c r="SVB20" s="118"/>
      <c r="SVC20" s="118"/>
      <c r="SVD20" s="118"/>
      <c r="SVE20" s="118"/>
      <c r="SVF20" s="118"/>
      <c r="SVG20" s="118"/>
      <c r="SVH20" s="118"/>
      <c r="SVI20" s="118"/>
      <c r="SVJ20" s="118"/>
      <c r="SVK20" s="118"/>
      <c r="SVL20" s="118"/>
      <c r="SVM20" s="118"/>
      <c r="SVN20" s="118"/>
      <c r="SVO20" s="118"/>
      <c r="SVP20" s="118"/>
      <c r="SVQ20" s="118"/>
      <c r="SVR20" s="118"/>
      <c r="SVS20" s="118"/>
      <c r="SVT20" s="118"/>
      <c r="SVU20" s="118"/>
      <c r="SVV20" s="118"/>
      <c r="SVW20" s="118"/>
      <c r="SVX20" s="118"/>
      <c r="SVY20" s="118"/>
      <c r="SVZ20" s="118"/>
      <c r="SWA20" s="118"/>
      <c r="SWB20" s="118"/>
      <c r="SWC20" s="118"/>
      <c r="SWD20" s="118"/>
      <c r="SWE20" s="118"/>
      <c r="SWF20" s="118"/>
      <c r="SWG20" s="118"/>
      <c r="SWH20" s="118"/>
      <c r="SWI20" s="118"/>
      <c r="SWJ20" s="118"/>
      <c r="SWK20" s="118"/>
      <c r="SWL20" s="118"/>
      <c r="SWM20" s="118"/>
      <c r="SWN20" s="118"/>
      <c r="SWO20" s="118"/>
      <c r="SWP20" s="118"/>
      <c r="SWQ20" s="118"/>
      <c r="SWR20" s="118"/>
      <c r="SWS20" s="118"/>
      <c r="SWT20" s="118"/>
      <c r="SWU20" s="118"/>
      <c r="SWV20" s="118"/>
      <c r="SWW20" s="118"/>
      <c r="SWX20" s="118"/>
      <c r="SWY20" s="118"/>
      <c r="SWZ20" s="118"/>
      <c r="SXA20" s="118"/>
      <c r="SXB20" s="118"/>
      <c r="SXC20" s="118"/>
      <c r="SXD20" s="118"/>
      <c r="SXE20" s="118"/>
      <c r="SXF20" s="118"/>
      <c r="SXG20" s="118"/>
      <c r="SXH20" s="118"/>
      <c r="SXI20" s="118"/>
      <c r="SXJ20" s="118"/>
      <c r="SXK20" s="118"/>
      <c r="SXL20" s="118"/>
      <c r="SXM20" s="118"/>
      <c r="SXN20" s="118"/>
      <c r="SXO20" s="118"/>
      <c r="SXP20" s="118"/>
      <c r="SXQ20" s="118"/>
      <c r="SXR20" s="118"/>
      <c r="SXS20" s="118"/>
      <c r="SXT20" s="118"/>
      <c r="SXU20" s="118"/>
      <c r="SXV20" s="118"/>
      <c r="SXW20" s="118"/>
      <c r="SXX20" s="118"/>
      <c r="SXY20" s="118"/>
      <c r="SXZ20" s="118"/>
      <c r="SYA20" s="118"/>
      <c r="SYB20" s="118"/>
      <c r="SYC20" s="118"/>
      <c r="SYD20" s="118"/>
      <c r="SYE20" s="118"/>
      <c r="SYF20" s="118"/>
      <c r="SYG20" s="118"/>
      <c r="SYH20" s="118"/>
      <c r="SYI20" s="118"/>
      <c r="SYJ20" s="118"/>
      <c r="SYK20" s="118"/>
      <c r="SYL20" s="118"/>
      <c r="SYM20" s="118"/>
      <c r="SYN20" s="118"/>
      <c r="SYO20" s="118"/>
      <c r="SYP20" s="118"/>
      <c r="SYQ20" s="118"/>
      <c r="SYR20" s="118"/>
      <c r="SYS20" s="118"/>
      <c r="SYT20" s="118"/>
      <c r="SYU20" s="118"/>
      <c r="SYV20" s="118"/>
      <c r="SYW20" s="118"/>
      <c r="SYX20" s="118"/>
      <c r="SYY20" s="118"/>
      <c r="SYZ20" s="118"/>
      <c r="SZA20" s="118"/>
      <c r="SZB20" s="118"/>
      <c r="SZC20" s="118"/>
      <c r="SZD20" s="118"/>
      <c r="SZE20" s="118"/>
      <c r="SZF20" s="118"/>
      <c r="SZG20" s="118"/>
      <c r="SZH20" s="118"/>
      <c r="SZI20" s="118"/>
      <c r="SZJ20" s="118"/>
      <c r="SZK20" s="118"/>
      <c r="SZL20" s="118"/>
      <c r="SZM20" s="118"/>
      <c r="SZN20" s="118"/>
      <c r="SZO20" s="118"/>
      <c r="SZP20" s="118"/>
      <c r="SZQ20" s="118"/>
      <c r="SZR20" s="118"/>
      <c r="SZS20" s="118"/>
      <c r="SZT20" s="118"/>
      <c r="SZU20" s="118"/>
      <c r="SZV20" s="118"/>
      <c r="SZW20" s="118"/>
      <c r="SZX20" s="118"/>
      <c r="SZY20" s="118"/>
      <c r="SZZ20" s="118"/>
      <c r="TAA20" s="118"/>
      <c r="TAB20" s="118"/>
      <c r="TAC20" s="118"/>
      <c r="TAD20" s="118"/>
      <c r="TAE20" s="118"/>
      <c r="TAF20" s="118"/>
      <c r="TAG20" s="118"/>
      <c r="TAH20" s="118"/>
      <c r="TAI20" s="118"/>
      <c r="TAJ20" s="118"/>
      <c r="TAK20" s="118"/>
      <c r="TAL20" s="118"/>
      <c r="TAM20" s="118"/>
      <c r="TAN20" s="118"/>
      <c r="TAO20" s="118"/>
      <c r="TAP20" s="118"/>
      <c r="TAQ20" s="118"/>
      <c r="TAR20" s="118"/>
      <c r="TAS20" s="118"/>
      <c r="TAT20" s="118"/>
      <c r="TAU20" s="118"/>
      <c r="TAV20" s="118"/>
      <c r="TAW20" s="118"/>
      <c r="TAX20" s="118"/>
      <c r="TAY20" s="118"/>
      <c r="TAZ20" s="118"/>
      <c r="TBA20" s="118"/>
      <c r="TBB20" s="118"/>
      <c r="TBC20" s="118"/>
      <c r="TBD20" s="118"/>
      <c r="TBE20" s="118"/>
      <c r="TBF20" s="118"/>
      <c r="TBG20" s="118"/>
      <c r="TBH20" s="118"/>
      <c r="TBI20" s="118"/>
      <c r="TBJ20" s="118"/>
      <c r="TBK20" s="118"/>
      <c r="TBL20" s="118"/>
      <c r="TBM20" s="118"/>
      <c r="TBN20" s="118"/>
      <c r="TBO20" s="118"/>
      <c r="TBP20" s="118"/>
      <c r="TBQ20" s="118"/>
      <c r="TBR20" s="118"/>
      <c r="TBS20" s="118"/>
      <c r="TBT20" s="118"/>
      <c r="TBU20" s="118"/>
      <c r="TBV20" s="118"/>
      <c r="TBW20" s="118"/>
      <c r="TBX20" s="118"/>
      <c r="TBY20" s="118"/>
      <c r="TBZ20" s="118"/>
      <c r="TCA20" s="118"/>
      <c r="TCB20" s="118"/>
      <c r="TCC20" s="118"/>
      <c r="TCD20" s="118"/>
      <c r="TCE20" s="118"/>
      <c r="TCF20" s="118"/>
      <c r="TCG20" s="118"/>
      <c r="TCH20" s="118"/>
      <c r="TCI20" s="118"/>
      <c r="TCJ20" s="118"/>
      <c r="TCK20" s="118"/>
      <c r="TCL20" s="118"/>
      <c r="TCM20" s="118"/>
      <c r="TCN20" s="118"/>
      <c r="TCO20" s="118"/>
      <c r="TCP20" s="118"/>
      <c r="TCQ20" s="118"/>
      <c r="TCR20" s="118"/>
      <c r="TCS20" s="118"/>
      <c r="TCT20" s="118"/>
      <c r="TCU20" s="118"/>
      <c r="TCV20" s="118"/>
      <c r="TCW20" s="118"/>
      <c r="TCX20" s="118"/>
      <c r="TCY20" s="118"/>
      <c r="TCZ20" s="118"/>
      <c r="TDA20" s="118"/>
      <c r="TDB20" s="118"/>
      <c r="TDC20" s="118"/>
      <c r="TDD20" s="118"/>
      <c r="TDE20" s="118"/>
      <c r="TDF20" s="118"/>
      <c r="TDG20" s="118"/>
      <c r="TDH20" s="118"/>
      <c r="TDI20" s="118"/>
      <c r="TDJ20" s="118"/>
      <c r="TDK20" s="118"/>
      <c r="TDL20" s="118"/>
      <c r="TDM20" s="118"/>
      <c r="TDN20" s="118"/>
      <c r="TDO20" s="118"/>
      <c r="TDP20" s="118"/>
      <c r="TDQ20" s="118"/>
      <c r="TDR20" s="118"/>
      <c r="TDS20" s="118"/>
      <c r="TDT20" s="118"/>
      <c r="TDU20" s="118"/>
      <c r="TDV20" s="118"/>
      <c r="TDW20" s="118"/>
      <c r="TDX20" s="118"/>
      <c r="TDY20" s="118"/>
      <c r="TDZ20" s="118"/>
      <c r="TEA20" s="118"/>
      <c r="TEB20" s="118"/>
      <c r="TEC20" s="118"/>
      <c r="TED20" s="118"/>
      <c r="TEE20" s="118"/>
      <c r="TEF20" s="118"/>
      <c r="TEG20" s="118"/>
      <c r="TEH20" s="118"/>
      <c r="TEI20" s="118"/>
      <c r="TEJ20" s="118"/>
      <c r="TEK20" s="118"/>
      <c r="TEL20" s="118"/>
      <c r="TEM20" s="118"/>
      <c r="TEN20" s="118"/>
      <c r="TEO20" s="118"/>
      <c r="TEP20" s="118"/>
      <c r="TEQ20" s="118"/>
      <c r="TER20" s="118"/>
      <c r="TES20" s="118"/>
      <c r="TET20" s="118"/>
      <c r="TEU20" s="118"/>
      <c r="TEV20" s="118"/>
      <c r="TEW20" s="118"/>
      <c r="TEX20" s="118"/>
      <c r="TEY20" s="118"/>
      <c r="TEZ20" s="118"/>
      <c r="TFA20" s="118"/>
      <c r="TFB20" s="118"/>
      <c r="TFC20" s="118"/>
      <c r="TFD20" s="118"/>
      <c r="TFE20" s="118"/>
      <c r="TFF20" s="118"/>
      <c r="TFG20" s="118"/>
      <c r="TFH20" s="118"/>
      <c r="TFI20" s="118"/>
      <c r="TFJ20" s="118"/>
      <c r="TFK20" s="118"/>
      <c r="TFL20" s="118"/>
      <c r="TFM20" s="118"/>
      <c r="TFN20" s="118"/>
      <c r="TFO20" s="118"/>
      <c r="TFP20" s="118"/>
      <c r="TFQ20" s="118"/>
      <c r="TFR20" s="118"/>
      <c r="TFS20" s="118"/>
      <c r="TFT20" s="118"/>
      <c r="TFU20" s="118"/>
      <c r="TFV20" s="118"/>
      <c r="TFW20" s="118"/>
      <c r="TFX20" s="118"/>
      <c r="TFY20" s="118"/>
      <c r="TFZ20" s="118"/>
      <c r="TGA20" s="118"/>
      <c r="TGB20" s="118"/>
      <c r="TGC20" s="118"/>
      <c r="TGD20" s="118"/>
      <c r="TGE20" s="118"/>
      <c r="TGF20" s="118"/>
      <c r="TGG20" s="118"/>
      <c r="TGH20" s="118"/>
      <c r="TGI20" s="118"/>
      <c r="TGJ20" s="118"/>
      <c r="TGK20" s="118"/>
      <c r="TGL20" s="118"/>
      <c r="TGM20" s="118"/>
      <c r="TGN20" s="118"/>
      <c r="TGO20" s="118"/>
      <c r="TGP20" s="118"/>
      <c r="TGQ20" s="118"/>
      <c r="TGR20" s="118"/>
      <c r="TGS20" s="118"/>
      <c r="TGT20" s="118"/>
      <c r="TGU20" s="118"/>
      <c r="TGV20" s="118"/>
      <c r="TGW20" s="118"/>
      <c r="TGX20" s="118"/>
      <c r="TGY20" s="118"/>
      <c r="TGZ20" s="118"/>
      <c r="THA20" s="118"/>
      <c r="THB20" s="118"/>
      <c r="THC20" s="118"/>
      <c r="THD20" s="118"/>
      <c r="THE20" s="118"/>
      <c r="THF20" s="118"/>
      <c r="THG20" s="118"/>
      <c r="THH20" s="118"/>
      <c r="THI20" s="118"/>
      <c r="THJ20" s="118"/>
      <c r="THK20" s="118"/>
      <c r="THL20" s="118"/>
      <c r="THM20" s="118"/>
      <c r="THN20" s="118"/>
      <c r="THO20" s="118"/>
      <c r="THP20" s="118"/>
      <c r="THQ20" s="118"/>
      <c r="THR20" s="118"/>
      <c r="THS20" s="118"/>
      <c r="THT20" s="118"/>
      <c r="THU20" s="118"/>
      <c r="THV20" s="118"/>
      <c r="THW20" s="118"/>
      <c r="THX20" s="118"/>
      <c r="THY20" s="118"/>
      <c r="THZ20" s="118"/>
      <c r="TIA20" s="118"/>
      <c r="TIB20" s="118"/>
      <c r="TIC20" s="118"/>
      <c r="TID20" s="118"/>
      <c r="TIE20" s="118"/>
      <c r="TIF20" s="118"/>
      <c r="TIG20" s="118"/>
      <c r="TIH20" s="118"/>
      <c r="TII20" s="118"/>
      <c r="TIJ20" s="118"/>
      <c r="TIK20" s="118"/>
      <c r="TIL20" s="118"/>
      <c r="TIM20" s="118"/>
      <c r="TIN20" s="118"/>
      <c r="TIO20" s="118"/>
      <c r="TIP20" s="118"/>
      <c r="TIQ20" s="118"/>
      <c r="TIR20" s="118"/>
      <c r="TIS20" s="118"/>
      <c r="TIT20" s="118"/>
      <c r="TIU20" s="118"/>
      <c r="TIV20" s="118"/>
      <c r="TIW20" s="118"/>
      <c r="TIX20" s="118"/>
      <c r="TIY20" s="118"/>
      <c r="TIZ20" s="118"/>
      <c r="TJA20" s="118"/>
      <c r="TJB20" s="118"/>
      <c r="TJC20" s="118"/>
      <c r="TJD20" s="118"/>
      <c r="TJE20" s="118"/>
      <c r="TJF20" s="118"/>
      <c r="TJG20" s="118"/>
      <c r="TJH20" s="118"/>
      <c r="TJI20" s="118"/>
      <c r="TJJ20" s="118"/>
      <c r="TJK20" s="118"/>
      <c r="TJL20" s="118"/>
      <c r="TJM20" s="118"/>
      <c r="TJN20" s="118"/>
      <c r="TJO20" s="118"/>
      <c r="TJP20" s="118"/>
      <c r="TJQ20" s="118"/>
      <c r="TJR20" s="118"/>
      <c r="TJS20" s="118"/>
      <c r="TJT20" s="118"/>
      <c r="TJU20" s="118"/>
      <c r="TJV20" s="118"/>
      <c r="TJW20" s="118"/>
      <c r="TJX20" s="118"/>
      <c r="TJY20" s="118"/>
      <c r="TJZ20" s="118"/>
      <c r="TKA20" s="118"/>
      <c r="TKB20" s="118"/>
      <c r="TKC20" s="118"/>
      <c r="TKD20" s="118"/>
      <c r="TKE20" s="118"/>
      <c r="TKF20" s="118"/>
      <c r="TKG20" s="118"/>
      <c r="TKH20" s="118"/>
      <c r="TKI20" s="118"/>
      <c r="TKJ20" s="118"/>
      <c r="TKK20" s="118"/>
      <c r="TKL20" s="118"/>
      <c r="TKM20" s="118"/>
      <c r="TKN20" s="118"/>
      <c r="TKO20" s="118"/>
      <c r="TKP20" s="118"/>
      <c r="TKQ20" s="118"/>
      <c r="TKR20" s="118"/>
      <c r="TKS20" s="118"/>
      <c r="TKT20" s="118"/>
      <c r="TKU20" s="118"/>
      <c r="TKV20" s="118"/>
      <c r="TKW20" s="118"/>
      <c r="TKX20" s="118"/>
      <c r="TKY20" s="118"/>
      <c r="TKZ20" s="118"/>
      <c r="TLA20" s="118"/>
      <c r="TLB20" s="118"/>
      <c r="TLC20" s="118"/>
      <c r="TLD20" s="118"/>
      <c r="TLE20" s="118"/>
      <c r="TLF20" s="118"/>
      <c r="TLG20" s="118"/>
      <c r="TLH20" s="118"/>
      <c r="TLI20" s="118"/>
      <c r="TLJ20" s="118"/>
      <c r="TLK20" s="118"/>
      <c r="TLL20" s="118"/>
      <c r="TLM20" s="118"/>
      <c r="TLN20" s="118"/>
      <c r="TLO20" s="118"/>
      <c r="TLP20" s="118"/>
      <c r="TLQ20" s="118"/>
      <c r="TLR20" s="118"/>
      <c r="TLS20" s="118"/>
      <c r="TLT20" s="118"/>
      <c r="TLU20" s="118"/>
      <c r="TLV20" s="118"/>
      <c r="TLW20" s="118"/>
      <c r="TLX20" s="118"/>
      <c r="TLY20" s="118"/>
      <c r="TLZ20" s="118"/>
      <c r="TMA20" s="118"/>
      <c r="TMB20" s="118"/>
      <c r="TMC20" s="118"/>
      <c r="TMD20" s="118"/>
      <c r="TME20" s="118"/>
      <c r="TMF20" s="118"/>
      <c r="TMG20" s="118"/>
      <c r="TMH20" s="118"/>
      <c r="TMI20" s="118"/>
      <c r="TMJ20" s="118"/>
      <c r="TMK20" s="118"/>
      <c r="TML20" s="118"/>
      <c r="TMM20" s="118"/>
      <c r="TMN20" s="118"/>
      <c r="TMO20" s="118"/>
      <c r="TMP20" s="118"/>
      <c r="TMQ20" s="118"/>
      <c r="TMR20" s="118"/>
      <c r="TMS20" s="118"/>
      <c r="TMT20" s="118"/>
      <c r="TMU20" s="118"/>
      <c r="TMV20" s="118"/>
      <c r="TMW20" s="118"/>
      <c r="TMX20" s="118"/>
      <c r="TMY20" s="118"/>
      <c r="TMZ20" s="118"/>
      <c r="TNA20" s="118"/>
      <c r="TNB20" s="118"/>
      <c r="TNC20" s="118"/>
      <c r="TND20" s="118"/>
      <c r="TNE20" s="118"/>
      <c r="TNF20" s="118"/>
      <c r="TNG20" s="118"/>
      <c r="TNH20" s="118"/>
      <c r="TNI20" s="118"/>
      <c r="TNJ20" s="118"/>
      <c r="TNK20" s="118"/>
      <c r="TNL20" s="118"/>
      <c r="TNM20" s="118"/>
      <c r="TNN20" s="118"/>
      <c r="TNO20" s="118"/>
      <c r="TNP20" s="118"/>
      <c r="TNQ20" s="118"/>
      <c r="TNR20" s="118"/>
      <c r="TNS20" s="118"/>
      <c r="TNT20" s="118"/>
      <c r="TNU20" s="118"/>
      <c r="TNV20" s="118"/>
      <c r="TNW20" s="118"/>
      <c r="TNX20" s="118"/>
      <c r="TNY20" s="118"/>
      <c r="TNZ20" s="118"/>
      <c r="TOA20" s="118"/>
      <c r="TOB20" s="118"/>
      <c r="TOC20" s="118"/>
      <c r="TOD20" s="118"/>
      <c r="TOE20" s="118"/>
      <c r="TOF20" s="118"/>
      <c r="TOG20" s="118"/>
      <c r="TOH20" s="118"/>
      <c r="TOI20" s="118"/>
      <c r="TOJ20" s="118"/>
      <c r="TOK20" s="118"/>
      <c r="TOL20" s="118"/>
      <c r="TOM20" s="118"/>
      <c r="TON20" s="118"/>
      <c r="TOO20" s="118"/>
      <c r="TOP20" s="118"/>
      <c r="TOQ20" s="118"/>
      <c r="TOR20" s="118"/>
      <c r="TOS20" s="118"/>
      <c r="TOT20" s="118"/>
      <c r="TOU20" s="118"/>
      <c r="TOV20" s="118"/>
      <c r="TOW20" s="118"/>
      <c r="TOX20" s="118"/>
      <c r="TOY20" s="118"/>
      <c r="TOZ20" s="118"/>
      <c r="TPA20" s="118"/>
      <c r="TPB20" s="118"/>
      <c r="TPC20" s="118"/>
      <c r="TPD20" s="118"/>
      <c r="TPE20" s="118"/>
      <c r="TPF20" s="118"/>
      <c r="TPG20" s="118"/>
      <c r="TPH20" s="118"/>
      <c r="TPI20" s="118"/>
      <c r="TPJ20" s="118"/>
      <c r="TPK20" s="118"/>
      <c r="TPL20" s="118"/>
      <c r="TPM20" s="118"/>
      <c r="TPN20" s="118"/>
      <c r="TPO20" s="118"/>
      <c r="TPP20" s="118"/>
      <c r="TPQ20" s="118"/>
      <c r="TPR20" s="118"/>
      <c r="TPS20" s="118"/>
      <c r="TPT20" s="118"/>
      <c r="TPU20" s="118"/>
      <c r="TPV20" s="118"/>
      <c r="TPW20" s="118"/>
      <c r="TPX20" s="118"/>
      <c r="TPY20" s="118"/>
      <c r="TPZ20" s="118"/>
      <c r="TQA20" s="118"/>
      <c r="TQB20" s="118"/>
      <c r="TQC20" s="118"/>
      <c r="TQD20" s="118"/>
      <c r="TQE20" s="118"/>
      <c r="TQF20" s="118"/>
      <c r="TQG20" s="118"/>
      <c r="TQH20" s="118"/>
      <c r="TQI20" s="118"/>
      <c r="TQJ20" s="118"/>
      <c r="TQK20" s="118"/>
      <c r="TQL20" s="118"/>
      <c r="TQM20" s="118"/>
      <c r="TQN20" s="118"/>
      <c r="TQO20" s="118"/>
      <c r="TQP20" s="118"/>
      <c r="TQQ20" s="118"/>
      <c r="TQR20" s="118"/>
      <c r="TQS20" s="118"/>
      <c r="TQT20" s="118"/>
      <c r="TQU20" s="118"/>
      <c r="TQV20" s="118"/>
      <c r="TQW20" s="118"/>
      <c r="TQX20" s="118"/>
      <c r="TQY20" s="118"/>
      <c r="TQZ20" s="118"/>
      <c r="TRA20" s="118"/>
      <c r="TRB20" s="118"/>
      <c r="TRC20" s="118"/>
      <c r="TRD20" s="118"/>
      <c r="TRE20" s="118"/>
      <c r="TRF20" s="118"/>
      <c r="TRG20" s="118"/>
      <c r="TRH20" s="118"/>
      <c r="TRI20" s="118"/>
      <c r="TRJ20" s="118"/>
      <c r="TRK20" s="118"/>
      <c r="TRL20" s="118"/>
      <c r="TRM20" s="118"/>
      <c r="TRN20" s="118"/>
      <c r="TRO20" s="118"/>
      <c r="TRP20" s="118"/>
      <c r="TRQ20" s="118"/>
      <c r="TRR20" s="118"/>
      <c r="TRS20" s="118"/>
      <c r="TRT20" s="118"/>
      <c r="TRU20" s="118"/>
      <c r="TRV20" s="118"/>
      <c r="TRW20" s="118"/>
      <c r="TRX20" s="118"/>
      <c r="TRY20" s="118"/>
      <c r="TRZ20" s="118"/>
      <c r="TSA20" s="118"/>
      <c r="TSB20" s="118"/>
      <c r="TSC20" s="118"/>
      <c r="TSD20" s="118"/>
      <c r="TSE20" s="118"/>
      <c r="TSF20" s="118"/>
      <c r="TSG20" s="118"/>
      <c r="TSH20" s="118"/>
      <c r="TSI20" s="118"/>
      <c r="TSJ20" s="118"/>
      <c r="TSK20" s="118"/>
      <c r="TSL20" s="118"/>
      <c r="TSM20" s="118"/>
      <c r="TSN20" s="118"/>
      <c r="TSO20" s="118"/>
      <c r="TSP20" s="118"/>
      <c r="TSQ20" s="118"/>
      <c r="TSR20" s="118"/>
      <c r="TSS20" s="118"/>
      <c r="TST20" s="118"/>
      <c r="TSU20" s="118"/>
      <c r="TSV20" s="118"/>
      <c r="TSW20" s="118"/>
      <c r="TSX20" s="118"/>
      <c r="TSY20" s="118"/>
      <c r="TSZ20" s="118"/>
      <c r="TTA20" s="118"/>
      <c r="TTB20" s="118"/>
      <c r="TTC20" s="118"/>
      <c r="TTD20" s="118"/>
      <c r="TTE20" s="118"/>
      <c r="TTF20" s="118"/>
      <c r="TTG20" s="118"/>
      <c r="TTH20" s="118"/>
      <c r="TTI20" s="118"/>
      <c r="TTJ20" s="118"/>
      <c r="TTK20" s="118"/>
      <c r="TTL20" s="118"/>
      <c r="TTM20" s="118"/>
      <c r="TTN20" s="118"/>
      <c r="TTO20" s="118"/>
      <c r="TTP20" s="118"/>
      <c r="TTQ20" s="118"/>
      <c r="TTR20" s="118"/>
      <c r="TTS20" s="118"/>
      <c r="TTT20" s="118"/>
      <c r="TTU20" s="118"/>
      <c r="TTV20" s="118"/>
      <c r="TTW20" s="118"/>
      <c r="TTX20" s="118"/>
      <c r="TTY20" s="118"/>
      <c r="TTZ20" s="118"/>
      <c r="TUA20" s="118"/>
      <c r="TUB20" s="118"/>
      <c r="TUC20" s="118"/>
      <c r="TUD20" s="118"/>
      <c r="TUE20" s="118"/>
      <c r="TUF20" s="118"/>
      <c r="TUG20" s="118"/>
      <c r="TUH20" s="118"/>
      <c r="TUI20" s="118"/>
      <c r="TUJ20" s="118"/>
      <c r="TUK20" s="118"/>
      <c r="TUL20" s="118"/>
      <c r="TUM20" s="118"/>
      <c r="TUN20" s="118"/>
      <c r="TUO20" s="118"/>
      <c r="TUP20" s="118"/>
      <c r="TUQ20" s="118"/>
      <c r="TUR20" s="118"/>
      <c r="TUS20" s="118"/>
      <c r="TUT20" s="118"/>
      <c r="TUU20" s="118"/>
      <c r="TUV20" s="118"/>
      <c r="TUW20" s="118"/>
      <c r="TUX20" s="118"/>
      <c r="TUY20" s="118"/>
      <c r="TUZ20" s="118"/>
      <c r="TVA20" s="118"/>
      <c r="TVB20" s="118"/>
      <c r="TVC20" s="118"/>
      <c r="TVD20" s="118"/>
      <c r="TVE20" s="118"/>
      <c r="TVF20" s="118"/>
      <c r="TVG20" s="118"/>
      <c r="TVH20" s="118"/>
      <c r="TVI20" s="118"/>
      <c r="TVJ20" s="118"/>
      <c r="TVK20" s="118"/>
      <c r="TVL20" s="118"/>
      <c r="TVM20" s="118"/>
      <c r="TVN20" s="118"/>
      <c r="TVO20" s="118"/>
      <c r="TVP20" s="118"/>
      <c r="TVQ20" s="118"/>
      <c r="TVR20" s="118"/>
      <c r="TVS20" s="118"/>
      <c r="TVT20" s="118"/>
      <c r="TVU20" s="118"/>
      <c r="TVV20" s="118"/>
      <c r="TVW20" s="118"/>
      <c r="TVX20" s="118"/>
      <c r="TVY20" s="118"/>
      <c r="TVZ20" s="118"/>
      <c r="TWA20" s="118"/>
      <c r="TWB20" s="118"/>
      <c r="TWC20" s="118"/>
      <c r="TWD20" s="118"/>
      <c r="TWE20" s="118"/>
      <c r="TWF20" s="118"/>
      <c r="TWG20" s="118"/>
      <c r="TWH20" s="118"/>
      <c r="TWI20" s="118"/>
      <c r="TWJ20" s="118"/>
      <c r="TWK20" s="118"/>
      <c r="TWL20" s="118"/>
      <c r="TWM20" s="118"/>
      <c r="TWN20" s="118"/>
      <c r="TWO20" s="118"/>
      <c r="TWP20" s="118"/>
      <c r="TWQ20" s="118"/>
      <c r="TWR20" s="118"/>
      <c r="TWS20" s="118"/>
      <c r="TWT20" s="118"/>
      <c r="TWU20" s="118"/>
      <c r="TWV20" s="118"/>
      <c r="TWW20" s="118"/>
      <c r="TWX20" s="118"/>
      <c r="TWY20" s="118"/>
      <c r="TWZ20" s="118"/>
      <c r="TXA20" s="118"/>
      <c r="TXB20" s="118"/>
      <c r="TXC20" s="118"/>
      <c r="TXD20" s="118"/>
      <c r="TXE20" s="118"/>
      <c r="TXF20" s="118"/>
      <c r="TXG20" s="118"/>
      <c r="TXH20" s="118"/>
      <c r="TXI20" s="118"/>
      <c r="TXJ20" s="118"/>
      <c r="TXK20" s="118"/>
      <c r="TXL20" s="118"/>
      <c r="TXM20" s="118"/>
      <c r="TXN20" s="118"/>
      <c r="TXO20" s="118"/>
      <c r="TXP20" s="118"/>
      <c r="TXQ20" s="118"/>
      <c r="TXR20" s="118"/>
      <c r="TXS20" s="118"/>
      <c r="TXT20" s="118"/>
      <c r="TXU20" s="118"/>
      <c r="TXV20" s="118"/>
      <c r="TXW20" s="118"/>
      <c r="TXX20" s="118"/>
      <c r="TXY20" s="118"/>
      <c r="TXZ20" s="118"/>
      <c r="TYA20" s="118"/>
      <c r="TYB20" s="118"/>
      <c r="TYC20" s="118"/>
      <c r="TYD20" s="118"/>
      <c r="TYE20" s="118"/>
      <c r="TYF20" s="118"/>
      <c r="TYG20" s="118"/>
      <c r="TYH20" s="118"/>
      <c r="TYI20" s="118"/>
      <c r="TYJ20" s="118"/>
      <c r="TYK20" s="118"/>
      <c r="TYL20" s="118"/>
      <c r="TYM20" s="118"/>
      <c r="TYN20" s="118"/>
      <c r="TYO20" s="118"/>
      <c r="TYP20" s="118"/>
      <c r="TYQ20" s="118"/>
      <c r="TYR20" s="118"/>
      <c r="TYS20" s="118"/>
      <c r="TYT20" s="118"/>
      <c r="TYU20" s="118"/>
      <c r="TYV20" s="118"/>
      <c r="TYW20" s="118"/>
      <c r="TYX20" s="118"/>
      <c r="TYY20" s="118"/>
      <c r="TYZ20" s="118"/>
      <c r="TZA20" s="118"/>
      <c r="TZB20" s="118"/>
      <c r="TZC20" s="118"/>
      <c r="TZD20" s="118"/>
      <c r="TZE20" s="118"/>
      <c r="TZF20" s="118"/>
      <c r="TZG20" s="118"/>
      <c r="TZH20" s="118"/>
      <c r="TZI20" s="118"/>
      <c r="TZJ20" s="118"/>
      <c r="TZK20" s="118"/>
      <c r="TZL20" s="118"/>
      <c r="TZM20" s="118"/>
      <c r="TZN20" s="118"/>
      <c r="TZO20" s="118"/>
      <c r="TZP20" s="118"/>
      <c r="TZQ20" s="118"/>
      <c r="TZR20" s="118"/>
      <c r="TZS20" s="118"/>
      <c r="TZT20" s="118"/>
      <c r="TZU20" s="118"/>
      <c r="TZV20" s="118"/>
      <c r="TZW20" s="118"/>
      <c r="TZX20" s="118"/>
      <c r="TZY20" s="118"/>
      <c r="TZZ20" s="118"/>
      <c r="UAA20" s="118"/>
      <c r="UAB20" s="118"/>
      <c r="UAC20" s="118"/>
      <c r="UAD20" s="118"/>
      <c r="UAE20" s="118"/>
      <c r="UAF20" s="118"/>
      <c r="UAG20" s="118"/>
      <c r="UAH20" s="118"/>
      <c r="UAI20" s="118"/>
      <c r="UAJ20" s="118"/>
      <c r="UAK20" s="118"/>
      <c r="UAL20" s="118"/>
      <c r="UAM20" s="118"/>
      <c r="UAN20" s="118"/>
      <c r="UAO20" s="118"/>
      <c r="UAP20" s="118"/>
      <c r="UAQ20" s="118"/>
      <c r="UAR20" s="118"/>
      <c r="UAS20" s="118"/>
      <c r="UAT20" s="118"/>
      <c r="UAU20" s="118"/>
      <c r="UAV20" s="118"/>
      <c r="UAW20" s="118"/>
      <c r="UAX20" s="118"/>
      <c r="UAY20" s="118"/>
      <c r="UAZ20" s="118"/>
      <c r="UBA20" s="118"/>
      <c r="UBB20" s="118"/>
      <c r="UBC20" s="118"/>
      <c r="UBD20" s="118"/>
      <c r="UBE20" s="118"/>
      <c r="UBF20" s="118"/>
      <c r="UBG20" s="118"/>
      <c r="UBH20" s="118"/>
      <c r="UBI20" s="118"/>
      <c r="UBJ20" s="118"/>
      <c r="UBK20" s="118"/>
      <c r="UBL20" s="118"/>
      <c r="UBM20" s="118"/>
      <c r="UBN20" s="118"/>
      <c r="UBO20" s="118"/>
      <c r="UBP20" s="118"/>
      <c r="UBQ20" s="118"/>
      <c r="UBR20" s="118"/>
      <c r="UBS20" s="118"/>
      <c r="UBT20" s="118"/>
      <c r="UBU20" s="118"/>
      <c r="UBV20" s="118"/>
      <c r="UBW20" s="118"/>
      <c r="UBX20" s="118"/>
      <c r="UBY20" s="118"/>
      <c r="UBZ20" s="118"/>
      <c r="UCA20" s="118"/>
      <c r="UCB20" s="118"/>
      <c r="UCC20" s="118"/>
      <c r="UCD20" s="118"/>
      <c r="UCE20" s="118"/>
      <c r="UCF20" s="118"/>
      <c r="UCG20" s="118"/>
      <c r="UCH20" s="118"/>
      <c r="UCI20" s="118"/>
      <c r="UCJ20" s="118"/>
      <c r="UCK20" s="118"/>
      <c r="UCL20" s="118"/>
      <c r="UCM20" s="118"/>
      <c r="UCN20" s="118"/>
      <c r="UCO20" s="118"/>
      <c r="UCP20" s="118"/>
      <c r="UCQ20" s="118"/>
      <c r="UCR20" s="118"/>
      <c r="UCS20" s="118"/>
      <c r="UCT20" s="118"/>
      <c r="UCU20" s="118"/>
      <c r="UCV20" s="118"/>
      <c r="UCW20" s="118"/>
      <c r="UCX20" s="118"/>
      <c r="UCY20" s="118"/>
      <c r="UCZ20" s="118"/>
      <c r="UDA20" s="118"/>
      <c r="UDB20" s="118"/>
      <c r="UDC20" s="118"/>
      <c r="UDD20" s="118"/>
      <c r="UDE20" s="118"/>
      <c r="UDF20" s="118"/>
      <c r="UDG20" s="118"/>
      <c r="UDH20" s="118"/>
      <c r="UDI20" s="118"/>
      <c r="UDJ20" s="118"/>
      <c r="UDK20" s="118"/>
      <c r="UDL20" s="118"/>
      <c r="UDM20" s="118"/>
      <c r="UDN20" s="118"/>
      <c r="UDO20" s="118"/>
      <c r="UDP20" s="118"/>
      <c r="UDQ20" s="118"/>
      <c r="UDR20" s="118"/>
      <c r="UDS20" s="118"/>
      <c r="UDT20" s="118"/>
      <c r="UDU20" s="118"/>
      <c r="UDV20" s="118"/>
      <c r="UDW20" s="118"/>
      <c r="UDX20" s="118"/>
      <c r="UDY20" s="118"/>
      <c r="UDZ20" s="118"/>
      <c r="UEA20" s="118"/>
      <c r="UEB20" s="118"/>
      <c r="UEC20" s="118"/>
      <c r="UED20" s="118"/>
      <c r="UEE20" s="118"/>
      <c r="UEF20" s="118"/>
      <c r="UEG20" s="118"/>
      <c r="UEH20" s="118"/>
      <c r="UEI20" s="118"/>
      <c r="UEJ20" s="118"/>
      <c r="UEK20" s="118"/>
      <c r="UEL20" s="118"/>
      <c r="UEM20" s="118"/>
      <c r="UEN20" s="118"/>
      <c r="UEO20" s="118"/>
      <c r="UEP20" s="118"/>
      <c r="UEQ20" s="118"/>
      <c r="UER20" s="118"/>
      <c r="UES20" s="118"/>
      <c r="UET20" s="118"/>
      <c r="UEU20" s="118"/>
      <c r="UEV20" s="118"/>
      <c r="UEW20" s="118"/>
      <c r="UEX20" s="118"/>
      <c r="UEY20" s="118"/>
      <c r="UEZ20" s="118"/>
      <c r="UFA20" s="118"/>
      <c r="UFB20" s="118"/>
      <c r="UFC20" s="118"/>
      <c r="UFD20" s="118"/>
      <c r="UFE20" s="118"/>
      <c r="UFF20" s="118"/>
      <c r="UFG20" s="118"/>
      <c r="UFH20" s="118"/>
      <c r="UFI20" s="118"/>
      <c r="UFJ20" s="118"/>
      <c r="UFK20" s="118"/>
      <c r="UFL20" s="118"/>
      <c r="UFM20" s="118"/>
      <c r="UFN20" s="118"/>
      <c r="UFO20" s="118"/>
      <c r="UFP20" s="118"/>
      <c r="UFQ20" s="118"/>
      <c r="UFR20" s="118"/>
      <c r="UFS20" s="118"/>
      <c r="UFT20" s="118"/>
      <c r="UFU20" s="118"/>
      <c r="UFV20" s="118"/>
      <c r="UFW20" s="118"/>
      <c r="UFX20" s="118"/>
      <c r="UFY20" s="118"/>
      <c r="UFZ20" s="118"/>
      <c r="UGA20" s="118"/>
      <c r="UGB20" s="118"/>
      <c r="UGC20" s="118"/>
      <c r="UGD20" s="118"/>
      <c r="UGE20" s="118"/>
      <c r="UGF20" s="118"/>
      <c r="UGG20" s="118"/>
      <c r="UGH20" s="118"/>
      <c r="UGI20" s="118"/>
      <c r="UGJ20" s="118"/>
      <c r="UGK20" s="118"/>
      <c r="UGL20" s="118"/>
      <c r="UGM20" s="118"/>
      <c r="UGN20" s="118"/>
      <c r="UGO20" s="118"/>
      <c r="UGP20" s="118"/>
      <c r="UGQ20" s="118"/>
      <c r="UGR20" s="118"/>
      <c r="UGS20" s="118"/>
      <c r="UGT20" s="118"/>
      <c r="UGU20" s="118"/>
      <c r="UGV20" s="118"/>
      <c r="UGW20" s="118"/>
      <c r="UGX20" s="118"/>
      <c r="UGY20" s="118"/>
      <c r="UGZ20" s="118"/>
      <c r="UHA20" s="118"/>
      <c r="UHB20" s="118"/>
      <c r="UHC20" s="118"/>
      <c r="UHD20" s="118"/>
      <c r="UHE20" s="118"/>
      <c r="UHF20" s="118"/>
      <c r="UHG20" s="118"/>
      <c r="UHH20" s="118"/>
      <c r="UHI20" s="118"/>
      <c r="UHJ20" s="118"/>
      <c r="UHK20" s="118"/>
      <c r="UHL20" s="118"/>
      <c r="UHM20" s="118"/>
      <c r="UHN20" s="118"/>
      <c r="UHO20" s="118"/>
      <c r="UHP20" s="118"/>
      <c r="UHQ20" s="118"/>
      <c r="UHR20" s="118"/>
      <c r="UHS20" s="118"/>
      <c r="UHT20" s="118"/>
      <c r="UHU20" s="118"/>
      <c r="UHV20" s="118"/>
      <c r="UHW20" s="118"/>
      <c r="UHX20" s="118"/>
      <c r="UHY20" s="118"/>
      <c r="UHZ20" s="118"/>
      <c r="UIA20" s="118"/>
      <c r="UIB20" s="118"/>
      <c r="UIC20" s="118"/>
      <c r="UID20" s="118"/>
      <c r="UIE20" s="118"/>
      <c r="UIF20" s="118"/>
      <c r="UIG20" s="118"/>
      <c r="UIH20" s="118"/>
      <c r="UII20" s="118"/>
      <c r="UIJ20" s="118"/>
      <c r="UIK20" s="118"/>
      <c r="UIL20" s="118"/>
      <c r="UIM20" s="118"/>
      <c r="UIN20" s="118"/>
      <c r="UIO20" s="118"/>
      <c r="UIP20" s="118"/>
      <c r="UIQ20" s="118"/>
      <c r="UIR20" s="118"/>
      <c r="UIS20" s="118"/>
      <c r="UIT20" s="118"/>
      <c r="UIU20" s="118"/>
      <c r="UIV20" s="118"/>
      <c r="UIW20" s="118"/>
      <c r="UIX20" s="118"/>
      <c r="UIY20" s="118"/>
      <c r="UIZ20" s="118"/>
      <c r="UJA20" s="118"/>
      <c r="UJB20" s="118"/>
      <c r="UJC20" s="118"/>
      <c r="UJD20" s="118"/>
      <c r="UJE20" s="118"/>
      <c r="UJF20" s="118"/>
      <c r="UJG20" s="118"/>
      <c r="UJH20" s="118"/>
      <c r="UJI20" s="118"/>
      <c r="UJJ20" s="118"/>
      <c r="UJK20" s="118"/>
      <c r="UJL20" s="118"/>
      <c r="UJM20" s="118"/>
      <c r="UJN20" s="118"/>
      <c r="UJO20" s="118"/>
      <c r="UJP20" s="118"/>
      <c r="UJQ20" s="118"/>
      <c r="UJR20" s="118"/>
      <c r="UJS20" s="118"/>
      <c r="UJT20" s="118"/>
      <c r="UJU20" s="118"/>
      <c r="UJV20" s="118"/>
      <c r="UJW20" s="118"/>
      <c r="UJX20" s="118"/>
      <c r="UJY20" s="118"/>
      <c r="UJZ20" s="118"/>
      <c r="UKA20" s="118"/>
      <c r="UKB20" s="118"/>
      <c r="UKC20" s="118"/>
      <c r="UKD20" s="118"/>
      <c r="UKE20" s="118"/>
      <c r="UKF20" s="118"/>
      <c r="UKG20" s="118"/>
      <c r="UKH20" s="118"/>
      <c r="UKI20" s="118"/>
      <c r="UKJ20" s="118"/>
      <c r="UKK20" s="118"/>
      <c r="UKL20" s="118"/>
      <c r="UKM20" s="118"/>
      <c r="UKN20" s="118"/>
      <c r="UKO20" s="118"/>
      <c r="UKP20" s="118"/>
      <c r="UKQ20" s="118"/>
      <c r="UKR20" s="118"/>
      <c r="UKS20" s="118"/>
      <c r="UKT20" s="118"/>
      <c r="UKU20" s="118"/>
      <c r="UKV20" s="118"/>
      <c r="UKW20" s="118"/>
      <c r="UKX20" s="118"/>
      <c r="UKY20" s="118"/>
      <c r="UKZ20" s="118"/>
      <c r="ULA20" s="118"/>
      <c r="ULB20" s="118"/>
      <c r="ULC20" s="118"/>
      <c r="ULD20" s="118"/>
      <c r="ULE20" s="118"/>
      <c r="ULF20" s="118"/>
      <c r="ULG20" s="118"/>
      <c r="ULH20" s="118"/>
      <c r="ULI20" s="118"/>
      <c r="ULJ20" s="118"/>
      <c r="ULK20" s="118"/>
      <c r="ULL20" s="118"/>
      <c r="ULM20" s="118"/>
      <c r="ULN20" s="118"/>
      <c r="ULO20" s="118"/>
      <c r="ULP20" s="118"/>
      <c r="ULQ20" s="118"/>
      <c r="ULR20" s="118"/>
      <c r="ULS20" s="118"/>
      <c r="ULT20" s="118"/>
      <c r="ULU20" s="118"/>
      <c r="ULV20" s="118"/>
      <c r="ULW20" s="118"/>
      <c r="ULX20" s="118"/>
      <c r="ULY20" s="118"/>
      <c r="ULZ20" s="118"/>
      <c r="UMA20" s="118"/>
      <c r="UMB20" s="118"/>
      <c r="UMC20" s="118"/>
      <c r="UMD20" s="118"/>
      <c r="UME20" s="118"/>
      <c r="UMF20" s="118"/>
      <c r="UMG20" s="118"/>
      <c r="UMH20" s="118"/>
      <c r="UMI20" s="118"/>
      <c r="UMJ20" s="118"/>
      <c r="UMK20" s="118"/>
      <c r="UML20" s="118"/>
      <c r="UMM20" s="118"/>
      <c r="UMN20" s="118"/>
      <c r="UMO20" s="118"/>
      <c r="UMP20" s="118"/>
      <c r="UMQ20" s="118"/>
      <c r="UMR20" s="118"/>
      <c r="UMS20" s="118"/>
      <c r="UMT20" s="118"/>
      <c r="UMU20" s="118"/>
      <c r="UMV20" s="118"/>
      <c r="UMW20" s="118"/>
      <c r="UMX20" s="118"/>
      <c r="UMY20" s="118"/>
      <c r="UMZ20" s="118"/>
      <c r="UNA20" s="118"/>
      <c r="UNB20" s="118"/>
      <c r="UNC20" s="118"/>
      <c r="UND20" s="118"/>
      <c r="UNE20" s="118"/>
      <c r="UNF20" s="118"/>
      <c r="UNG20" s="118"/>
      <c r="UNH20" s="118"/>
      <c r="UNI20" s="118"/>
      <c r="UNJ20" s="118"/>
      <c r="UNK20" s="118"/>
      <c r="UNL20" s="118"/>
      <c r="UNM20" s="118"/>
      <c r="UNN20" s="118"/>
      <c r="UNO20" s="118"/>
      <c r="UNP20" s="118"/>
      <c r="UNQ20" s="118"/>
      <c r="UNR20" s="118"/>
      <c r="UNS20" s="118"/>
      <c r="UNT20" s="118"/>
      <c r="UNU20" s="118"/>
      <c r="UNV20" s="118"/>
      <c r="UNW20" s="118"/>
      <c r="UNX20" s="118"/>
      <c r="UNY20" s="118"/>
      <c r="UNZ20" s="118"/>
      <c r="UOA20" s="118"/>
      <c r="UOB20" s="118"/>
      <c r="UOC20" s="118"/>
      <c r="UOD20" s="118"/>
      <c r="UOE20" s="118"/>
      <c r="UOF20" s="118"/>
      <c r="UOG20" s="118"/>
      <c r="UOH20" s="118"/>
      <c r="UOI20" s="118"/>
      <c r="UOJ20" s="118"/>
      <c r="UOK20" s="118"/>
      <c r="UOL20" s="118"/>
      <c r="UOM20" s="118"/>
      <c r="UON20" s="118"/>
      <c r="UOO20" s="118"/>
      <c r="UOP20" s="118"/>
      <c r="UOQ20" s="118"/>
      <c r="UOR20" s="118"/>
      <c r="UOS20" s="118"/>
      <c r="UOT20" s="118"/>
      <c r="UOU20" s="118"/>
      <c r="UOV20" s="118"/>
      <c r="UOW20" s="118"/>
      <c r="UOX20" s="118"/>
      <c r="UOY20" s="118"/>
      <c r="UOZ20" s="118"/>
      <c r="UPA20" s="118"/>
      <c r="UPB20" s="118"/>
      <c r="UPC20" s="118"/>
      <c r="UPD20" s="118"/>
      <c r="UPE20" s="118"/>
      <c r="UPF20" s="118"/>
      <c r="UPG20" s="118"/>
      <c r="UPH20" s="118"/>
      <c r="UPI20" s="118"/>
      <c r="UPJ20" s="118"/>
      <c r="UPK20" s="118"/>
      <c r="UPL20" s="118"/>
      <c r="UPM20" s="118"/>
      <c r="UPN20" s="118"/>
      <c r="UPO20" s="118"/>
      <c r="UPP20" s="118"/>
      <c r="UPQ20" s="118"/>
      <c r="UPR20" s="118"/>
      <c r="UPS20" s="118"/>
      <c r="UPT20" s="118"/>
      <c r="UPU20" s="118"/>
      <c r="UPV20" s="118"/>
      <c r="UPW20" s="118"/>
      <c r="UPX20" s="118"/>
      <c r="UPY20" s="118"/>
      <c r="UPZ20" s="118"/>
      <c r="UQA20" s="118"/>
      <c r="UQB20" s="118"/>
      <c r="UQC20" s="118"/>
      <c r="UQD20" s="118"/>
      <c r="UQE20" s="118"/>
      <c r="UQF20" s="118"/>
      <c r="UQG20" s="118"/>
      <c r="UQH20" s="118"/>
      <c r="UQI20" s="118"/>
      <c r="UQJ20" s="118"/>
      <c r="UQK20" s="118"/>
      <c r="UQL20" s="118"/>
      <c r="UQM20" s="118"/>
      <c r="UQN20" s="118"/>
      <c r="UQO20" s="118"/>
      <c r="UQP20" s="118"/>
      <c r="UQQ20" s="118"/>
      <c r="UQR20" s="118"/>
      <c r="UQS20" s="118"/>
      <c r="UQT20" s="118"/>
      <c r="UQU20" s="118"/>
      <c r="UQV20" s="118"/>
      <c r="UQW20" s="118"/>
      <c r="UQX20" s="118"/>
      <c r="UQY20" s="118"/>
      <c r="UQZ20" s="118"/>
      <c r="URA20" s="118"/>
      <c r="URB20" s="118"/>
      <c r="URC20" s="118"/>
      <c r="URD20" s="118"/>
      <c r="URE20" s="118"/>
      <c r="URF20" s="118"/>
      <c r="URG20" s="118"/>
      <c r="URH20" s="118"/>
      <c r="URI20" s="118"/>
      <c r="URJ20" s="118"/>
      <c r="URK20" s="118"/>
      <c r="URL20" s="118"/>
      <c r="URM20" s="118"/>
      <c r="URN20" s="118"/>
      <c r="URO20" s="118"/>
      <c r="URP20" s="118"/>
      <c r="URQ20" s="118"/>
      <c r="URR20" s="118"/>
      <c r="URS20" s="118"/>
      <c r="URT20" s="118"/>
      <c r="URU20" s="118"/>
      <c r="URV20" s="118"/>
      <c r="URW20" s="118"/>
      <c r="URX20" s="118"/>
      <c r="URY20" s="118"/>
      <c r="URZ20" s="118"/>
      <c r="USA20" s="118"/>
      <c r="USB20" s="118"/>
      <c r="USC20" s="118"/>
      <c r="USD20" s="118"/>
      <c r="USE20" s="118"/>
      <c r="USF20" s="118"/>
      <c r="USG20" s="118"/>
      <c r="USH20" s="118"/>
      <c r="USI20" s="118"/>
      <c r="USJ20" s="118"/>
      <c r="USK20" s="118"/>
      <c r="USL20" s="118"/>
      <c r="USM20" s="118"/>
      <c r="USN20" s="118"/>
      <c r="USO20" s="118"/>
      <c r="USP20" s="118"/>
      <c r="USQ20" s="118"/>
      <c r="USR20" s="118"/>
      <c r="USS20" s="118"/>
      <c r="UST20" s="118"/>
      <c r="USU20" s="118"/>
      <c r="USV20" s="118"/>
      <c r="USW20" s="118"/>
      <c r="USX20" s="118"/>
      <c r="USY20" s="118"/>
      <c r="USZ20" s="118"/>
      <c r="UTA20" s="118"/>
      <c r="UTB20" s="118"/>
      <c r="UTC20" s="118"/>
      <c r="UTD20" s="118"/>
      <c r="UTE20" s="118"/>
      <c r="UTF20" s="118"/>
      <c r="UTG20" s="118"/>
      <c r="UTH20" s="118"/>
      <c r="UTI20" s="118"/>
      <c r="UTJ20" s="118"/>
      <c r="UTK20" s="118"/>
      <c r="UTL20" s="118"/>
      <c r="UTM20" s="118"/>
      <c r="UTN20" s="118"/>
      <c r="UTO20" s="118"/>
      <c r="UTP20" s="118"/>
      <c r="UTQ20" s="118"/>
      <c r="UTR20" s="118"/>
      <c r="UTS20" s="118"/>
      <c r="UTT20" s="118"/>
      <c r="UTU20" s="118"/>
      <c r="UTV20" s="118"/>
      <c r="UTW20" s="118"/>
      <c r="UTX20" s="118"/>
      <c r="UTY20" s="118"/>
      <c r="UTZ20" s="118"/>
      <c r="UUA20" s="118"/>
      <c r="UUB20" s="118"/>
      <c r="UUC20" s="118"/>
      <c r="UUD20" s="118"/>
      <c r="UUE20" s="118"/>
      <c r="UUF20" s="118"/>
      <c r="UUG20" s="118"/>
      <c r="UUH20" s="118"/>
      <c r="UUI20" s="118"/>
      <c r="UUJ20" s="118"/>
      <c r="UUK20" s="118"/>
      <c r="UUL20" s="118"/>
      <c r="UUM20" s="118"/>
      <c r="UUN20" s="118"/>
      <c r="UUO20" s="118"/>
      <c r="UUP20" s="118"/>
      <c r="UUQ20" s="118"/>
      <c r="UUR20" s="118"/>
      <c r="UUS20" s="118"/>
      <c r="UUT20" s="118"/>
      <c r="UUU20" s="118"/>
      <c r="UUV20" s="118"/>
      <c r="UUW20" s="118"/>
      <c r="UUX20" s="118"/>
      <c r="UUY20" s="118"/>
      <c r="UUZ20" s="118"/>
      <c r="UVA20" s="118"/>
      <c r="UVB20" s="118"/>
      <c r="UVC20" s="118"/>
      <c r="UVD20" s="118"/>
      <c r="UVE20" s="118"/>
      <c r="UVF20" s="118"/>
      <c r="UVG20" s="118"/>
      <c r="UVH20" s="118"/>
      <c r="UVI20" s="118"/>
      <c r="UVJ20" s="118"/>
      <c r="UVK20" s="118"/>
      <c r="UVL20" s="118"/>
      <c r="UVM20" s="118"/>
      <c r="UVN20" s="118"/>
      <c r="UVO20" s="118"/>
      <c r="UVP20" s="118"/>
      <c r="UVQ20" s="118"/>
      <c r="UVR20" s="118"/>
      <c r="UVS20" s="118"/>
      <c r="UVT20" s="118"/>
      <c r="UVU20" s="118"/>
      <c r="UVV20" s="118"/>
      <c r="UVW20" s="118"/>
      <c r="UVX20" s="118"/>
      <c r="UVY20" s="118"/>
      <c r="UVZ20" s="118"/>
      <c r="UWA20" s="118"/>
      <c r="UWB20" s="118"/>
      <c r="UWC20" s="118"/>
      <c r="UWD20" s="118"/>
      <c r="UWE20" s="118"/>
      <c r="UWF20" s="118"/>
      <c r="UWG20" s="118"/>
      <c r="UWH20" s="118"/>
      <c r="UWI20" s="118"/>
      <c r="UWJ20" s="118"/>
      <c r="UWK20" s="118"/>
      <c r="UWL20" s="118"/>
      <c r="UWM20" s="118"/>
      <c r="UWN20" s="118"/>
      <c r="UWO20" s="118"/>
      <c r="UWP20" s="118"/>
      <c r="UWQ20" s="118"/>
      <c r="UWR20" s="118"/>
      <c r="UWS20" s="118"/>
      <c r="UWT20" s="118"/>
      <c r="UWU20" s="118"/>
      <c r="UWV20" s="118"/>
      <c r="UWW20" s="118"/>
      <c r="UWX20" s="118"/>
      <c r="UWY20" s="118"/>
      <c r="UWZ20" s="118"/>
      <c r="UXA20" s="118"/>
      <c r="UXB20" s="118"/>
      <c r="UXC20" s="118"/>
      <c r="UXD20" s="118"/>
      <c r="UXE20" s="118"/>
      <c r="UXF20" s="118"/>
      <c r="UXG20" s="118"/>
      <c r="UXH20" s="118"/>
      <c r="UXI20" s="118"/>
      <c r="UXJ20" s="118"/>
      <c r="UXK20" s="118"/>
      <c r="UXL20" s="118"/>
      <c r="UXM20" s="118"/>
      <c r="UXN20" s="118"/>
      <c r="UXO20" s="118"/>
      <c r="UXP20" s="118"/>
      <c r="UXQ20" s="118"/>
      <c r="UXR20" s="118"/>
      <c r="UXS20" s="118"/>
      <c r="UXT20" s="118"/>
      <c r="UXU20" s="118"/>
      <c r="UXV20" s="118"/>
      <c r="UXW20" s="118"/>
      <c r="UXX20" s="118"/>
      <c r="UXY20" s="118"/>
      <c r="UXZ20" s="118"/>
      <c r="UYA20" s="118"/>
      <c r="UYB20" s="118"/>
      <c r="UYC20" s="118"/>
      <c r="UYD20" s="118"/>
      <c r="UYE20" s="118"/>
      <c r="UYF20" s="118"/>
      <c r="UYG20" s="118"/>
      <c r="UYH20" s="118"/>
      <c r="UYI20" s="118"/>
      <c r="UYJ20" s="118"/>
      <c r="UYK20" s="118"/>
      <c r="UYL20" s="118"/>
      <c r="UYM20" s="118"/>
      <c r="UYN20" s="118"/>
      <c r="UYO20" s="118"/>
      <c r="UYP20" s="118"/>
      <c r="UYQ20" s="118"/>
      <c r="UYR20" s="118"/>
      <c r="UYS20" s="118"/>
      <c r="UYT20" s="118"/>
      <c r="UYU20" s="118"/>
      <c r="UYV20" s="118"/>
      <c r="UYW20" s="118"/>
      <c r="UYX20" s="118"/>
      <c r="UYY20" s="118"/>
      <c r="UYZ20" s="118"/>
      <c r="UZA20" s="118"/>
      <c r="UZB20" s="118"/>
      <c r="UZC20" s="118"/>
      <c r="UZD20" s="118"/>
      <c r="UZE20" s="118"/>
      <c r="UZF20" s="118"/>
      <c r="UZG20" s="118"/>
      <c r="UZH20" s="118"/>
      <c r="UZI20" s="118"/>
      <c r="UZJ20" s="118"/>
      <c r="UZK20" s="118"/>
      <c r="UZL20" s="118"/>
      <c r="UZM20" s="118"/>
      <c r="UZN20" s="118"/>
      <c r="UZO20" s="118"/>
      <c r="UZP20" s="118"/>
      <c r="UZQ20" s="118"/>
      <c r="UZR20" s="118"/>
      <c r="UZS20" s="118"/>
      <c r="UZT20" s="118"/>
      <c r="UZU20" s="118"/>
      <c r="UZV20" s="118"/>
      <c r="UZW20" s="118"/>
      <c r="UZX20" s="118"/>
      <c r="UZY20" s="118"/>
      <c r="UZZ20" s="118"/>
      <c r="VAA20" s="118"/>
      <c r="VAB20" s="118"/>
      <c r="VAC20" s="118"/>
      <c r="VAD20" s="118"/>
      <c r="VAE20" s="118"/>
      <c r="VAF20" s="118"/>
      <c r="VAG20" s="118"/>
      <c r="VAH20" s="118"/>
      <c r="VAI20" s="118"/>
      <c r="VAJ20" s="118"/>
      <c r="VAK20" s="118"/>
      <c r="VAL20" s="118"/>
      <c r="VAM20" s="118"/>
      <c r="VAN20" s="118"/>
      <c r="VAO20" s="118"/>
      <c r="VAP20" s="118"/>
      <c r="VAQ20" s="118"/>
      <c r="VAR20" s="118"/>
      <c r="VAS20" s="118"/>
      <c r="VAT20" s="118"/>
      <c r="VAU20" s="118"/>
      <c r="VAV20" s="118"/>
      <c r="VAW20" s="118"/>
      <c r="VAX20" s="118"/>
      <c r="VAY20" s="118"/>
      <c r="VAZ20" s="118"/>
      <c r="VBA20" s="118"/>
      <c r="VBB20" s="118"/>
      <c r="VBC20" s="118"/>
      <c r="VBD20" s="118"/>
      <c r="VBE20" s="118"/>
      <c r="VBF20" s="118"/>
      <c r="VBG20" s="118"/>
      <c r="VBH20" s="118"/>
      <c r="VBI20" s="118"/>
      <c r="VBJ20" s="118"/>
      <c r="VBK20" s="118"/>
      <c r="VBL20" s="118"/>
      <c r="VBM20" s="118"/>
      <c r="VBN20" s="118"/>
      <c r="VBO20" s="118"/>
      <c r="VBP20" s="118"/>
      <c r="VBQ20" s="118"/>
      <c r="VBR20" s="118"/>
      <c r="VBS20" s="118"/>
      <c r="VBT20" s="118"/>
      <c r="VBU20" s="118"/>
      <c r="VBV20" s="118"/>
      <c r="VBW20" s="118"/>
      <c r="VBX20" s="118"/>
      <c r="VBY20" s="118"/>
      <c r="VBZ20" s="118"/>
      <c r="VCA20" s="118"/>
      <c r="VCB20" s="118"/>
      <c r="VCC20" s="118"/>
      <c r="VCD20" s="118"/>
      <c r="VCE20" s="118"/>
      <c r="VCF20" s="118"/>
      <c r="VCG20" s="118"/>
      <c r="VCH20" s="118"/>
      <c r="VCI20" s="118"/>
      <c r="VCJ20" s="118"/>
      <c r="VCK20" s="118"/>
      <c r="VCL20" s="118"/>
      <c r="VCM20" s="118"/>
      <c r="VCN20" s="118"/>
      <c r="VCO20" s="118"/>
      <c r="VCP20" s="118"/>
      <c r="VCQ20" s="118"/>
      <c r="VCR20" s="118"/>
      <c r="VCS20" s="118"/>
      <c r="VCT20" s="118"/>
      <c r="VCU20" s="118"/>
      <c r="VCV20" s="118"/>
      <c r="VCW20" s="118"/>
      <c r="VCX20" s="118"/>
      <c r="VCY20" s="118"/>
      <c r="VCZ20" s="118"/>
      <c r="VDA20" s="118"/>
      <c r="VDB20" s="118"/>
      <c r="VDC20" s="118"/>
      <c r="VDD20" s="118"/>
      <c r="VDE20" s="118"/>
      <c r="VDF20" s="118"/>
      <c r="VDG20" s="118"/>
      <c r="VDH20" s="118"/>
      <c r="VDI20" s="118"/>
      <c r="VDJ20" s="118"/>
      <c r="VDK20" s="118"/>
      <c r="VDL20" s="118"/>
      <c r="VDM20" s="118"/>
      <c r="VDN20" s="118"/>
      <c r="VDO20" s="118"/>
      <c r="VDP20" s="118"/>
      <c r="VDQ20" s="118"/>
      <c r="VDR20" s="118"/>
      <c r="VDS20" s="118"/>
      <c r="VDT20" s="118"/>
      <c r="VDU20" s="118"/>
      <c r="VDV20" s="118"/>
      <c r="VDW20" s="118"/>
      <c r="VDX20" s="118"/>
      <c r="VDY20" s="118"/>
      <c r="VDZ20" s="118"/>
      <c r="VEA20" s="118"/>
      <c r="VEB20" s="118"/>
      <c r="VEC20" s="118"/>
      <c r="VED20" s="118"/>
      <c r="VEE20" s="118"/>
      <c r="VEF20" s="118"/>
      <c r="VEG20" s="118"/>
      <c r="VEH20" s="118"/>
      <c r="VEI20" s="118"/>
      <c r="VEJ20" s="118"/>
      <c r="VEK20" s="118"/>
      <c r="VEL20" s="118"/>
      <c r="VEM20" s="118"/>
      <c r="VEN20" s="118"/>
      <c r="VEO20" s="118"/>
      <c r="VEP20" s="118"/>
      <c r="VEQ20" s="118"/>
      <c r="VER20" s="118"/>
      <c r="VES20" s="118"/>
      <c r="VET20" s="118"/>
      <c r="VEU20" s="118"/>
      <c r="VEV20" s="118"/>
      <c r="VEW20" s="118"/>
      <c r="VEX20" s="118"/>
      <c r="VEY20" s="118"/>
      <c r="VEZ20" s="118"/>
      <c r="VFA20" s="118"/>
      <c r="VFB20" s="118"/>
      <c r="VFC20" s="118"/>
      <c r="VFD20" s="118"/>
      <c r="VFE20" s="118"/>
      <c r="VFF20" s="118"/>
      <c r="VFG20" s="118"/>
      <c r="VFH20" s="118"/>
      <c r="VFI20" s="118"/>
      <c r="VFJ20" s="118"/>
      <c r="VFK20" s="118"/>
      <c r="VFL20" s="118"/>
      <c r="VFM20" s="118"/>
      <c r="VFN20" s="118"/>
      <c r="VFO20" s="118"/>
      <c r="VFP20" s="118"/>
      <c r="VFQ20" s="118"/>
      <c r="VFR20" s="118"/>
      <c r="VFS20" s="118"/>
      <c r="VFT20" s="118"/>
      <c r="VFU20" s="118"/>
      <c r="VFV20" s="118"/>
      <c r="VFW20" s="118"/>
      <c r="VFX20" s="118"/>
      <c r="VFY20" s="118"/>
      <c r="VFZ20" s="118"/>
      <c r="VGA20" s="118"/>
      <c r="VGB20" s="118"/>
      <c r="VGC20" s="118"/>
      <c r="VGD20" s="118"/>
      <c r="VGE20" s="118"/>
      <c r="VGF20" s="118"/>
      <c r="VGG20" s="118"/>
      <c r="VGH20" s="118"/>
      <c r="VGI20" s="118"/>
      <c r="VGJ20" s="118"/>
      <c r="VGK20" s="118"/>
      <c r="VGL20" s="118"/>
      <c r="VGM20" s="118"/>
      <c r="VGN20" s="118"/>
      <c r="VGO20" s="118"/>
      <c r="VGP20" s="118"/>
      <c r="VGQ20" s="118"/>
      <c r="VGR20" s="118"/>
      <c r="VGS20" s="118"/>
      <c r="VGT20" s="118"/>
      <c r="VGU20" s="118"/>
      <c r="VGV20" s="118"/>
      <c r="VGW20" s="118"/>
      <c r="VGX20" s="118"/>
      <c r="VGY20" s="118"/>
      <c r="VGZ20" s="118"/>
      <c r="VHA20" s="118"/>
      <c r="VHB20" s="118"/>
      <c r="VHC20" s="118"/>
      <c r="VHD20" s="118"/>
      <c r="VHE20" s="118"/>
      <c r="VHF20" s="118"/>
      <c r="VHG20" s="118"/>
      <c r="VHH20" s="118"/>
      <c r="VHI20" s="118"/>
      <c r="VHJ20" s="118"/>
      <c r="VHK20" s="118"/>
      <c r="VHL20" s="118"/>
      <c r="VHM20" s="118"/>
      <c r="VHN20" s="118"/>
      <c r="VHO20" s="118"/>
      <c r="VHP20" s="118"/>
      <c r="VHQ20" s="118"/>
      <c r="VHR20" s="118"/>
      <c r="VHS20" s="118"/>
      <c r="VHT20" s="118"/>
      <c r="VHU20" s="118"/>
      <c r="VHV20" s="118"/>
      <c r="VHW20" s="118"/>
      <c r="VHX20" s="118"/>
      <c r="VHY20" s="118"/>
      <c r="VHZ20" s="118"/>
      <c r="VIA20" s="118"/>
      <c r="VIB20" s="118"/>
      <c r="VIC20" s="118"/>
      <c r="VID20" s="118"/>
      <c r="VIE20" s="118"/>
      <c r="VIF20" s="118"/>
      <c r="VIG20" s="118"/>
      <c r="VIH20" s="118"/>
      <c r="VII20" s="118"/>
      <c r="VIJ20" s="118"/>
      <c r="VIK20" s="118"/>
      <c r="VIL20" s="118"/>
      <c r="VIM20" s="118"/>
      <c r="VIN20" s="118"/>
      <c r="VIO20" s="118"/>
      <c r="VIP20" s="118"/>
      <c r="VIQ20" s="118"/>
      <c r="VIR20" s="118"/>
      <c r="VIS20" s="118"/>
      <c r="VIT20" s="118"/>
      <c r="VIU20" s="118"/>
      <c r="VIV20" s="118"/>
      <c r="VIW20" s="118"/>
      <c r="VIX20" s="118"/>
      <c r="VIY20" s="118"/>
      <c r="VIZ20" s="118"/>
      <c r="VJA20" s="118"/>
      <c r="VJB20" s="118"/>
      <c r="VJC20" s="118"/>
      <c r="VJD20" s="118"/>
      <c r="VJE20" s="118"/>
      <c r="VJF20" s="118"/>
      <c r="VJG20" s="118"/>
      <c r="VJH20" s="118"/>
      <c r="VJI20" s="118"/>
      <c r="VJJ20" s="118"/>
      <c r="VJK20" s="118"/>
      <c r="VJL20" s="118"/>
      <c r="VJM20" s="118"/>
      <c r="VJN20" s="118"/>
      <c r="VJO20" s="118"/>
      <c r="VJP20" s="118"/>
      <c r="VJQ20" s="118"/>
      <c r="VJR20" s="118"/>
      <c r="VJS20" s="118"/>
      <c r="VJT20" s="118"/>
      <c r="VJU20" s="118"/>
      <c r="VJV20" s="118"/>
      <c r="VJW20" s="118"/>
      <c r="VJX20" s="118"/>
      <c r="VJY20" s="118"/>
      <c r="VJZ20" s="118"/>
      <c r="VKA20" s="118"/>
      <c r="VKB20" s="118"/>
      <c r="VKC20" s="118"/>
      <c r="VKD20" s="118"/>
      <c r="VKE20" s="118"/>
      <c r="VKF20" s="118"/>
      <c r="VKG20" s="118"/>
      <c r="VKH20" s="118"/>
      <c r="VKI20" s="118"/>
      <c r="VKJ20" s="118"/>
      <c r="VKK20" s="118"/>
      <c r="VKL20" s="118"/>
      <c r="VKM20" s="118"/>
      <c r="VKN20" s="118"/>
      <c r="VKO20" s="118"/>
      <c r="VKP20" s="118"/>
      <c r="VKQ20" s="118"/>
      <c r="VKR20" s="118"/>
      <c r="VKS20" s="118"/>
      <c r="VKT20" s="118"/>
      <c r="VKU20" s="118"/>
      <c r="VKV20" s="118"/>
      <c r="VKW20" s="118"/>
      <c r="VKX20" s="118"/>
      <c r="VKY20" s="118"/>
      <c r="VKZ20" s="118"/>
      <c r="VLA20" s="118"/>
      <c r="VLB20" s="118"/>
      <c r="VLC20" s="118"/>
      <c r="VLD20" s="118"/>
      <c r="VLE20" s="118"/>
      <c r="VLF20" s="118"/>
      <c r="VLG20" s="118"/>
      <c r="VLH20" s="118"/>
      <c r="VLI20" s="118"/>
      <c r="VLJ20" s="118"/>
      <c r="VLK20" s="118"/>
      <c r="VLL20" s="118"/>
      <c r="VLM20" s="118"/>
      <c r="VLN20" s="118"/>
      <c r="VLO20" s="118"/>
      <c r="VLP20" s="118"/>
      <c r="VLQ20" s="118"/>
      <c r="VLR20" s="118"/>
      <c r="VLS20" s="118"/>
      <c r="VLT20" s="118"/>
      <c r="VLU20" s="118"/>
      <c r="VLV20" s="118"/>
      <c r="VLW20" s="118"/>
      <c r="VLX20" s="118"/>
      <c r="VLY20" s="118"/>
      <c r="VLZ20" s="118"/>
      <c r="VMA20" s="118"/>
      <c r="VMB20" s="118"/>
      <c r="VMC20" s="118"/>
      <c r="VMD20" s="118"/>
      <c r="VME20" s="118"/>
      <c r="VMF20" s="118"/>
      <c r="VMG20" s="118"/>
      <c r="VMH20" s="118"/>
      <c r="VMI20" s="118"/>
      <c r="VMJ20" s="118"/>
      <c r="VMK20" s="118"/>
      <c r="VML20" s="118"/>
      <c r="VMM20" s="118"/>
      <c r="VMN20" s="118"/>
      <c r="VMO20" s="118"/>
      <c r="VMP20" s="118"/>
      <c r="VMQ20" s="118"/>
      <c r="VMR20" s="118"/>
      <c r="VMS20" s="118"/>
      <c r="VMT20" s="118"/>
      <c r="VMU20" s="118"/>
      <c r="VMV20" s="118"/>
      <c r="VMW20" s="118"/>
      <c r="VMX20" s="118"/>
      <c r="VMY20" s="118"/>
      <c r="VMZ20" s="118"/>
      <c r="VNA20" s="118"/>
      <c r="VNB20" s="118"/>
      <c r="VNC20" s="118"/>
      <c r="VND20" s="118"/>
      <c r="VNE20" s="118"/>
      <c r="VNF20" s="118"/>
      <c r="VNG20" s="118"/>
      <c r="VNH20" s="118"/>
      <c r="VNI20" s="118"/>
      <c r="VNJ20" s="118"/>
      <c r="VNK20" s="118"/>
      <c r="VNL20" s="118"/>
      <c r="VNM20" s="118"/>
      <c r="VNN20" s="118"/>
      <c r="VNO20" s="118"/>
      <c r="VNP20" s="118"/>
      <c r="VNQ20" s="118"/>
      <c r="VNR20" s="118"/>
      <c r="VNS20" s="118"/>
      <c r="VNT20" s="118"/>
      <c r="VNU20" s="118"/>
      <c r="VNV20" s="118"/>
      <c r="VNW20" s="118"/>
      <c r="VNX20" s="118"/>
      <c r="VNY20" s="118"/>
      <c r="VNZ20" s="118"/>
      <c r="VOA20" s="118"/>
      <c r="VOB20" s="118"/>
      <c r="VOC20" s="118"/>
      <c r="VOD20" s="118"/>
      <c r="VOE20" s="118"/>
      <c r="VOF20" s="118"/>
      <c r="VOG20" s="118"/>
      <c r="VOH20" s="118"/>
      <c r="VOI20" s="118"/>
      <c r="VOJ20" s="118"/>
      <c r="VOK20" s="118"/>
      <c r="VOL20" s="118"/>
      <c r="VOM20" s="118"/>
      <c r="VON20" s="118"/>
      <c r="VOO20" s="118"/>
      <c r="VOP20" s="118"/>
      <c r="VOQ20" s="118"/>
      <c r="VOR20" s="118"/>
      <c r="VOS20" s="118"/>
      <c r="VOT20" s="118"/>
      <c r="VOU20" s="118"/>
      <c r="VOV20" s="118"/>
      <c r="VOW20" s="118"/>
      <c r="VOX20" s="118"/>
      <c r="VOY20" s="118"/>
      <c r="VOZ20" s="118"/>
      <c r="VPA20" s="118"/>
      <c r="VPB20" s="118"/>
      <c r="VPC20" s="118"/>
      <c r="VPD20" s="118"/>
      <c r="VPE20" s="118"/>
      <c r="VPF20" s="118"/>
      <c r="VPG20" s="118"/>
      <c r="VPH20" s="118"/>
      <c r="VPI20" s="118"/>
      <c r="VPJ20" s="118"/>
      <c r="VPK20" s="118"/>
      <c r="VPL20" s="118"/>
      <c r="VPM20" s="118"/>
      <c r="VPN20" s="118"/>
      <c r="VPO20" s="118"/>
      <c r="VPP20" s="118"/>
      <c r="VPQ20" s="118"/>
      <c r="VPR20" s="118"/>
      <c r="VPS20" s="118"/>
      <c r="VPT20" s="118"/>
      <c r="VPU20" s="118"/>
      <c r="VPV20" s="118"/>
      <c r="VPW20" s="118"/>
      <c r="VPX20" s="118"/>
      <c r="VPY20" s="118"/>
      <c r="VPZ20" s="118"/>
      <c r="VQA20" s="118"/>
      <c r="VQB20" s="118"/>
      <c r="VQC20" s="118"/>
      <c r="VQD20" s="118"/>
      <c r="VQE20" s="118"/>
      <c r="VQF20" s="118"/>
      <c r="VQG20" s="118"/>
      <c r="VQH20" s="118"/>
      <c r="VQI20" s="118"/>
      <c r="VQJ20" s="118"/>
      <c r="VQK20" s="118"/>
      <c r="VQL20" s="118"/>
      <c r="VQM20" s="118"/>
      <c r="VQN20" s="118"/>
      <c r="VQO20" s="118"/>
      <c r="VQP20" s="118"/>
      <c r="VQQ20" s="118"/>
      <c r="VQR20" s="118"/>
      <c r="VQS20" s="118"/>
      <c r="VQT20" s="118"/>
      <c r="VQU20" s="118"/>
      <c r="VQV20" s="118"/>
      <c r="VQW20" s="118"/>
      <c r="VQX20" s="118"/>
      <c r="VQY20" s="118"/>
      <c r="VQZ20" s="118"/>
      <c r="VRA20" s="118"/>
      <c r="VRB20" s="118"/>
      <c r="VRC20" s="118"/>
      <c r="VRD20" s="118"/>
      <c r="VRE20" s="118"/>
      <c r="VRF20" s="118"/>
      <c r="VRG20" s="118"/>
      <c r="VRH20" s="118"/>
      <c r="VRI20" s="118"/>
      <c r="VRJ20" s="118"/>
      <c r="VRK20" s="118"/>
      <c r="VRL20" s="118"/>
      <c r="VRM20" s="118"/>
      <c r="VRN20" s="118"/>
      <c r="VRO20" s="118"/>
      <c r="VRP20" s="118"/>
      <c r="VRQ20" s="118"/>
      <c r="VRR20" s="118"/>
      <c r="VRS20" s="118"/>
      <c r="VRT20" s="118"/>
      <c r="VRU20" s="118"/>
      <c r="VRV20" s="118"/>
      <c r="VRW20" s="118"/>
      <c r="VRX20" s="118"/>
      <c r="VRY20" s="118"/>
      <c r="VRZ20" s="118"/>
      <c r="VSA20" s="118"/>
      <c r="VSB20" s="118"/>
      <c r="VSC20" s="118"/>
      <c r="VSD20" s="118"/>
      <c r="VSE20" s="118"/>
      <c r="VSF20" s="118"/>
      <c r="VSG20" s="118"/>
      <c r="VSH20" s="118"/>
      <c r="VSI20" s="118"/>
      <c r="VSJ20" s="118"/>
      <c r="VSK20" s="118"/>
      <c r="VSL20" s="118"/>
      <c r="VSM20" s="118"/>
      <c r="VSN20" s="118"/>
      <c r="VSO20" s="118"/>
      <c r="VSP20" s="118"/>
      <c r="VSQ20" s="118"/>
      <c r="VSR20" s="118"/>
      <c r="VSS20" s="118"/>
      <c r="VST20" s="118"/>
      <c r="VSU20" s="118"/>
      <c r="VSV20" s="118"/>
      <c r="VSW20" s="118"/>
      <c r="VSX20" s="118"/>
      <c r="VSY20" s="118"/>
      <c r="VSZ20" s="118"/>
      <c r="VTA20" s="118"/>
      <c r="VTB20" s="118"/>
      <c r="VTC20" s="118"/>
      <c r="VTD20" s="118"/>
      <c r="VTE20" s="118"/>
      <c r="VTF20" s="118"/>
      <c r="VTG20" s="118"/>
      <c r="VTH20" s="118"/>
      <c r="VTI20" s="118"/>
      <c r="VTJ20" s="118"/>
      <c r="VTK20" s="118"/>
      <c r="VTL20" s="118"/>
      <c r="VTM20" s="118"/>
      <c r="VTN20" s="118"/>
      <c r="VTO20" s="118"/>
      <c r="VTP20" s="118"/>
      <c r="VTQ20" s="118"/>
      <c r="VTR20" s="118"/>
      <c r="VTS20" s="118"/>
      <c r="VTT20" s="118"/>
      <c r="VTU20" s="118"/>
      <c r="VTV20" s="118"/>
      <c r="VTW20" s="118"/>
      <c r="VTX20" s="118"/>
      <c r="VTY20" s="118"/>
      <c r="VTZ20" s="118"/>
      <c r="VUA20" s="118"/>
      <c r="VUB20" s="118"/>
      <c r="VUC20" s="118"/>
      <c r="VUD20" s="118"/>
      <c r="VUE20" s="118"/>
      <c r="VUF20" s="118"/>
      <c r="VUG20" s="118"/>
      <c r="VUH20" s="118"/>
      <c r="VUI20" s="118"/>
      <c r="VUJ20" s="118"/>
      <c r="VUK20" s="118"/>
      <c r="VUL20" s="118"/>
      <c r="VUM20" s="118"/>
      <c r="VUN20" s="118"/>
      <c r="VUO20" s="118"/>
      <c r="VUP20" s="118"/>
      <c r="VUQ20" s="118"/>
      <c r="VUR20" s="118"/>
      <c r="VUS20" s="118"/>
      <c r="VUT20" s="118"/>
      <c r="VUU20" s="118"/>
      <c r="VUV20" s="118"/>
      <c r="VUW20" s="118"/>
      <c r="VUX20" s="118"/>
      <c r="VUY20" s="118"/>
      <c r="VUZ20" s="118"/>
      <c r="VVA20" s="118"/>
      <c r="VVB20" s="118"/>
      <c r="VVC20" s="118"/>
      <c r="VVD20" s="118"/>
      <c r="VVE20" s="118"/>
      <c r="VVF20" s="118"/>
      <c r="VVG20" s="118"/>
      <c r="VVH20" s="118"/>
      <c r="VVI20" s="118"/>
      <c r="VVJ20" s="118"/>
      <c r="VVK20" s="118"/>
      <c r="VVL20" s="118"/>
      <c r="VVM20" s="118"/>
      <c r="VVN20" s="118"/>
      <c r="VVO20" s="118"/>
      <c r="VVP20" s="118"/>
      <c r="VVQ20" s="118"/>
      <c r="VVR20" s="118"/>
      <c r="VVS20" s="118"/>
      <c r="VVT20" s="118"/>
      <c r="VVU20" s="118"/>
      <c r="VVV20" s="118"/>
      <c r="VVW20" s="118"/>
      <c r="VVX20" s="118"/>
      <c r="VVY20" s="118"/>
      <c r="VVZ20" s="118"/>
      <c r="VWA20" s="118"/>
      <c r="VWB20" s="118"/>
      <c r="VWC20" s="118"/>
      <c r="VWD20" s="118"/>
      <c r="VWE20" s="118"/>
      <c r="VWF20" s="118"/>
      <c r="VWG20" s="118"/>
      <c r="VWH20" s="118"/>
      <c r="VWI20" s="118"/>
      <c r="VWJ20" s="118"/>
      <c r="VWK20" s="118"/>
      <c r="VWL20" s="118"/>
      <c r="VWM20" s="118"/>
      <c r="VWN20" s="118"/>
      <c r="VWO20" s="118"/>
      <c r="VWP20" s="118"/>
      <c r="VWQ20" s="118"/>
      <c r="VWR20" s="118"/>
      <c r="VWS20" s="118"/>
      <c r="VWT20" s="118"/>
      <c r="VWU20" s="118"/>
      <c r="VWV20" s="118"/>
      <c r="VWW20" s="118"/>
      <c r="VWX20" s="118"/>
      <c r="VWY20" s="118"/>
      <c r="VWZ20" s="118"/>
      <c r="VXA20" s="118"/>
      <c r="VXB20" s="118"/>
      <c r="VXC20" s="118"/>
      <c r="VXD20" s="118"/>
      <c r="VXE20" s="118"/>
      <c r="VXF20" s="118"/>
      <c r="VXG20" s="118"/>
      <c r="VXH20" s="118"/>
      <c r="VXI20" s="118"/>
      <c r="VXJ20" s="118"/>
      <c r="VXK20" s="118"/>
      <c r="VXL20" s="118"/>
      <c r="VXM20" s="118"/>
      <c r="VXN20" s="118"/>
      <c r="VXO20" s="118"/>
      <c r="VXP20" s="118"/>
      <c r="VXQ20" s="118"/>
      <c r="VXR20" s="118"/>
      <c r="VXS20" s="118"/>
      <c r="VXT20" s="118"/>
      <c r="VXU20" s="118"/>
      <c r="VXV20" s="118"/>
      <c r="VXW20" s="118"/>
      <c r="VXX20" s="118"/>
      <c r="VXY20" s="118"/>
      <c r="VXZ20" s="118"/>
      <c r="VYA20" s="118"/>
      <c r="VYB20" s="118"/>
      <c r="VYC20" s="118"/>
      <c r="VYD20" s="118"/>
      <c r="VYE20" s="118"/>
      <c r="VYF20" s="118"/>
      <c r="VYG20" s="118"/>
      <c r="VYH20" s="118"/>
      <c r="VYI20" s="118"/>
      <c r="VYJ20" s="118"/>
      <c r="VYK20" s="118"/>
      <c r="VYL20" s="118"/>
      <c r="VYM20" s="118"/>
      <c r="VYN20" s="118"/>
      <c r="VYO20" s="118"/>
      <c r="VYP20" s="118"/>
      <c r="VYQ20" s="118"/>
      <c r="VYR20" s="118"/>
      <c r="VYS20" s="118"/>
      <c r="VYT20" s="118"/>
      <c r="VYU20" s="118"/>
      <c r="VYV20" s="118"/>
      <c r="VYW20" s="118"/>
      <c r="VYX20" s="118"/>
      <c r="VYY20" s="118"/>
      <c r="VYZ20" s="118"/>
      <c r="VZA20" s="118"/>
      <c r="VZB20" s="118"/>
      <c r="VZC20" s="118"/>
      <c r="VZD20" s="118"/>
      <c r="VZE20" s="118"/>
      <c r="VZF20" s="118"/>
      <c r="VZG20" s="118"/>
      <c r="VZH20" s="118"/>
      <c r="VZI20" s="118"/>
      <c r="VZJ20" s="118"/>
      <c r="VZK20" s="118"/>
      <c r="VZL20" s="118"/>
      <c r="VZM20" s="118"/>
      <c r="VZN20" s="118"/>
      <c r="VZO20" s="118"/>
      <c r="VZP20" s="118"/>
      <c r="VZQ20" s="118"/>
      <c r="VZR20" s="118"/>
      <c r="VZS20" s="118"/>
      <c r="VZT20" s="118"/>
      <c r="VZU20" s="118"/>
      <c r="VZV20" s="118"/>
      <c r="VZW20" s="118"/>
      <c r="VZX20" s="118"/>
      <c r="VZY20" s="118"/>
      <c r="VZZ20" s="118"/>
      <c r="WAA20" s="118"/>
      <c r="WAB20" s="118"/>
      <c r="WAC20" s="118"/>
      <c r="WAD20" s="118"/>
      <c r="WAE20" s="118"/>
      <c r="WAF20" s="118"/>
      <c r="WAG20" s="118"/>
      <c r="WAH20" s="118"/>
      <c r="WAI20" s="118"/>
      <c r="WAJ20" s="118"/>
      <c r="WAK20" s="118"/>
      <c r="WAL20" s="118"/>
      <c r="WAM20" s="118"/>
      <c r="WAN20" s="118"/>
      <c r="WAO20" s="118"/>
      <c r="WAP20" s="118"/>
      <c r="WAQ20" s="118"/>
      <c r="WAR20" s="118"/>
      <c r="WAS20" s="118"/>
      <c r="WAT20" s="118"/>
      <c r="WAU20" s="118"/>
      <c r="WAV20" s="118"/>
      <c r="WAW20" s="118"/>
      <c r="WAX20" s="118"/>
      <c r="WAY20" s="118"/>
      <c r="WAZ20" s="118"/>
      <c r="WBA20" s="118"/>
      <c r="WBB20" s="118"/>
      <c r="WBC20" s="118"/>
      <c r="WBD20" s="118"/>
      <c r="WBE20" s="118"/>
      <c r="WBF20" s="118"/>
      <c r="WBG20" s="118"/>
      <c r="WBH20" s="118"/>
      <c r="WBI20" s="118"/>
      <c r="WBJ20" s="118"/>
      <c r="WBK20" s="118"/>
      <c r="WBL20" s="118"/>
      <c r="WBM20" s="118"/>
      <c r="WBN20" s="118"/>
      <c r="WBO20" s="118"/>
      <c r="WBP20" s="118"/>
      <c r="WBQ20" s="118"/>
      <c r="WBR20" s="118"/>
      <c r="WBS20" s="118"/>
      <c r="WBT20" s="118"/>
      <c r="WBU20" s="118"/>
      <c r="WBV20" s="118"/>
      <c r="WBW20" s="118"/>
      <c r="WBX20" s="118"/>
      <c r="WBY20" s="118"/>
      <c r="WBZ20" s="118"/>
      <c r="WCA20" s="118"/>
      <c r="WCB20" s="118"/>
      <c r="WCC20" s="118"/>
      <c r="WCD20" s="118"/>
      <c r="WCE20" s="118"/>
      <c r="WCF20" s="118"/>
      <c r="WCG20" s="118"/>
      <c r="WCH20" s="118"/>
      <c r="WCI20" s="118"/>
      <c r="WCJ20" s="118"/>
      <c r="WCK20" s="118"/>
      <c r="WCL20" s="118"/>
      <c r="WCM20" s="118"/>
      <c r="WCN20" s="118"/>
      <c r="WCO20" s="118"/>
      <c r="WCP20" s="118"/>
      <c r="WCQ20" s="118"/>
      <c r="WCR20" s="118"/>
      <c r="WCS20" s="118"/>
      <c r="WCT20" s="118"/>
      <c r="WCU20" s="118"/>
      <c r="WCV20" s="118"/>
      <c r="WCW20" s="118"/>
      <c r="WCX20" s="118"/>
      <c r="WCY20" s="118"/>
      <c r="WCZ20" s="118"/>
      <c r="WDA20" s="118"/>
      <c r="WDB20" s="118"/>
      <c r="WDC20" s="118"/>
      <c r="WDD20" s="118"/>
      <c r="WDE20" s="118"/>
      <c r="WDF20" s="118"/>
      <c r="WDG20" s="118"/>
      <c r="WDH20" s="118"/>
      <c r="WDI20" s="118"/>
      <c r="WDJ20" s="118"/>
      <c r="WDK20" s="118"/>
      <c r="WDL20" s="118"/>
      <c r="WDM20" s="118"/>
      <c r="WDN20" s="118"/>
      <c r="WDO20" s="118"/>
      <c r="WDP20" s="118"/>
      <c r="WDQ20" s="118"/>
      <c r="WDR20" s="118"/>
      <c r="WDS20" s="118"/>
      <c r="WDT20" s="118"/>
      <c r="WDU20" s="118"/>
      <c r="WDV20" s="118"/>
      <c r="WDW20" s="118"/>
      <c r="WDX20" s="118"/>
      <c r="WDY20" s="118"/>
      <c r="WDZ20" s="118"/>
      <c r="WEA20" s="118"/>
      <c r="WEB20" s="118"/>
      <c r="WEC20" s="118"/>
      <c r="WED20" s="118"/>
      <c r="WEE20" s="118"/>
      <c r="WEF20" s="118"/>
      <c r="WEG20" s="118"/>
      <c r="WEH20" s="118"/>
      <c r="WEI20" s="118"/>
      <c r="WEJ20" s="118"/>
      <c r="WEK20" s="118"/>
      <c r="WEL20" s="118"/>
      <c r="WEM20" s="118"/>
      <c r="WEN20" s="118"/>
      <c r="WEO20" s="118"/>
      <c r="WEP20" s="118"/>
      <c r="WEQ20" s="118"/>
      <c r="WER20" s="118"/>
      <c r="WES20" s="118"/>
      <c r="WET20" s="118"/>
      <c r="WEU20" s="118"/>
      <c r="WEV20" s="118"/>
      <c r="WEW20" s="118"/>
      <c r="WEX20" s="118"/>
      <c r="WEY20" s="118"/>
      <c r="WEZ20" s="118"/>
      <c r="WFA20" s="118"/>
      <c r="WFB20" s="118"/>
      <c r="WFC20" s="118"/>
      <c r="WFD20" s="118"/>
      <c r="WFE20" s="118"/>
      <c r="WFF20" s="118"/>
      <c r="WFG20" s="118"/>
      <c r="WFH20" s="118"/>
      <c r="WFI20" s="118"/>
      <c r="WFJ20" s="118"/>
      <c r="WFK20" s="118"/>
      <c r="WFL20" s="118"/>
      <c r="WFM20" s="118"/>
      <c r="WFN20" s="118"/>
      <c r="WFO20" s="118"/>
      <c r="WFP20" s="118"/>
      <c r="WFQ20" s="118"/>
      <c r="WFR20" s="118"/>
      <c r="WFS20" s="118"/>
      <c r="WFT20" s="118"/>
      <c r="WFU20" s="118"/>
      <c r="WFV20" s="118"/>
      <c r="WFW20" s="118"/>
      <c r="WFX20" s="118"/>
      <c r="WFY20" s="118"/>
      <c r="WFZ20" s="118"/>
      <c r="WGA20" s="118"/>
      <c r="WGB20" s="118"/>
      <c r="WGC20" s="118"/>
      <c r="WGD20" s="118"/>
      <c r="WGE20" s="118"/>
      <c r="WGF20" s="118"/>
      <c r="WGG20" s="118"/>
      <c r="WGH20" s="118"/>
      <c r="WGI20" s="118"/>
      <c r="WGJ20" s="118"/>
      <c r="WGK20" s="118"/>
      <c r="WGL20" s="118"/>
      <c r="WGM20" s="118"/>
      <c r="WGN20" s="118"/>
      <c r="WGO20" s="118"/>
      <c r="WGP20" s="118"/>
      <c r="WGQ20" s="118"/>
      <c r="WGR20" s="118"/>
      <c r="WGS20" s="118"/>
      <c r="WGT20" s="118"/>
      <c r="WGU20" s="118"/>
      <c r="WGV20" s="118"/>
      <c r="WGW20" s="118"/>
      <c r="WGX20" s="118"/>
      <c r="WGY20" s="118"/>
      <c r="WGZ20" s="118"/>
      <c r="WHA20" s="118"/>
      <c r="WHB20" s="118"/>
      <c r="WHC20" s="118"/>
      <c r="WHD20" s="118"/>
      <c r="WHE20" s="118"/>
      <c r="WHF20" s="118"/>
      <c r="WHG20" s="118"/>
      <c r="WHH20" s="118"/>
      <c r="WHI20" s="118"/>
      <c r="WHJ20" s="118"/>
      <c r="WHK20" s="118"/>
      <c r="WHL20" s="118"/>
      <c r="WHM20" s="118"/>
      <c r="WHN20" s="118"/>
      <c r="WHO20" s="118"/>
      <c r="WHP20" s="118"/>
      <c r="WHQ20" s="118"/>
      <c r="WHR20" s="118"/>
      <c r="WHS20" s="118"/>
      <c r="WHT20" s="118"/>
      <c r="WHU20" s="118"/>
      <c r="WHV20" s="118"/>
      <c r="WHW20" s="118"/>
      <c r="WHX20" s="118"/>
      <c r="WHY20" s="118"/>
      <c r="WHZ20" s="118"/>
      <c r="WIA20" s="118"/>
      <c r="WIB20" s="118"/>
      <c r="WIC20" s="118"/>
      <c r="WID20" s="118"/>
      <c r="WIE20" s="118"/>
      <c r="WIF20" s="118"/>
      <c r="WIG20" s="118"/>
      <c r="WIH20" s="118"/>
      <c r="WII20" s="118"/>
      <c r="WIJ20" s="118"/>
      <c r="WIK20" s="118"/>
      <c r="WIL20" s="118"/>
      <c r="WIM20" s="118"/>
      <c r="WIN20" s="118"/>
      <c r="WIO20" s="118"/>
      <c r="WIP20" s="118"/>
      <c r="WIQ20" s="118"/>
      <c r="WIR20" s="118"/>
      <c r="WIS20" s="118"/>
      <c r="WIT20" s="118"/>
      <c r="WIU20" s="118"/>
      <c r="WIV20" s="118"/>
      <c r="WIW20" s="118"/>
      <c r="WIX20" s="118"/>
      <c r="WIY20" s="118"/>
      <c r="WIZ20" s="118"/>
      <c r="WJA20" s="118"/>
      <c r="WJB20" s="118"/>
      <c r="WJC20" s="118"/>
      <c r="WJD20" s="118"/>
      <c r="WJE20" s="118"/>
      <c r="WJF20" s="118"/>
      <c r="WJG20" s="118"/>
      <c r="WJH20" s="118"/>
      <c r="WJI20" s="118"/>
      <c r="WJJ20" s="118"/>
      <c r="WJK20" s="118"/>
      <c r="WJL20" s="118"/>
      <c r="WJM20" s="118"/>
      <c r="WJN20" s="118"/>
      <c r="WJO20" s="118"/>
      <c r="WJP20" s="118"/>
      <c r="WJQ20" s="118"/>
      <c r="WJR20" s="118"/>
      <c r="WJS20" s="118"/>
      <c r="WJT20" s="118"/>
      <c r="WJU20" s="118"/>
      <c r="WJV20" s="118"/>
      <c r="WJW20" s="118"/>
      <c r="WJX20" s="118"/>
      <c r="WJY20" s="118"/>
      <c r="WJZ20" s="118"/>
      <c r="WKA20" s="118"/>
      <c r="WKB20" s="118"/>
      <c r="WKC20" s="118"/>
      <c r="WKD20" s="118"/>
      <c r="WKE20" s="118"/>
      <c r="WKF20" s="118"/>
      <c r="WKG20" s="118"/>
      <c r="WKH20" s="118"/>
      <c r="WKI20" s="118"/>
      <c r="WKJ20" s="118"/>
      <c r="WKK20" s="118"/>
      <c r="WKL20" s="118"/>
      <c r="WKM20" s="118"/>
      <c r="WKN20" s="118"/>
      <c r="WKO20" s="118"/>
      <c r="WKP20" s="118"/>
      <c r="WKQ20" s="118"/>
      <c r="WKR20" s="118"/>
      <c r="WKS20" s="118"/>
      <c r="WKT20" s="118"/>
      <c r="WKU20" s="118"/>
      <c r="WKV20" s="118"/>
      <c r="WKW20" s="118"/>
      <c r="WKX20" s="118"/>
      <c r="WKY20" s="118"/>
      <c r="WKZ20" s="118"/>
      <c r="WLA20" s="118"/>
      <c r="WLB20" s="118"/>
      <c r="WLC20" s="118"/>
      <c r="WLD20" s="118"/>
      <c r="WLE20" s="118"/>
      <c r="WLF20" s="118"/>
      <c r="WLG20" s="118"/>
      <c r="WLH20" s="118"/>
      <c r="WLI20" s="118"/>
      <c r="WLJ20" s="118"/>
      <c r="WLK20" s="118"/>
      <c r="WLL20" s="118"/>
      <c r="WLM20" s="118"/>
      <c r="WLN20" s="118"/>
      <c r="WLO20" s="118"/>
      <c r="WLP20" s="118"/>
      <c r="WLQ20" s="118"/>
      <c r="WLR20" s="118"/>
      <c r="WLS20" s="118"/>
      <c r="WLT20" s="118"/>
      <c r="WLU20" s="118"/>
      <c r="WLV20" s="118"/>
      <c r="WLW20" s="118"/>
      <c r="WLX20" s="118"/>
      <c r="WLY20" s="118"/>
      <c r="WLZ20" s="118"/>
      <c r="WMA20" s="118"/>
      <c r="WMB20" s="118"/>
      <c r="WMC20" s="118"/>
      <c r="WMD20" s="118"/>
      <c r="WME20" s="118"/>
      <c r="WMF20" s="118"/>
      <c r="WMG20" s="118"/>
      <c r="WMH20" s="118"/>
      <c r="WMI20" s="118"/>
      <c r="WMJ20" s="118"/>
      <c r="WMK20" s="118"/>
      <c r="WML20" s="118"/>
      <c r="WMM20" s="118"/>
      <c r="WMN20" s="118"/>
      <c r="WMO20" s="118"/>
      <c r="WMP20" s="118"/>
      <c r="WMQ20" s="118"/>
      <c r="WMR20" s="118"/>
      <c r="WMS20" s="118"/>
      <c r="WMT20" s="118"/>
      <c r="WMU20" s="118"/>
      <c r="WMV20" s="118"/>
      <c r="WMW20" s="118"/>
      <c r="WMX20" s="118"/>
      <c r="WMY20" s="118"/>
      <c r="WMZ20" s="118"/>
      <c r="WNA20" s="118"/>
      <c r="WNB20" s="118"/>
      <c r="WNC20" s="118"/>
      <c r="WND20" s="118"/>
      <c r="WNE20" s="118"/>
      <c r="WNF20" s="118"/>
      <c r="WNG20" s="118"/>
      <c r="WNH20" s="118"/>
      <c r="WNI20" s="118"/>
      <c r="WNJ20" s="118"/>
      <c r="WNK20" s="118"/>
      <c r="WNL20" s="118"/>
      <c r="WNM20" s="118"/>
      <c r="WNN20" s="118"/>
      <c r="WNO20" s="118"/>
      <c r="WNP20" s="118"/>
      <c r="WNQ20" s="118"/>
      <c r="WNR20" s="118"/>
      <c r="WNS20" s="118"/>
      <c r="WNT20" s="118"/>
      <c r="WNU20" s="118"/>
      <c r="WNV20" s="118"/>
      <c r="WNW20" s="118"/>
      <c r="WNX20" s="118"/>
      <c r="WNY20" s="118"/>
      <c r="WNZ20" s="118"/>
      <c r="WOA20" s="118"/>
      <c r="WOB20" s="118"/>
      <c r="WOC20" s="118"/>
      <c r="WOD20" s="118"/>
      <c r="WOE20" s="118"/>
      <c r="WOF20" s="118"/>
      <c r="WOG20" s="118"/>
      <c r="WOH20" s="118"/>
      <c r="WOI20" s="118"/>
      <c r="WOJ20" s="118"/>
      <c r="WOK20" s="118"/>
      <c r="WOL20" s="118"/>
      <c r="WOM20" s="118"/>
      <c r="WON20" s="118"/>
      <c r="WOO20" s="118"/>
      <c r="WOP20" s="118"/>
      <c r="WOQ20" s="118"/>
      <c r="WOR20" s="118"/>
      <c r="WOS20" s="118"/>
      <c r="WOT20" s="118"/>
      <c r="WOU20" s="118"/>
      <c r="WOV20" s="118"/>
      <c r="WOW20" s="118"/>
      <c r="WOX20" s="118"/>
      <c r="WOY20" s="118"/>
      <c r="WOZ20" s="118"/>
      <c r="WPA20" s="118"/>
      <c r="WPB20" s="118"/>
      <c r="WPC20" s="118"/>
      <c r="WPD20" s="118"/>
      <c r="WPE20" s="118"/>
      <c r="WPF20" s="118"/>
      <c r="WPG20" s="118"/>
      <c r="WPH20" s="118"/>
      <c r="WPI20" s="118"/>
      <c r="WPJ20" s="118"/>
      <c r="WPK20" s="118"/>
      <c r="WPL20" s="118"/>
      <c r="WPM20" s="118"/>
      <c r="WPN20" s="118"/>
      <c r="WPO20" s="118"/>
      <c r="WPP20" s="118"/>
      <c r="WPQ20" s="118"/>
      <c r="WPR20" s="118"/>
      <c r="WPS20" s="118"/>
      <c r="WPT20" s="118"/>
      <c r="WPU20" s="118"/>
      <c r="WPV20" s="118"/>
      <c r="WPW20" s="118"/>
      <c r="WPX20" s="118"/>
      <c r="WPY20" s="118"/>
      <c r="WPZ20" s="118"/>
      <c r="WQA20" s="118"/>
      <c r="WQB20" s="118"/>
      <c r="WQC20" s="118"/>
      <c r="WQD20" s="118"/>
      <c r="WQE20" s="118"/>
      <c r="WQF20" s="118"/>
      <c r="WQG20" s="118"/>
      <c r="WQH20" s="118"/>
      <c r="WQI20" s="118"/>
      <c r="WQJ20" s="118"/>
      <c r="WQK20" s="118"/>
      <c r="WQL20" s="118"/>
      <c r="WQM20" s="118"/>
      <c r="WQN20" s="118"/>
      <c r="WQO20" s="118"/>
      <c r="WQP20" s="118"/>
      <c r="WQQ20" s="118"/>
      <c r="WQR20" s="118"/>
      <c r="WQS20" s="118"/>
      <c r="WQT20" s="118"/>
      <c r="WQU20" s="118"/>
      <c r="WQV20" s="118"/>
      <c r="WQW20" s="118"/>
      <c r="WQX20" s="118"/>
      <c r="WQY20" s="118"/>
      <c r="WQZ20" s="118"/>
      <c r="WRA20" s="118"/>
      <c r="WRB20" s="118"/>
      <c r="WRC20" s="118"/>
      <c r="WRD20" s="118"/>
      <c r="WRE20" s="118"/>
      <c r="WRF20" s="118"/>
      <c r="WRG20" s="118"/>
      <c r="WRH20" s="118"/>
      <c r="WRI20" s="118"/>
      <c r="WRJ20" s="118"/>
      <c r="WRK20" s="118"/>
      <c r="WRL20" s="118"/>
      <c r="WRM20" s="118"/>
      <c r="WRN20" s="118"/>
      <c r="WRO20" s="118"/>
      <c r="WRP20" s="118"/>
      <c r="WRQ20" s="118"/>
      <c r="WRR20" s="118"/>
      <c r="WRS20" s="118"/>
      <c r="WRT20" s="118"/>
      <c r="WRU20" s="118"/>
      <c r="WRV20" s="118"/>
      <c r="WRW20" s="118"/>
      <c r="WRX20" s="118"/>
      <c r="WRY20" s="118"/>
      <c r="WRZ20" s="118"/>
      <c r="WSA20" s="118"/>
      <c r="WSB20" s="118"/>
      <c r="WSC20" s="118"/>
      <c r="WSD20" s="118"/>
      <c r="WSE20" s="118"/>
      <c r="WSF20" s="118"/>
      <c r="WSG20" s="118"/>
      <c r="WSH20" s="118"/>
      <c r="WSI20" s="118"/>
      <c r="WSJ20" s="118"/>
      <c r="WSK20" s="118"/>
      <c r="WSL20" s="118"/>
      <c r="WSM20" s="118"/>
      <c r="WSN20" s="118"/>
      <c r="WSO20" s="118"/>
      <c r="WSP20" s="118"/>
      <c r="WSQ20" s="118"/>
      <c r="WSR20" s="118"/>
      <c r="WSS20" s="118"/>
      <c r="WST20" s="118"/>
      <c r="WSU20" s="118"/>
      <c r="WSV20" s="118"/>
      <c r="WSW20" s="118"/>
      <c r="WSX20" s="118"/>
      <c r="WSY20" s="118"/>
      <c r="WSZ20" s="118"/>
      <c r="WTA20" s="118"/>
      <c r="WTB20" s="118"/>
      <c r="WTC20" s="118"/>
      <c r="WTD20" s="118"/>
      <c r="WTE20" s="118"/>
      <c r="WTF20" s="118"/>
      <c r="WTG20" s="118"/>
      <c r="WTH20" s="118"/>
      <c r="WTI20" s="118"/>
      <c r="WTJ20" s="118"/>
      <c r="WTK20" s="118"/>
      <c r="WTL20" s="118"/>
      <c r="WTM20" s="118"/>
      <c r="WTN20" s="118"/>
      <c r="WTO20" s="118"/>
      <c r="WTP20" s="118"/>
      <c r="WTQ20" s="118"/>
      <c r="WTR20" s="118"/>
      <c r="WTS20" s="118"/>
      <c r="WTT20" s="118"/>
      <c r="WTU20" s="118"/>
      <c r="WTV20" s="118"/>
      <c r="WTW20" s="118"/>
      <c r="WTX20" s="118"/>
      <c r="WTY20" s="118"/>
      <c r="WTZ20" s="118"/>
      <c r="WUA20" s="118"/>
      <c r="WUB20" s="118"/>
      <c r="WUC20" s="118"/>
      <c r="WUD20" s="118"/>
      <c r="WUE20" s="118"/>
      <c r="WUF20" s="118"/>
      <c r="WUG20" s="118"/>
      <c r="WUH20" s="118"/>
      <c r="WUI20" s="118"/>
      <c r="WUJ20" s="118"/>
      <c r="WUK20" s="118"/>
      <c r="WUL20" s="118"/>
      <c r="WUM20" s="118"/>
      <c r="WUN20" s="118"/>
      <c r="WUO20" s="118"/>
      <c r="WUP20" s="118"/>
      <c r="WUQ20" s="118"/>
      <c r="WUR20" s="118"/>
      <c r="WUS20" s="118"/>
      <c r="WUT20" s="118"/>
      <c r="WUU20" s="118"/>
      <c r="WUV20" s="118"/>
      <c r="WUW20" s="118"/>
      <c r="WUX20" s="118"/>
      <c r="WUY20" s="118"/>
      <c r="WUZ20" s="118"/>
      <c r="WVA20" s="118"/>
      <c r="WVB20" s="118"/>
      <c r="WVC20" s="118"/>
      <c r="WVD20" s="118"/>
      <c r="WVE20" s="118"/>
      <c r="WVF20" s="118"/>
      <c r="WVG20" s="118"/>
      <c r="WVH20" s="118"/>
      <c r="WVI20" s="118"/>
      <c r="WVJ20" s="118"/>
      <c r="WVK20" s="118"/>
      <c r="WVL20" s="118"/>
      <c r="WVM20" s="118"/>
      <c r="WVN20" s="118"/>
      <c r="WVO20" s="118"/>
      <c r="WVP20" s="118"/>
      <c r="WVQ20" s="118"/>
      <c r="WVR20" s="118"/>
      <c r="WVS20" s="118"/>
      <c r="WVT20" s="118"/>
      <c r="WVU20" s="118"/>
      <c r="WVV20" s="118"/>
      <c r="WVW20" s="118"/>
      <c r="WVX20" s="118"/>
      <c r="WVY20" s="118"/>
      <c r="WVZ20" s="118"/>
      <c r="WWA20" s="118"/>
      <c r="WWB20" s="118"/>
      <c r="WWC20" s="118"/>
      <c r="WWD20" s="118"/>
      <c r="WWE20" s="118"/>
      <c r="WWF20" s="118"/>
      <c r="WWG20" s="118"/>
      <c r="WWH20" s="118"/>
      <c r="WWI20" s="118"/>
      <c r="WWJ20" s="118"/>
      <c r="WWK20" s="118"/>
      <c r="WWL20" s="118"/>
      <c r="WWM20" s="118"/>
      <c r="WWN20" s="118"/>
      <c r="WWO20" s="118"/>
      <c r="WWP20" s="118"/>
      <c r="WWQ20" s="118"/>
      <c r="WWR20" s="118"/>
      <c r="WWS20" s="118"/>
      <c r="WWT20" s="118"/>
      <c r="WWU20" s="118"/>
      <c r="WWV20" s="118"/>
      <c r="WWW20" s="118"/>
      <c r="WWX20" s="118"/>
      <c r="WWY20" s="118"/>
      <c r="WWZ20" s="118"/>
      <c r="WXA20" s="118"/>
      <c r="WXB20" s="118"/>
      <c r="WXC20" s="118"/>
      <c r="WXD20" s="118"/>
      <c r="WXE20" s="118"/>
      <c r="WXF20" s="118"/>
      <c r="WXG20" s="118"/>
      <c r="WXH20" s="118"/>
      <c r="WXI20" s="118"/>
      <c r="WXJ20" s="118"/>
      <c r="WXK20" s="118"/>
      <c r="WXL20" s="118"/>
      <c r="WXM20" s="118"/>
      <c r="WXN20" s="118"/>
      <c r="WXO20" s="118"/>
      <c r="WXP20" s="118"/>
      <c r="WXQ20" s="118"/>
      <c r="WXR20" s="118"/>
      <c r="WXS20" s="118"/>
      <c r="WXT20" s="118"/>
      <c r="WXU20" s="118"/>
      <c r="WXV20" s="118"/>
      <c r="WXW20" s="118"/>
      <c r="WXX20" s="118"/>
      <c r="WXY20" s="118"/>
      <c r="WXZ20" s="118"/>
      <c r="WYA20" s="118"/>
      <c r="WYB20" s="118"/>
      <c r="WYC20" s="118"/>
      <c r="WYD20" s="118"/>
      <c r="WYE20" s="118"/>
      <c r="WYF20" s="118"/>
      <c r="WYG20" s="118"/>
      <c r="WYH20" s="118"/>
      <c r="WYI20" s="118"/>
      <c r="WYJ20" s="118"/>
      <c r="WYK20" s="118"/>
      <c r="WYL20" s="118"/>
      <c r="WYM20" s="118"/>
      <c r="WYN20" s="118"/>
      <c r="WYO20" s="118"/>
      <c r="WYP20" s="118"/>
      <c r="WYQ20" s="118"/>
      <c r="WYR20" s="118"/>
      <c r="WYS20" s="118"/>
      <c r="WYT20" s="118"/>
      <c r="WYU20" s="118"/>
      <c r="WYV20" s="118"/>
      <c r="WYW20" s="118"/>
      <c r="WYX20" s="118"/>
      <c r="WYY20" s="118"/>
      <c r="WYZ20" s="118"/>
      <c r="WZA20" s="118"/>
      <c r="WZB20" s="118"/>
      <c r="WZC20" s="118"/>
      <c r="WZD20" s="118"/>
      <c r="WZE20" s="118"/>
      <c r="WZF20" s="118"/>
      <c r="WZG20" s="118"/>
      <c r="WZH20" s="118"/>
      <c r="WZI20" s="118"/>
      <c r="WZJ20" s="118"/>
      <c r="WZK20" s="118"/>
      <c r="WZL20" s="118"/>
      <c r="WZM20" s="118"/>
      <c r="WZN20" s="118"/>
      <c r="WZO20" s="118"/>
      <c r="WZP20" s="118"/>
      <c r="WZQ20" s="118"/>
      <c r="WZR20" s="118"/>
      <c r="WZS20" s="118"/>
      <c r="WZT20" s="118"/>
      <c r="WZU20" s="118"/>
      <c r="WZV20" s="118"/>
      <c r="WZW20" s="118"/>
      <c r="WZX20" s="118"/>
      <c r="WZY20" s="118"/>
      <c r="WZZ20" s="118"/>
      <c r="XAA20" s="118"/>
      <c r="XAB20" s="118"/>
      <c r="XAC20" s="118"/>
      <c r="XAD20" s="118"/>
      <c r="XAE20" s="118"/>
      <c r="XAF20" s="118"/>
      <c r="XAG20" s="118"/>
      <c r="XAH20" s="118"/>
      <c r="XAI20" s="118"/>
      <c r="XAJ20" s="118"/>
      <c r="XAK20" s="118"/>
      <c r="XAL20" s="118"/>
      <c r="XAM20" s="118"/>
      <c r="XAN20" s="118"/>
      <c r="XAO20" s="118"/>
      <c r="XAP20" s="118"/>
      <c r="XAQ20" s="118"/>
      <c r="XAR20" s="118"/>
      <c r="XAS20" s="118"/>
      <c r="XAT20" s="118"/>
      <c r="XAU20" s="118"/>
      <c r="XAV20" s="118"/>
      <c r="XAW20" s="118"/>
      <c r="XAX20" s="118"/>
      <c r="XAY20" s="118"/>
      <c r="XAZ20" s="118"/>
      <c r="XBA20" s="118"/>
      <c r="XBB20" s="118"/>
      <c r="XBC20" s="118"/>
      <c r="XBD20" s="118"/>
      <c r="XBE20" s="118"/>
      <c r="XBF20" s="118"/>
      <c r="XBG20" s="118"/>
      <c r="XBH20" s="118"/>
      <c r="XBI20" s="118"/>
      <c r="XBJ20" s="118"/>
      <c r="XBK20" s="118"/>
      <c r="XBL20" s="118"/>
      <c r="XBM20" s="118"/>
      <c r="XBN20" s="118"/>
      <c r="XBO20" s="118"/>
      <c r="XBP20" s="118"/>
      <c r="XBQ20" s="118"/>
      <c r="XBR20" s="118"/>
      <c r="XBS20" s="118"/>
      <c r="XBT20" s="118"/>
      <c r="XBU20" s="118"/>
      <c r="XBV20" s="118"/>
      <c r="XBW20" s="118"/>
      <c r="XBX20" s="118"/>
      <c r="XBY20" s="118"/>
      <c r="XBZ20" s="118"/>
      <c r="XCA20" s="118"/>
      <c r="XCB20" s="118"/>
      <c r="XCC20" s="118"/>
      <c r="XCD20" s="118"/>
      <c r="XCE20" s="118"/>
      <c r="XCF20" s="118"/>
      <c r="XCG20" s="118"/>
      <c r="XCH20" s="118"/>
      <c r="XCI20" s="118"/>
      <c r="XCJ20" s="118"/>
      <c r="XCK20" s="118"/>
      <c r="XCL20" s="118"/>
      <c r="XCM20" s="118"/>
      <c r="XCN20" s="118"/>
      <c r="XCO20" s="118"/>
      <c r="XCP20" s="118"/>
      <c r="XCQ20" s="118"/>
      <c r="XCR20" s="118"/>
      <c r="XCS20" s="118"/>
      <c r="XCT20" s="118"/>
      <c r="XCU20" s="118"/>
      <c r="XCV20" s="118"/>
      <c r="XCW20" s="118"/>
      <c r="XCX20" s="118"/>
      <c r="XCY20" s="118"/>
      <c r="XCZ20" s="118"/>
      <c r="XDA20" s="118"/>
      <c r="XDB20" s="118"/>
      <c r="XDC20" s="118"/>
      <c r="XDD20" s="118"/>
      <c r="XDE20" s="118"/>
      <c r="XDF20" s="118"/>
      <c r="XDG20" s="118"/>
      <c r="XDH20" s="118"/>
      <c r="XDI20" s="118"/>
      <c r="XDJ20" s="118"/>
      <c r="XDK20" s="118"/>
      <c r="XDL20" s="118"/>
      <c r="XDM20" s="118"/>
      <c r="XDN20" s="118"/>
      <c r="XDO20" s="118"/>
      <c r="XDP20" s="118"/>
      <c r="XDQ20" s="118"/>
      <c r="XDR20" s="118"/>
      <c r="XDS20" s="118"/>
      <c r="XDT20" s="118"/>
      <c r="XDU20" s="118"/>
      <c r="XDV20" s="118"/>
      <c r="XDW20" s="118"/>
      <c r="XDX20" s="118"/>
      <c r="XDY20" s="118"/>
      <c r="XDZ20" s="118"/>
      <c r="XEA20" s="118"/>
      <c r="XEB20" s="118"/>
      <c r="XEC20" s="118"/>
      <c r="XED20" s="118"/>
      <c r="XEE20" s="118"/>
      <c r="XEF20" s="118"/>
      <c r="XEG20" s="118"/>
      <c r="XEH20" s="118"/>
      <c r="XEI20" s="118"/>
      <c r="XEJ20" s="118"/>
      <c r="XEK20" s="118"/>
      <c r="XEL20" s="118"/>
      <c r="XEM20" s="118"/>
      <c r="XEN20" s="118"/>
      <c r="XEO20" s="118"/>
      <c r="XEP20" s="118"/>
      <c r="XEQ20" s="118"/>
      <c r="XER20" s="118"/>
      <c r="XES20" s="118"/>
      <c r="XET20" s="118"/>
      <c r="XEU20" s="118"/>
      <c r="XEV20" s="118"/>
      <c r="XEW20" s="118"/>
      <c r="XEX20" s="118"/>
      <c r="XEY20" s="118"/>
      <c r="XEZ20" s="118"/>
      <c r="XFA20" s="118"/>
    </row>
    <row r="21" spans="1:16381">
      <c r="A21" s="323"/>
      <c r="B21" s="324"/>
      <c r="C21" s="324"/>
      <c r="D21" s="324"/>
      <c r="E21" s="324"/>
      <c r="F21" s="324"/>
      <c r="G21" s="324"/>
      <c r="H21" s="324"/>
      <c r="I21" s="324"/>
      <c r="J21" s="325"/>
    </row>
    <row r="22" spans="1:16381" s="3" customFormat="1">
      <c r="A22" s="321" t="s">
        <v>163</v>
      </c>
      <c r="B22" s="321"/>
      <c r="C22" s="321"/>
      <c r="D22" s="321"/>
      <c r="E22" s="321"/>
      <c r="F22" s="321"/>
      <c r="G22" s="321"/>
      <c r="H22" s="321"/>
      <c r="I22" s="321"/>
      <c r="J22" s="321"/>
    </row>
    <row r="23" spans="1:16381" s="3" customFormat="1">
      <c r="A23" s="321"/>
      <c r="B23" s="321"/>
      <c r="C23" s="321"/>
      <c r="D23" s="321"/>
      <c r="E23" s="321"/>
      <c r="F23" s="321"/>
      <c r="G23" s="321"/>
      <c r="H23" s="321"/>
      <c r="I23" s="321"/>
      <c r="J23" s="321"/>
    </row>
    <row r="24" spans="1:16381" ht="15.75">
      <c r="A24" s="326"/>
      <c r="B24" s="327"/>
      <c r="C24" s="327"/>
      <c r="D24" s="327"/>
      <c r="E24" s="327"/>
      <c r="F24" s="327"/>
      <c r="G24" s="327"/>
      <c r="H24" s="327"/>
      <c r="I24" s="327"/>
      <c r="J24" s="328"/>
    </row>
    <row r="25" spans="1:16381">
      <c r="A25" s="320" t="s">
        <v>0</v>
      </c>
      <c r="B25" s="320" t="s">
        <v>174</v>
      </c>
      <c r="C25" s="320" t="s">
        <v>1</v>
      </c>
      <c r="D25" s="320" t="s">
        <v>55</v>
      </c>
      <c r="E25" s="320" t="s">
        <v>136</v>
      </c>
      <c r="F25" s="332" t="s">
        <v>4</v>
      </c>
      <c r="G25" s="331" t="s">
        <v>392</v>
      </c>
      <c r="H25" s="331" t="s">
        <v>169</v>
      </c>
      <c r="I25" s="331" t="s">
        <v>170</v>
      </c>
      <c r="J25" s="319" t="s">
        <v>27</v>
      </c>
    </row>
    <row r="26" spans="1:16381">
      <c r="A26" s="320"/>
      <c r="B26" s="320"/>
      <c r="C26" s="320"/>
      <c r="D26" s="320"/>
      <c r="E26" s="320"/>
      <c r="F26" s="332"/>
      <c r="G26" s="331"/>
      <c r="H26" s="331"/>
      <c r="I26" s="331"/>
      <c r="J26" s="319"/>
    </row>
    <row r="27" spans="1:16381">
      <c r="A27" s="320"/>
      <c r="B27" s="320"/>
      <c r="C27" s="320"/>
      <c r="D27" s="320"/>
      <c r="E27" s="320"/>
      <c r="F27" s="332"/>
      <c r="G27" s="331"/>
      <c r="H27" s="331"/>
      <c r="I27" s="331"/>
      <c r="J27" s="319"/>
    </row>
    <row r="28" spans="1:16381" ht="15.75">
      <c r="A28" s="326"/>
      <c r="B28" s="327"/>
      <c r="C28" s="327"/>
      <c r="D28" s="327"/>
      <c r="E28" s="327"/>
      <c r="F28" s="327"/>
      <c r="G28" s="327"/>
      <c r="H28" s="327"/>
      <c r="I28" s="327"/>
      <c r="J28" s="328"/>
    </row>
    <row r="29" spans="1:16381" ht="15.75">
      <c r="A29" s="207" t="s">
        <v>613</v>
      </c>
      <c r="B29" s="207"/>
      <c r="C29" s="207"/>
      <c r="D29" s="182" t="s">
        <v>614</v>
      </c>
      <c r="E29" s="204"/>
      <c r="F29" s="208"/>
      <c r="G29" s="76"/>
      <c r="H29" s="76"/>
      <c r="I29" s="76">
        <f>I30</f>
        <v>233528</v>
      </c>
      <c r="J29" s="139">
        <f>I29/$I$259</f>
        <v>6.0887552784189128E-2</v>
      </c>
    </row>
    <row r="30" spans="1:16381" ht="30">
      <c r="A30" s="214" t="s">
        <v>615</v>
      </c>
      <c r="B30" s="214" t="s">
        <v>393</v>
      </c>
      <c r="C30" s="35" t="s">
        <v>984</v>
      </c>
      <c r="D30" s="212" t="s">
        <v>617</v>
      </c>
      <c r="E30" s="47" t="s">
        <v>647</v>
      </c>
      <c r="F30" s="44">
        <v>5</v>
      </c>
      <c r="G30" s="34">
        <v>38136.36</v>
      </c>
      <c r="H30" s="34">
        <v>46705.599999999999</v>
      </c>
      <c r="I30" s="34">
        <v>233528</v>
      </c>
      <c r="J30" s="74">
        <f>I30/$I$259</f>
        <v>6.0887552784189128E-2</v>
      </c>
      <c r="L30" s="44"/>
      <c r="M30" s="215"/>
    </row>
    <row r="31" spans="1:16381">
      <c r="A31" s="214"/>
      <c r="B31" s="214"/>
      <c r="C31" s="35"/>
      <c r="D31" s="212"/>
      <c r="E31" s="47"/>
      <c r="F31" s="44"/>
      <c r="G31" s="34"/>
      <c r="H31" s="34"/>
      <c r="I31" s="34"/>
      <c r="J31" s="74"/>
      <c r="L31" s="44"/>
      <c r="M31" s="215"/>
    </row>
    <row r="32" spans="1:16381" s="43" customFormat="1" ht="15.75">
      <c r="A32" s="127" t="s">
        <v>618</v>
      </c>
      <c r="B32" s="177"/>
      <c r="C32" s="99"/>
      <c r="D32" s="210" t="s">
        <v>160</v>
      </c>
      <c r="E32" s="213"/>
      <c r="F32" s="178"/>
      <c r="G32" s="179"/>
      <c r="H32" s="179"/>
      <c r="I32" s="96">
        <f>I33+I44+I47</f>
        <v>176661.35</v>
      </c>
      <c r="J32" s="211">
        <f t="shared" ref="J32:J42" si="0">I32/$I$259</f>
        <v>4.6060760478619733E-2</v>
      </c>
      <c r="L32" s="178"/>
      <c r="M32" s="223"/>
    </row>
    <row r="33" spans="1:13" s="43" customFormat="1" ht="15.75">
      <c r="A33" s="127" t="s">
        <v>619</v>
      </c>
      <c r="B33" s="177"/>
      <c r="C33" s="99"/>
      <c r="D33" s="210" t="s">
        <v>395</v>
      </c>
      <c r="E33" s="213"/>
      <c r="F33" s="178"/>
      <c r="G33" s="179"/>
      <c r="H33" s="179"/>
      <c r="I33" s="96">
        <f>SUM(I34:I42)</f>
        <v>42752.57</v>
      </c>
      <c r="J33" s="211">
        <f t="shared" si="0"/>
        <v>1.1146840475380856E-2</v>
      </c>
      <c r="L33" s="178"/>
      <c r="M33" s="223"/>
    </row>
    <row r="34" spans="1:13" ht="30">
      <c r="A34" s="58" t="s">
        <v>620</v>
      </c>
      <c r="B34" s="119" t="s">
        <v>133</v>
      </c>
      <c r="C34" s="35" t="s">
        <v>517</v>
      </c>
      <c r="D34" s="212" t="s">
        <v>985</v>
      </c>
      <c r="E34" s="47" t="s">
        <v>168</v>
      </c>
      <c r="F34" s="120">
        <v>1215.0999999999999</v>
      </c>
      <c r="G34" s="57">
        <v>4.8</v>
      </c>
      <c r="H34" s="57">
        <v>5.88</v>
      </c>
      <c r="I34" s="34">
        <v>7144.79</v>
      </c>
      <c r="J34" s="74">
        <f t="shared" si="0"/>
        <v>1.8628548964447374E-3</v>
      </c>
      <c r="L34" s="120"/>
      <c r="M34" s="215"/>
    </row>
    <row r="35" spans="1:13" ht="45">
      <c r="A35" s="214" t="s">
        <v>621</v>
      </c>
      <c r="B35" s="214" t="s">
        <v>133</v>
      </c>
      <c r="C35" s="35" t="s">
        <v>986</v>
      </c>
      <c r="D35" s="212" t="s">
        <v>622</v>
      </c>
      <c r="E35" s="47" t="s">
        <v>172</v>
      </c>
      <c r="F35" s="44">
        <v>90</v>
      </c>
      <c r="G35" s="34">
        <v>122.02</v>
      </c>
      <c r="H35" s="34">
        <v>149.44</v>
      </c>
      <c r="I35" s="34">
        <v>13449.6</v>
      </c>
      <c r="J35" s="74">
        <f t="shared" si="0"/>
        <v>3.5067025364248828E-3</v>
      </c>
      <c r="L35" s="44"/>
      <c r="M35" s="215"/>
    </row>
    <row r="36" spans="1:13" ht="45">
      <c r="A36" s="58" t="s">
        <v>623</v>
      </c>
      <c r="B36" s="119" t="s">
        <v>133</v>
      </c>
      <c r="C36" s="214" t="s">
        <v>987</v>
      </c>
      <c r="D36" s="212" t="s">
        <v>624</v>
      </c>
      <c r="E36" s="78" t="s">
        <v>172</v>
      </c>
      <c r="F36" s="120">
        <v>52.25</v>
      </c>
      <c r="G36" s="121">
        <v>209.3</v>
      </c>
      <c r="H36" s="121">
        <v>256.33</v>
      </c>
      <c r="I36" s="57">
        <v>13393.24</v>
      </c>
      <c r="J36" s="74">
        <f t="shared" si="0"/>
        <v>3.4920078425341419E-3</v>
      </c>
      <c r="L36" s="120"/>
      <c r="M36" s="215"/>
    </row>
    <row r="37" spans="1:13" ht="60">
      <c r="A37" s="58" t="s">
        <v>625</v>
      </c>
      <c r="B37" s="214" t="s">
        <v>133</v>
      </c>
      <c r="C37" s="214" t="s">
        <v>988</v>
      </c>
      <c r="D37" s="212" t="s">
        <v>626</v>
      </c>
      <c r="E37" s="78" t="s">
        <v>141</v>
      </c>
      <c r="F37" s="120">
        <v>500</v>
      </c>
      <c r="G37" s="121">
        <v>0.4</v>
      </c>
      <c r="H37" s="121">
        <v>0.49</v>
      </c>
      <c r="I37" s="34">
        <v>245</v>
      </c>
      <c r="J37" s="74">
        <f t="shared" si="0"/>
        <v>6.3878637388777081E-5</v>
      </c>
      <c r="L37" s="120"/>
      <c r="M37" s="215"/>
    </row>
    <row r="38" spans="1:13" ht="60">
      <c r="A38" s="58" t="s">
        <v>627</v>
      </c>
      <c r="B38" s="214" t="s">
        <v>133</v>
      </c>
      <c r="C38" s="214" t="s">
        <v>518</v>
      </c>
      <c r="D38" s="212" t="s">
        <v>628</v>
      </c>
      <c r="E38" s="78" t="s">
        <v>168</v>
      </c>
      <c r="F38" s="120">
        <v>181.28</v>
      </c>
      <c r="G38" s="121">
        <v>3.71</v>
      </c>
      <c r="H38" s="121">
        <v>4.54</v>
      </c>
      <c r="I38" s="34">
        <v>823.01</v>
      </c>
      <c r="J38" s="74">
        <f t="shared" si="0"/>
        <v>2.1458268309117317E-4</v>
      </c>
      <c r="L38" s="120"/>
      <c r="M38" s="215"/>
    </row>
    <row r="39" spans="1:13" ht="45">
      <c r="A39" s="58" t="s">
        <v>629</v>
      </c>
      <c r="B39" s="214" t="s">
        <v>133</v>
      </c>
      <c r="C39" s="214" t="s">
        <v>989</v>
      </c>
      <c r="D39" s="212" t="s">
        <v>630</v>
      </c>
      <c r="E39" s="78" t="s">
        <v>168</v>
      </c>
      <c r="F39" s="120">
        <v>181.28</v>
      </c>
      <c r="G39" s="121">
        <v>8.02</v>
      </c>
      <c r="H39" s="121">
        <v>9.82</v>
      </c>
      <c r="I39" s="34">
        <v>1780.17</v>
      </c>
      <c r="J39" s="74">
        <f t="shared" si="0"/>
        <v>4.6414217926685431E-4</v>
      </c>
      <c r="L39" s="120"/>
      <c r="M39" s="215"/>
    </row>
    <row r="40" spans="1:13" ht="45">
      <c r="A40" s="58" t="s">
        <v>631</v>
      </c>
      <c r="B40" s="214" t="s">
        <v>133</v>
      </c>
      <c r="C40" s="214" t="s">
        <v>990</v>
      </c>
      <c r="D40" s="212" t="s">
        <v>632</v>
      </c>
      <c r="E40" s="78" t="s">
        <v>192</v>
      </c>
      <c r="F40" s="120">
        <v>4</v>
      </c>
      <c r="G40" s="121">
        <v>13.2</v>
      </c>
      <c r="H40" s="121">
        <v>16.170000000000002</v>
      </c>
      <c r="I40" s="57">
        <v>64.680000000000007</v>
      </c>
      <c r="J40" s="74">
        <f t="shared" si="0"/>
        <v>1.6863960270637154E-5</v>
      </c>
      <c r="L40" s="120"/>
      <c r="M40" s="215"/>
    </row>
    <row r="41" spans="1:13" ht="45">
      <c r="A41" s="58" t="s">
        <v>633</v>
      </c>
      <c r="B41" s="214" t="s">
        <v>133</v>
      </c>
      <c r="C41" s="214" t="s">
        <v>991</v>
      </c>
      <c r="D41" s="212" t="s">
        <v>634</v>
      </c>
      <c r="E41" s="78" t="s">
        <v>192</v>
      </c>
      <c r="F41" s="120">
        <v>2</v>
      </c>
      <c r="G41" s="121">
        <v>383.71</v>
      </c>
      <c r="H41" s="121">
        <v>469.93</v>
      </c>
      <c r="I41" s="57">
        <v>939.86</v>
      </c>
      <c r="J41" s="74">
        <f t="shared" si="0"/>
        <v>2.4504888218863685E-4</v>
      </c>
      <c r="L41" s="120"/>
      <c r="M41" s="215"/>
    </row>
    <row r="42" spans="1:13" ht="60">
      <c r="A42" s="58" t="s">
        <v>635</v>
      </c>
      <c r="B42" s="214" t="s">
        <v>133</v>
      </c>
      <c r="C42" s="214" t="s">
        <v>992</v>
      </c>
      <c r="D42" s="212" t="s">
        <v>636</v>
      </c>
      <c r="E42" s="78" t="s">
        <v>637</v>
      </c>
      <c r="F42" s="120">
        <v>1605.3</v>
      </c>
      <c r="G42" s="121">
        <v>2.5</v>
      </c>
      <c r="H42" s="121">
        <v>3.06</v>
      </c>
      <c r="I42" s="34">
        <v>4912.22</v>
      </c>
      <c r="J42" s="74">
        <f t="shared" si="0"/>
        <v>1.2807588577710147E-3</v>
      </c>
      <c r="L42" s="120"/>
      <c r="M42" s="215"/>
    </row>
    <row r="43" spans="1:13">
      <c r="A43" s="58"/>
      <c r="B43" s="214"/>
      <c r="C43" s="214"/>
      <c r="D43" s="212"/>
      <c r="E43" s="78"/>
      <c r="F43" s="120"/>
      <c r="G43" s="121"/>
      <c r="H43" s="121"/>
      <c r="I43" s="34"/>
      <c r="J43" s="74"/>
      <c r="L43" s="120"/>
      <c r="M43" s="215"/>
    </row>
    <row r="44" spans="1:13" s="43" customFormat="1" ht="15.75">
      <c r="A44" s="127" t="s">
        <v>638</v>
      </c>
      <c r="B44" s="206"/>
      <c r="C44" s="206"/>
      <c r="D44" s="210" t="s">
        <v>639</v>
      </c>
      <c r="E44" s="114"/>
      <c r="F44" s="178"/>
      <c r="G44" s="116"/>
      <c r="H44" s="116"/>
      <c r="I44" s="96">
        <f>I45</f>
        <v>11470.54</v>
      </c>
      <c r="J44" s="211">
        <f>I44/$I$259</f>
        <v>2.9907039400549518E-3</v>
      </c>
      <c r="L44" s="178"/>
      <c r="M44" s="223"/>
    </row>
    <row r="45" spans="1:13" ht="30">
      <c r="A45" s="58" t="s">
        <v>640</v>
      </c>
      <c r="B45" s="214" t="s">
        <v>176</v>
      </c>
      <c r="C45" s="75" t="s">
        <v>993</v>
      </c>
      <c r="D45" s="204" t="s">
        <v>994</v>
      </c>
      <c r="E45" s="119" t="s">
        <v>168</v>
      </c>
      <c r="F45" s="80">
        <v>1215.0999999999999</v>
      </c>
      <c r="G45" s="81">
        <v>7.71</v>
      </c>
      <c r="H45" s="81">
        <v>9.44</v>
      </c>
      <c r="I45" s="34">
        <v>11470.54</v>
      </c>
      <c r="J45" s="74">
        <f>I45/$I$259</f>
        <v>2.9907039400549518E-3</v>
      </c>
      <c r="L45" s="80"/>
      <c r="M45" s="215"/>
    </row>
    <row r="46" spans="1:13">
      <c r="A46" s="58"/>
      <c r="B46" s="214"/>
      <c r="C46" s="75"/>
      <c r="D46" s="204"/>
      <c r="E46" s="119"/>
      <c r="F46" s="80"/>
      <c r="G46" s="81"/>
      <c r="H46" s="81"/>
      <c r="I46" s="34"/>
      <c r="J46" s="74"/>
      <c r="L46" s="80"/>
      <c r="M46" s="215"/>
    </row>
    <row r="47" spans="1:13" s="43" customFormat="1" ht="15.75">
      <c r="A47" s="127" t="s">
        <v>641</v>
      </c>
      <c r="B47" s="206"/>
      <c r="C47" s="99"/>
      <c r="D47" s="210" t="s">
        <v>642</v>
      </c>
      <c r="E47" s="213"/>
      <c r="F47" s="209"/>
      <c r="G47" s="96"/>
      <c r="H47" s="96"/>
      <c r="I47" s="96">
        <f>SUM(I48:I55)</f>
        <v>122438.24</v>
      </c>
      <c r="J47" s="211">
        <f t="shared" ref="J47:J55" si="1">I47/$I$259</f>
        <v>3.1923216063183928E-2</v>
      </c>
      <c r="L47" s="209"/>
      <c r="M47" s="223"/>
    </row>
    <row r="48" spans="1:13" ht="30">
      <c r="A48" s="58" t="s">
        <v>643</v>
      </c>
      <c r="B48" s="78" t="s">
        <v>181</v>
      </c>
      <c r="C48" s="78" t="s">
        <v>188</v>
      </c>
      <c r="D48" s="123" t="s">
        <v>995</v>
      </c>
      <c r="E48" s="75" t="s">
        <v>220</v>
      </c>
      <c r="F48" s="80">
        <v>6</v>
      </c>
      <c r="G48" s="57">
        <v>376.78</v>
      </c>
      <c r="H48" s="57">
        <v>461.44</v>
      </c>
      <c r="I48" s="34">
        <v>2768.64</v>
      </c>
      <c r="J48" s="74">
        <f t="shared" si="1"/>
        <v>7.218651045716889E-4</v>
      </c>
      <c r="L48" s="80"/>
      <c r="M48" s="215"/>
    </row>
    <row r="49" spans="1:17" ht="45">
      <c r="A49" s="58" t="s">
        <v>644</v>
      </c>
      <c r="B49" s="75" t="s">
        <v>176</v>
      </c>
      <c r="C49" s="75" t="s">
        <v>996</v>
      </c>
      <c r="D49" s="204" t="s">
        <v>997</v>
      </c>
      <c r="E49" s="75" t="s">
        <v>168</v>
      </c>
      <c r="F49" s="80">
        <v>397.18</v>
      </c>
      <c r="G49" s="81">
        <v>119.64</v>
      </c>
      <c r="H49" s="81">
        <v>146.52000000000001</v>
      </c>
      <c r="I49" s="34">
        <v>58194.81</v>
      </c>
      <c r="J49" s="74">
        <f t="shared" si="1"/>
        <v>1.5173082309790933E-2</v>
      </c>
      <c r="L49" s="80"/>
      <c r="M49" s="215"/>
      <c r="Q49" s="180" t="s">
        <v>123</v>
      </c>
    </row>
    <row r="50" spans="1:17" ht="30">
      <c r="A50" s="58" t="s">
        <v>645</v>
      </c>
      <c r="B50" s="214" t="s">
        <v>176</v>
      </c>
      <c r="C50" s="35" t="s">
        <v>998</v>
      </c>
      <c r="D50" s="212" t="s">
        <v>999</v>
      </c>
      <c r="E50" s="47" t="s">
        <v>168</v>
      </c>
      <c r="F50" s="44">
        <v>10</v>
      </c>
      <c r="G50" s="34">
        <v>1067.2</v>
      </c>
      <c r="H50" s="34">
        <v>1307</v>
      </c>
      <c r="I50" s="34">
        <v>13070</v>
      </c>
      <c r="J50" s="74">
        <f t="shared" si="1"/>
        <v>3.4077297578421085E-3</v>
      </c>
      <c r="L50" s="44"/>
      <c r="M50" s="215"/>
    </row>
    <row r="51" spans="1:17" ht="60">
      <c r="A51" s="58" t="s">
        <v>646</v>
      </c>
      <c r="B51" s="78" t="s">
        <v>176</v>
      </c>
      <c r="C51" s="78" t="s">
        <v>1000</v>
      </c>
      <c r="D51" s="123" t="s">
        <v>1001</v>
      </c>
      <c r="E51" s="75" t="s">
        <v>394</v>
      </c>
      <c r="F51" s="80">
        <v>5</v>
      </c>
      <c r="G51" s="57">
        <v>1280.98</v>
      </c>
      <c r="H51" s="57">
        <v>1568.82</v>
      </c>
      <c r="I51" s="34">
        <v>7844.1</v>
      </c>
      <c r="J51" s="74">
        <f t="shared" si="1"/>
        <v>2.0451853858828831E-3</v>
      </c>
      <c r="L51" s="80"/>
      <c r="M51" s="215"/>
    </row>
    <row r="52" spans="1:17" ht="30">
      <c r="A52" s="58" t="s">
        <v>648</v>
      </c>
      <c r="B52" s="75" t="s">
        <v>176</v>
      </c>
      <c r="C52" s="75" t="s">
        <v>1002</v>
      </c>
      <c r="D52" s="204" t="s">
        <v>1003</v>
      </c>
      <c r="E52" s="75" t="s">
        <v>192</v>
      </c>
      <c r="F52" s="80">
        <v>1</v>
      </c>
      <c r="G52" s="81">
        <v>1676.69</v>
      </c>
      <c r="H52" s="81">
        <v>2053.44</v>
      </c>
      <c r="I52" s="34">
        <v>2053.44</v>
      </c>
      <c r="J52" s="74">
        <f t="shared" si="1"/>
        <v>5.3539162922289967E-4</v>
      </c>
      <c r="L52" s="80"/>
      <c r="M52" s="215"/>
      <c r="Q52" s="180" t="s">
        <v>123</v>
      </c>
    </row>
    <row r="53" spans="1:17">
      <c r="A53" s="58" t="s">
        <v>649</v>
      </c>
      <c r="B53" s="214" t="s">
        <v>176</v>
      </c>
      <c r="C53" s="35" t="s">
        <v>1004</v>
      </c>
      <c r="D53" s="212" t="s">
        <v>1005</v>
      </c>
      <c r="E53" s="47" t="s">
        <v>192</v>
      </c>
      <c r="F53" s="44">
        <v>1</v>
      </c>
      <c r="G53" s="34">
        <v>1379.69</v>
      </c>
      <c r="H53" s="34">
        <v>1689.71</v>
      </c>
      <c r="I53" s="34">
        <v>1689.71</v>
      </c>
      <c r="J53" s="74">
        <f t="shared" si="1"/>
        <v>4.4055662196812462E-4</v>
      </c>
      <c r="L53" s="44"/>
      <c r="M53" s="215"/>
    </row>
    <row r="54" spans="1:17" ht="30">
      <c r="A54" s="58" t="s">
        <v>650</v>
      </c>
      <c r="B54" s="78" t="s">
        <v>176</v>
      </c>
      <c r="C54" s="78" t="s">
        <v>1006</v>
      </c>
      <c r="D54" s="123" t="s">
        <v>651</v>
      </c>
      <c r="E54" s="75" t="s">
        <v>141</v>
      </c>
      <c r="F54" s="80">
        <v>60</v>
      </c>
      <c r="G54" s="57">
        <v>299.97000000000003</v>
      </c>
      <c r="H54" s="57">
        <v>367.37</v>
      </c>
      <c r="I54" s="34">
        <v>22042.2</v>
      </c>
      <c r="J54" s="74">
        <f t="shared" si="1"/>
        <v>5.7470436777587851E-3</v>
      </c>
      <c r="L54" s="80"/>
      <c r="M54" s="215"/>
    </row>
    <row r="55" spans="1:17" ht="45">
      <c r="A55" s="58" t="s">
        <v>652</v>
      </c>
      <c r="B55" s="78" t="s">
        <v>181</v>
      </c>
      <c r="C55" s="78" t="s">
        <v>1007</v>
      </c>
      <c r="D55" s="123" t="s">
        <v>1008</v>
      </c>
      <c r="E55" s="75" t="s">
        <v>281</v>
      </c>
      <c r="F55" s="80">
        <v>913.75</v>
      </c>
      <c r="G55" s="57">
        <v>13.2</v>
      </c>
      <c r="H55" s="57">
        <v>16.170000000000002</v>
      </c>
      <c r="I55" s="34">
        <v>14775.34</v>
      </c>
      <c r="J55" s="74">
        <f t="shared" si="1"/>
        <v>3.8523615761465045E-3</v>
      </c>
      <c r="L55" s="80"/>
      <c r="M55" s="215"/>
    </row>
    <row r="56" spans="1:17">
      <c r="A56" s="58"/>
      <c r="B56" s="78"/>
      <c r="C56" s="78"/>
      <c r="D56" s="123"/>
      <c r="E56" s="75"/>
      <c r="F56" s="80"/>
      <c r="G56" s="57"/>
      <c r="H56" s="57"/>
      <c r="I56" s="34"/>
      <c r="J56" s="74"/>
      <c r="L56" s="80"/>
      <c r="M56" s="215"/>
    </row>
    <row r="57" spans="1:17" s="43" customFormat="1" ht="15.75">
      <c r="A57" s="127" t="s">
        <v>653</v>
      </c>
      <c r="B57" s="207"/>
      <c r="C57" s="207"/>
      <c r="D57" s="182" t="s">
        <v>654</v>
      </c>
      <c r="E57" s="207"/>
      <c r="F57" s="208"/>
      <c r="G57" s="76"/>
      <c r="H57" s="76"/>
      <c r="I57" s="96">
        <f>SUM(I58:I62)</f>
        <v>49683.95</v>
      </c>
      <c r="J57" s="211">
        <f t="shared" ref="J57:J62" si="2">I57/$I$259</f>
        <v>1.2954053167722985E-2</v>
      </c>
      <c r="L57" s="208"/>
      <c r="M57" s="223"/>
      <c r="Q57" s="224" t="s">
        <v>123</v>
      </c>
    </row>
    <row r="58" spans="1:17" ht="60">
      <c r="A58" s="58" t="s">
        <v>655</v>
      </c>
      <c r="B58" s="214" t="s">
        <v>133</v>
      </c>
      <c r="C58" s="35" t="s">
        <v>1009</v>
      </c>
      <c r="D58" s="212" t="s">
        <v>656</v>
      </c>
      <c r="E58" s="47" t="s">
        <v>172</v>
      </c>
      <c r="F58" s="44">
        <v>352.29</v>
      </c>
      <c r="G58" s="34">
        <v>14.89</v>
      </c>
      <c r="H58" s="34">
        <v>18.239999999999998</v>
      </c>
      <c r="I58" s="34">
        <v>6425.77</v>
      </c>
      <c r="J58" s="74">
        <f t="shared" si="2"/>
        <v>1.6753854358109476E-3</v>
      </c>
      <c r="L58" s="44"/>
      <c r="M58" s="215"/>
      <c r="O58" s="180" t="s">
        <v>123</v>
      </c>
    </row>
    <row r="59" spans="1:17" ht="105">
      <c r="A59" s="58" t="s">
        <v>657</v>
      </c>
      <c r="B59" s="78" t="s">
        <v>133</v>
      </c>
      <c r="C59" s="35" t="s">
        <v>1010</v>
      </c>
      <c r="D59" s="212" t="s">
        <v>1011</v>
      </c>
      <c r="E59" s="47" t="s">
        <v>172</v>
      </c>
      <c r="F59" s="44">
        <v>19.59</v>
      </c>
      <c r="G59" s="34">
        <v>16.010000000000002</v>
      </c>
      <c r="H59" s="93">
        <v>19.61</v>
      </c>
      <c r="I59" s="34">
        <v>384.16</v>
      </c>
      <c r="J59" s="74">
        <f t="shared" si="2"/>
        <v>1.0016170342560248E-4</v>
      </c>
      <c r="L59" s="44"/>
      <c r="M59" s="215"/>
    </row>
    <row r="60" spans="1:17" ht="90">
      <c r="A60" s="58" t="s">
        <v>658</v>
      </c>
      <c r="B60" s="78" t="s">
        <v>133</v>
      </c>
      <c r="C60" s="35" t="s">
        <v>1012</v>
      </c>
      <c r="D60" s="212" t="s">
        <v>1013</v>
      </c>
      <c r="E60" s="47" t="s">
        <v>172</v>
      </c>
      <c r="F60" s="44">
        <v>383.33</v>
      </c>
      <c r="G60" s="34">
        <v>72.849999999999994</v>
      </c>
      <c r="H60" s="93">
        <v>89.22</v>
      </c>
      <c r="I60" s="34">
        <v>34200.699999999997</v>
      </c>
      <c r="J60" s="74">
        <f t="shared" si="2"/>
        <v>8.9171188316014213E-3</v>
      </c>
      <c r="L60" s="44"/>
      <c r="M60" s="215"/>
    </row>
    <row r="61" spans="1:17" ht="45">
      <c r="A61" s="58" t="s">
        <v>659</v>
      </c>
      <c r="B61" s="78" t="s">
        <v>133</v>
      </c>
      <c r="C61" s="35" t="s">
        <v>396</v>
      </c>
      <c r="D61" s="212" t="s">
        <v>397</v>
      </c>
      <c r="E61" s="47" t="s">
        <v>172</v>
      </c>
      <c r="F61" s="44">
        <v>25.72</v>
      </c>
      <c r="G61" s="34">
        <v>89.16</v>
      </c>
      <c r="H61" s="93">
        <v>109.19</v>
      </c>
      <c r="I61" s="34">
        <v>2808.37</v>
      </c>
      <c r="J61" s="74">
        <f t="shared" si="2"/>
        <v>7.3222387299395875E-4</v>
      </c>
      <c r="L61" s="44"/>
      <c r="M61" s="215"/>
    </row>
    <row r="62" spans="1:17" ht="60">
      <c r="A62" s="214" t="s">
        <v>660</v>
      </c>
      <c r="B62" s="78" t="s">
        <v>133</v>
      </c>
      <c r="C62" s="35" t="s">
        <v>992</v>
      </c>
      <c r="D62" s="212" t="s">
        <v>636</v>
      </c>
      <c r="E62" s="47" t="s">
        <v>637</v>
      </c>
      <c r="F62" s="44">
        <v>1916.65</v>
      </c>
      <c r="G62" s="34">
        <v>2.5</v>
      </c>
      <c r="H62" s="93">
        <v>3.06</v>
      </c>
      <c r="I62" s="34">
        <v>5864.95</v>
      </c>
      <c r="J62" s="74">
        <f t="shared" si="2"/>
        <v>1.5291633238910538E-3</v>
      </c>
      <c r="L62" s="44"/>
      <c r="M62" s="215"/>
    </row>
    <row r="63" spans="1:17">
      <c r="A63" s="214"/>
      <c r="B63" s="78"/>
      <c r="C63" s="35"/>
      <c r="D63" s="212"/>
      <c r="E63" s="47"/>
      <c r="F63" s="44"/>
      <c r="G63" s="93"/>
      <c r="H63" s="93"/>
      <c r="I63" s="34"/>
      <c r="J63" s="74"/>
      <c r="L63" s="44"/>
      <c r="M63" s="215"/>
    </row>
    <row r="64" spans="1:17" s="43" customFormat="1" ht="15.75">
      <c r="A64" s="206" t="s">
        <v>661</v>
      </c>
      <c r="B64" s="206"/>
      <c r="C64" s="99"/>
      <c r="D64" s="183" t="s">
        <v>662</v>
      </c>
      <c r="E64" s="213"/>
      <c r="F64" s="209"/>
      <c r="G64" s="96"/>
      <c r="H64" s="96"/>
      <c r="I64" s="96">
        <f>SUM(I65:I94)</f>
        <v>1399020.12</v>
      </c>
      <c r="J64" s="211">
        <f t="shared" ref="J64:J94" si="3">I64/$I$259</f>
        <v>0.364765301816667</v>
      </c>
      <c r="L64" s="209"/>
      <c r="M64" s="223"/>
    </row>
    <row r="65" spans="1:13" ht="30">
      <c r="A65" s="214" t="s">
        <v>663</v>
      </c>
      <c r="B65" s="78" t="s">
        <v>133</v>
      </c>
      <c r="C65" s="78" t="s">
        <v>506</v>
      </c>
      <c r="D65" s="123" t="s">
        <v>541</v>
      </c>
      <c r="E65" s="78" t="s">
        <v>193</v>
      </c>
      <c r="F65" s="80">
        <v>604.9</v>
      </c>
      <c r="G65" s="57">
        <v>16.39</v>
      </c>
      <c r="H65" s="57">
        <v>20.07</v>
      </c>
      <c r="I65" s="34">
        <v>12140.34</v>
      </c>
      <c r="J65" s="74">
        <f t="shared" si="3"/>
        <v>3.165340312801902E-3</v>
      </c>
      <c r="L65" s="80"/>
      <c r="M65" s="215"/>
    </row>
    <row r="66" spans="1:13" ht="30">
      <c r="A66" s="214" t="s">
        <v>664</v>
      </c>
      <c r="B66" s="78" t="s">
        <v>133</v>
      </c>
      <c r="C66" s="78" t="s">
        <v>505</v>
      </c>
      <c r="D66" s="123" t="s">
        <v>540</v>
      </c>
      <c r="E66" s="58" t="s">
        <v>193</v>
      </c>
      <c r="F66" s="80">
        <v>515.9</v>
      </c>
      <c r="G66" s="57">
        <v>14.29</v>
      </c>
      <c r="H66" s="57">
        <v>17.5</v>
      </c>
      <c r="I66" s="34">
        <v>9028.25</v>
      </c>
      <c r="J66" s="74">
        <f t="shared" si="3"/>
        <v>2.3539277877764357E-3</v>
      </c>
      <c r="L66" s="80"/>
      <c r="M66" s="215"/>
    </row>
    <row r="67" spans="1:13" ht="60">
      <c r="A67" s="214" t="s">
        <v>665</v>
      </c>
      <c r="B67" s="75" t="s">
        <v>133</v>
      </c>
      <c r="C67" s="75" t="s">
        <v>1014</v>
      </c>
      <c r="D67" s="204" t="s">
        <v>1015</v>
      </c>
      <c r="E67" s="75" t="s">
        <v>193</v>
      </c>
      <c r="F67" s="80">
        <v>397.9</v>
      </c>
      <c r="G67" s="81">
        <v>11</v>
      </c>
      <c r="H67" s="81">
        <v>13.47</v>
      </c>
      <c r="I67" s="34">
        <v>5359.71</v>
      </c>
      <c r="J67" s="74">
        <f t="shared" si="3"/>
        <v>1.3974325371387854E-3</v>
      </c>
      <c r="L67" s="80"/>
      <c r="M67" s="215"/>
    </row>
    <row r="68" spans="1:13" ht="60">
      <c r="A68" s="214" t="s">
        <v>666</v>
      </c>
      <c r="B68" s="214" t="s">
        <v>133</v>
      </c>
      <c r="C68" s="35" t="s">
        <v>402</v>
      </c>
      <c r="D68" s="212" t="s">
        <v>195</v>
      </c>
      <c r="E68" s="47" t="s">
        <v>193</v>
      </c>
      <c r="F68" s="44">
        <v>559.4</v>
      </c>
      <c r="G68" s="34">
        <v>13.51</v>
      </c>
      <c r="H68" s="34">
        <v>16.55</v>
      </c>
      <c r="I68" s="34">
        <v>9258.07</v>
      </c>
      <c r="J68" s="74">
        <f t="shared" si="3"/>
        <v>2.4138485569384304E-3</v>
      </c>
      <c r="L68" s="44"/>
      <c r="M68" s="215"/>
    </row>
    <row r="69" spans="1:13" ht="60">
      <c r="A69" s="214" t="s">
        <v>667</v>
      </c>
      <c r="B69" s="78" t="s">
        <v>133</v>
      </c>
      <c r="C69" s="78" t="s">
        <v>401</v>
      </c>
      <c r="D69" s="123" t="s">
        <v>196</v>
      </c>
      <c r="E69" s="58" t="s">
        <v>193</v>
      </c>
      <c r="F69" s="80">
        <v>1145.5</v>
      </c>
      <c r="G69" s="57">
        <v>12.68</v>
      </c>
      <c r="H69" s="57">
        <v>15.53</v>
      </c>
      <c r="I69" s="34">
        <v>17789.62</v>
      </c>
      <c r="J69" s="74">
        <f t="shared" si="3"/>
        <v>4.6382721847515775E-3</v>
      </c>
      <c r="L69" s="80"/>
      <c r="M69" s="215"/>
    </row>
    <row r="70" spans="1:13" ht="60">
      <c r="A70" s="214" t="s">
        <v>668</v>
      </c>
      <c r="B70" s="214" t="s">
        <v>133</v>
      </c>
      <c r="C70" s="35" t="s">
        <v>398</v>
      </c>
      <c r="D70" s="212" t="s">
        <v>197</v>
      </c>
      <c r="E70" s="47" t="s">
        <v>193</v>
      </c>
      <c r="F70" s="44">
        <v>1848.3</v>
      </c>
      <c r="G70" s="34">
        <v>11.27</v>
      </c>
      <c r="H70" s="34">
        <v>13.8</v>
      </c>
      <c r="I70" s="34">
        <v>25506.54</v>
      </c>
      <c r="J70" s="74">
        <f t="shared" si="3"/>
        <v>6.650298039601381E-3</v>
      </c>
      <c r="L70" s="44"/>
      <c r="M70" s="215"/>
    </row>
    <row r="71" spans="1:13" ht="60">
      <c r="A71" s="214" t="s">
        <v>669</v>
      </c>
      <c r="B71" s="214" t="s">
        <v>133</v>
      </c>
      <c r="C71" s="35" t="s">
        <v>399</v>
      </c>
      <c r="D71" s="225" t="s">
        <v>198</v>
      </c>
      <c r="E71" s="47" t="s">
        <v>193</v>
      </c>
      <c r="F71" s="44">
        <v>3760.5</v>
      </c>
      <c r="G71" s="34">
        <v>9.4499999999999993</v>
      </c>
      <c r="H71" s="34">
        <v>11.57</v>
      </c>
      <c r="I71" s="57">
        <v>43508.99</v>
      </c>
      <c r="J71" s="74">
        <f t="shared" si="3"/>
        <v>1.134406120555889E-2</v>
      </c>
      <c r="L71" s="44"/>
      <c r="M71" s="215"/>
    </row>
    <row r="72" spans="1:13" ht="60">
      <c r="A72" s="214" t="s">
        <v>670</v>
      </c>
      <c r="B72" s="214" t="s">
        <v>133</v>
      </c>
      <c r="C72" s="35" t="s">
        <v>1016</v>
      </c>
      <c r="D72" s="212" t="s">
        <v>671</v>
      </c>
      <c r="E72" s="47" t="s">
        <v>193</v>
      </c>
      <c r="F72" s="44">
        <v>2058.5</v>
      </c>
      <c r="G72" s="34">
        <v>9.15</v>
      </c>
      <c r="H72" s="34">
        <v>11.21</v>
      </c>
      <c r="I72" s="34">
        <v>23075.79</v>
      </c>
      <c r="J72" s="74">
        <f t="shared" si="3"/>
        <v>6.0165307015084424E-3</v>
      </c>
      <c r="L72" s="44"/>
      <c r="M72" s="215"/>
    </row>
    <row r="73" spans="1:13" ht="60">
      <c r="A73" s="214" t="s">
        <v>672</v>
      </c>
      <c r="B73" s="214" t="s">
        <v>133</v>
      </c>
      <c r="C73" s="35" t="s">
        <v>1017</v>
      </c>
      <c r="D73" s="212" t="s">
        <v>673</v>
      </c>
      <c r="E73" s="47" t="s">
        <v>193</v>
      </c>
      <c r="F73" s="44">
        <v>3592.2</v>
      </c>
      <c r="G73" s="34">
        <v>10.42</v>
      </c>
      <c r="H73" s="34">
        <v>12.76</v>
      </c>
      <c r="I73" s="34">
        <v>45836.47</v>
      </c>
      <c r="J73" s="74">
        <f t="shared" si="3"/>
        <v>1.1950903046169629E-2</v>
      </c>
      <c r="L73" s="44"/>
      <c r="M73" s="215"/>
    </row>
    <row r="74" spans="1:13" ht="60">
      <c r="A74" s="214" t="s">
        <v>674</v>
      </c>
      <c r="B74" s="214" t="s">
        <v>133</v>
      </c>
      <c r="C74" s="35" t="s">
        <v>400</v>
      </c>
      <c r="D74" s="212" t="s">
        <v>194</v>
      </c>
      <c r="E74" s="47" t="s">
        <v>193</v>
      </c>
      <c r="F74" s="44">
        <v>2622.8</v>
      </c>
      <c r="G74" s="34">
        <v>14.34</v>
      </c>
      <c r="H74" s="34">
        <v>17.559999999999999</v>
      </c>
      <c r="I74" s="34">
        <v>46056.37</v>
      </c>
      <c r="J74" s="74">
        <f t="shared" si="3"/>
        <v>1.200823738234021E-2</v>
      </c>
      <c r="L74" s="44"/>
      <c r="M74" s="215"/>
    </row>
    <row r="75" spans="1:13" ht="75">
      <c r="A75" s="214" t="s">
        <v>675</v>
      </c>
      <c r="B75" s="214" t="s">
        <v>616</v>
      </c>
      <c r="C75" s="35" t="s">
        <v>1018</v>
      </c>
      <c r="D75" s="212" t="s">
        <v>676</v>
      </c>
      <c r="E75" s="47" t="s">
        <v>193</v>
      </c>
      <c r="F75" s="44">
        <v>43.2</v>
      </c>
      <c r="G75" s="34">
        <v>64.62</v>
      </c>
      <c r="H75" s="34">
        <v>79.14</v>
      </c>
      <c r="I75" s="34">
        <v>3418.85</v>
      </c>
      <c r="J75" s="74">
        <f t="shared" si="3"/>
        <v>8.913937936188593E-4</v>
      </c>
      <c r="L75" s="44"/>
      <c r="M75" s="215"/>
    </row>
    <row r="76" spans="1:13" ht="75">
      <c r="A76" s="214" t="s">
        <v>677</v>
      </c>
      <c r="B76" s="214" t="s">
        <v>616</v>
      </c>
      <c r="C76" s="35" t="s">
        <v>1019</v>
      </c>
      <c r="D76" s="212" t="s">
        <v>678</v>
      </c>
      <c r="E76" s="47" t="s">
        <v>193</v>
      </c>
      <c r="F76" s="44">
        <v>167.5</v>
      </c>
      <c r="G76" s="34">
        <v>13.36</v>
      </c>
      <c r="H76" s="34">
        <v>16.36</v>
      </c>
      <c r="I76" s="57">
        <v>2740.3</v>
      </c>
      <c r="J76" s="74">
        <f t="shared" si="3"/>
        <v>7.1447604096516683E-4</v>
      </c>
      <c r="L76" s="44"/>
      <c r="M76" s="215"/>
    </row>
    <row r="77" spans="1:13" ht="60">
      <c r="A77" s="214" t="s">
        <v>679</v>
      </c>
      <c r="B77" s="214" t="s">
        <v>133</v>
      </c>
      <c r="C77" s="35" t="s">
        <v>507</v>
      </c>
      <c r="D77" s="225" t="s">
        <v>508</v>
      </c>
      <c r="E77" s="47" t="s">
        <v>193</v>
      </c>
      <c r="F77" s="44">
        <v>731.1</v>
      </c>
      <c r="G77" s="34">
        <v>12.97</v>
      </c>
      <c r="H77" s="34">
        <v>15.88</v>
      </c>
      <c r="I77" s="57">
        <v>11609.87</v>
      </c>
      <c r="J77" s="74">
        <f t="shared" si="3"/>
        <v>3.0270313300442509E-3</v>
      </c>
      <c r="L77" s="44"/>
      <c r="M77" s="215"/>
    </row>
    <row r="78" spans="1:13" ht="60">
      <c r="A78" s="214" t="s">
        <v>680</v>
      </c>
      <c r="B78" s="214" t="s">
        <v>133</v>
      </c>
      <c r="C78" s="35" t="s">
        <v>509</v>
      </c>
      <c r="D78" s="212" t="s">
        <v>510</v>
      </c>
      <c r="E78" s="47" t="s">
        <v>193</v>
      </c>
      <c r="F78" s="44">
        <v>817.2</v>
      </c>
      <c r="G78" s="34">
        <v>12.17</v>
      </c>
      <c r="H78" s="34">
        <v>14.9</v>
      </c>
      <c r="I78" s="34">
        <v>12176.28</v>
      </c>
      <c r="J78" s="74">
        <f t="shared" si="3"/>
        <v>3.1747109178131374E-3</v>
      </c>
      <c r="L78" s="44"/>
      <c r="M78" s="215"/>
    </row>
    <row r="79" spans="1:13" ht="60">
      <c r="A79" s="214" t="s">
        <v>681</v>
      </c>
      <c r="B79" s="214" t="s">
        <v>133</v>
      </c>
      <c r="C79" s="35" t="s">
        <v>1020</v>
      </c>
      <c r="D79" s="212" t="s">
        <v>682</v>
      </c>
      <c r="E79" s="47" t="s">
        <v>193</v>
      </c>
      <c r="F79" s="44">
        <v>1266.2</v>
      </c>
      <c r="G79" s="34">
        <v>10.81</v>
      </c>
      <c r="H79" s="34">
        <v>13.24</v>
      </c>
      <c r="I79" s="34">
        <v>16764.490000000002</v>
      </c>
      <c r="J79" s="74">
        <f t="shared" si="3"/>
        <v>4.3709909294603255E-3</v>
      </c>
      <c r="L79" s="44"/>
      <c r="M79" s="215"/>
    </row>
    <row r="80" spans="1:13" ht="60">
      <c r="A80" s="214" t="s">
        <v>683</v>
      </c>
      <c r="B80" s="214" t="s">
        <v>133</v>
      </c>
      <c r="C80" s="35" t="s">
        <v>1021</v>
      </c>
      <c r="D80" s="212" t="s">
        <v>684</v>
      </c>
      <c r="E80" s="47" t="s">
        <v>193</v>
      </c>
      <c r="F80" s="44">
        <v>590.79999999999995</v>
      </c>
      <c r="G80" s="34">
        <v>9.0500000000000007</v>
      </c>
      <c r="H80" s="34">
        <v>11.08</v>
      </c>
      <c r="I80" s="34">
        <v>6546.06</v>
      </c>
      <c r="J80" s="74">
        <f t="shared" si="3"/>
        <v>1.7067485431231761E-3</v>
      </c>
      <c r="L80" s="44"/>
      <c r="M80" s="215"/>
    </row>
    <row r="81" spans="1:13" ht="60">
      <c r="A81" s="214" t="s">
        <v>685</v>
      </c>
      <c r="B81" s="214" t="s">
        <v>133</v>
      </c>
      <c r="C81" s="35" t="s">
        <v>1022</v>
      </c>
      <c r="D81" s="212" t="s">
        <v>686</v>
      </c>
      <c r="E81" s="47" t="s">
        <v>193</v>
      </c>
      <c r="F81" s="44">
        <v>313.60000000000002</v>
      </c>
      <c r="G81" s="34">
        <v>8.8699999999999992</v>
      </c>
      <c r="H81" s="34">
        <v>10.86</v>
      </c>
      <c r="I81" s="34">
        <v>3405.7</v>
      </c>
      <c r="J81" s="74">
        <f t="shared" si="3"/>
        <v>8.879652055304413E-4</v>
      </c>
      <c r="L81" s="44"/>
      <c r="M81" s="215"/>
    </row>
    <row r="82" spans="1:13" ht="60">
      <c r="A82" s="214" t="s">
        <v>687</v>
      </c>
      <c r="B82" s="58" t="s">
        <v>133</v>
      </c>
      <c r="C82" s="78" t="s">
        <v>511</v>
      </c>
      <c r="D82" s="123" t="s">
        <v>512</v>
      </c>
      <c r="E82" s="58" t="s">
        <v>193</v>
      </c>
      <c r="F82" s="80">
        <v>75.7</v>
      </c>
      <c r="G82" s="34">
        <v>13.8</v>
      </c>
      <c r="H82" s="34">
        <v>16.899999999999999</v>
      </c>
      <c r="I82" s="57">
        <v>1279.33</v>
      </c>
      <c r="J82" s="74">
        <f t="shared" si="3"/>
        <v>3.3355860069626196E-4</v>
      </c>
      <c r="L82" s="80"/>
      <c r="M82" s="215"/>
    </row>
    <row r="83" spans="1:13" ht="45">
      <c r="A83" s="214" t="s">
        <v>688</v>
      </c>
      <c r="B83" s="58" t="s">
        <v>133</v>
      </c>
      <c r="C83" s="78" t="s">
        <v>1023</v>
      </c>
      <c r="D83" s="123" t="s">
        <v>689</v>
      </c>
      <c r="E83" s="58" t="s">
        <v>193</v>
      </c>
      <c r="F83" s="80">
        <v>818.6</v>
      </c>
      <c r="G83" s="34">
        <v>14.82</v>
      </c>
      <c r="H83" s="34">
        <v>18.149999999999999</v>
      </c>
      <c r="I83" s="57">
        <v>14857.59</v>
      </c>
      <c r="J83" s="74">
        <f t="shared" si="3"/>
        <v>3.8738065472698801E-3</v>
      </c>
      <c r="L83" s="80"/>
      <c r="M83" s="215"/>
    </row>
    <row r="84" spans="1:13" ht="45">
      <c r="A84" s="75" t="s">
        <v>690</v>
      </c>
      <c r="B84" s="75" t="s">
        <v>133</v>
      </c>
      <c r="C84" s="75" t="s">
        <v>1024</v>
      </c>
      <c r="D84" s="204" t="s">
        <v>691</v>
      </c>
      <c r="E84" s="75" t="s">
        <v>193</v>
      </c>
      <c r="F84" s="80">
        <v>1606.5</v>
      </c>
      <c r="G84" s="81">
        <v>12.17</v>
      </c>
      <c r="H84" s="81">
        <v>14.9</v>
      </c>
      <c r="I84" s="34">
        <v>23936.85</v>
      </c>
      <c r="J84" s="74">
        <f t="shared" si="3"/>
        <v>6.241034128079791E-3</v>
      </c>
      <c r="L84" s="80"/>
      <c r="M84" s="215"/>
    </row>
    <row r="85" spans="1:13" ht="45">
      <c r="A85" s="75" t="s">
        <v>692</v>
      </c>
      <c r="B85" s="214" t="s">
        <v>616</v>
      </c>
      <c r="C85" s="35" t="s">
        <v>1025</v>
      </c>
      <c r="D85" s="212" t="s">
        <v>693</v>
      </c>
      <c r="E85" s="47" t="s">
        <v>223</v>
      </c>
      <c r="F85" s="44">
        <v>54.7</v>
      </c>
      <c r="G85" s="34">
        <v>12.95</v>
      </c>
      <c r="H85" s="34">
        <v>15.86</v>
      </c>
      <c r="I85" s="34">
        <v>867.54</v>
      </c>
      <c r="J85" s="74">
        <f t="shared" si="3"/>
        <v>2.2619295134799865E-4</v>
      </c>
      <c r="L85" s="44"/>
      <c r="M85" s="215"/>
    </row>
    <row r="86" spans="1:13" ht="60">
      <c r="A86" s="75" t="s">
        <v>694</v>
      </c>
      <c r="B86" s="75" t="s">
        <v>133</v>
      </c>
      <c r="C86" s="92" t="s">
        <v>1026</v>
      </c>
      <c r="D86" s="204" t="s">
        <v>695</v>
      </c>
      <c r="E86" s="75" t="s">
        <v>172</v>
      </c>
      <c r="F86" s="80">
        <v>370.7</v>
      </c>
      <c r="G86" s="57">
        <v>530.88</v>
      </c>
      <c r="H86" s="57">
        <v>650.16999999999996</v>
      </c>
      <c r="I86" s="34">
        <v>241018.02</v>
      </c>
      <c r="J86" s="74">
        <f t="shared" si="3"/>
        <v>6.2840419198942954E-2</v>
      </c>
      <c r="L86" s="80"/>
      <c r="M86" s="215"/>
    </row>
    <row r="87" spans="1:13" ht="45">
      <c r="A87" s="75" t="s">
        <v>696</v>
      </c>
      <c r="B87" s="75" t="s">
        <v>133</v>
      </c>
      <c r="C87" s="92" t="s">
        <v>513</v>
      </c>
      <c r="D87" s="204" t="s">
        <v>514</v>
      </c>
      <c r="E87" s="75" t="s">
        <v>172</v>
      </c>
      <c r="F87" s="80">
        <v>370.7</v>
      </c>
      <c r="G87" s="57">
        <v>306.14</v>
      </c>
      <c r="H87" s="57">
        <v>374.93</v>
      </c>
      <c r="I87" s="34">
        <v>138986.54999999999</v>
      </c>
      <c r="J87" s="74">
        <f t="shared" si="3"/>
        <v>3.6237842568845449E-2</v>
      </c>
      <c r="L87" s="80"/>
      <c r="M87" s="215"/>
    </row>
    <row r="88" spans="1:13" ht="75">
      <c r="A88" s="75" t="s">
        <v>697</v>
      </c>
      <c r="B88" s="75" t="s">
        <v>133</v>
      </c>
      <c r="C88" s="92" t="s">
        <v>1027</v>
      </c>
      <c r="D88" s="204" t="s">
        <v>698</v>
      </c>
      <c r="E88" s="75" t="s">
        <v>168</v>
      </c>
      <c r="F88" s="80">
        <v>24.08</v>
      </c>
      <c r="G88" s="57">
        <v>262.64999999999998</v>
      </c>
      <c r="H88" s="57">
        <v>321.67</v>
      </c>
      <c r="I88" s="34">
        <v>7745.81</v>
      </c>
      <c r="J88" s="74">
        <f t="shared" si="3"/>
        <v>2.0195583194790347E-3</v>
      </c>
      <c r="L88" s="80"/>
      <c r="M88" s="215"/>
    </row>
    <row r="89" spans="1:13" ht="60">
      <c r="A89" s="75" t="s">
        <v>699</v>
      </c>
      <c r="B89" s="75" t="s">
        <v>133</v>
      </c>
      <c r="C89" s="92" t="s">
        <v>1028</v>
      </c>
      <c r="D89" s="204" t="s">
        <v>700</v>
      </c>
      <c r="E89" s="75" t="s">
        <v>168</v>
      </c>
      <c r="F89" s="80">
        <v>331.2</v>
      </c>
      <c r="G89" s="57">
        <v>193.43</v>
      </c>
      <c r="H89" s="57">
        <v>236.89</v>
      </c>
      <c r="I89" s="34">
        <v>78457.97</v>
      </c>
      <c r="J89" s="74">
        <f t="shared" si="3"/>
        <v>2.0456278432202251E-2</v>
      </c>
      <c r="L89" s="80"/>
      <c r="M89" s="215"/>
    </row>
    <row r="90" spans="1:13" ht="90">
      <c r="A90" s="75" t="s">
        <v>701</v>
      </c>
      <c r="B90" s="75" t="s">
        <v>133</v>
      </c>
      <c r="C90" s="92" t="s">
        <v>1029</v>
      </c>
      <c r="D90" s="204" t="s">
        <v>702</v>
      </c>
      <c r="E90" s="75" t="s">
        <v>168</v>
      </c>
      <c r="F90" s="80">
        <v>331.2</v>
      </c>
      <c r="G90" s="57">
        <v>175.48</v>
      </c>
      <c r="H90" s="57">
        <v>214.91</v>
      </c>
      <c r="I90" s="34">
        <v>71178.19</v>
      </c>
      <c r="J90" s="74">
        <f t="shared" si="3"/>
        <v>1.8558227710201956E-2</v>
      </c>
      <c r="L90" s="80"/>
      <c r="M90" s="215"/>
    </row>
    <row r="91" spans="1:13" ht="45">
      <c r="A91" s="214" t="s">
        <v>703</v>
      </c>
      <c r="B91" s="75" t="s">
        <v>133</v>
      </c>
      <c r="C91" s="92" t="s">
        <v>1030</v>
      </c>
      <c r="D91" s="204" t="s">
        <v>704</v>
      </c>
      <c r="E91" s="75" t="s">
        <v>168</v>
      </c>
      <c r="F91" s="80">
        <v>471.45</v>
      </c>
      <c r="G91" s="57">
        <v>139.16999999999999</v>
      </c>
      <c r="H91" s="57">
        <v>170.44</v>
      </c>
      <c r="I91" s="57">
        <v>80353.94</v>
      </c>
      <c r="J91" s="74">
        <f t="shared" si="3"/>
        <v>2.0950613044977758E-2</v>
      </c>
      <c r="L91" s="80"/>
      <c r="M91" s="215"/>
    </row>
    <row r="92" spans="1:13" ht="75">
      <c r="A92" s="214" t="s">
        <v>705</v>
      </c>
      <c r="B92" s="214" t="s">
        <v>133</v>
      </c>
      <c r="C92" s="35" t="s">
        <v>1031</v>
      </c>
      <c r="D92" s="225" t="s">
        <v>706</v>
      </c>
      <c r="E92" s="47" t="s">
        <v>168</v>
      </c>
      <c r="F92" s="44">
        <v>471.45</v>
      </c>
      <c r="G92" s="34">
        <v>323.52999999999997</v>
      </c>
      <c r="H92" s="34">
        <v>396.23</v>
      </c>
      <c r="I92" s="34">
        <v>186802.63</v>
      </c>
      <c r="J92" s="74">
        <f t="shared" si="3"/>
        <v>4.8704887612407724E-2</v>
      </c>
      <c r="L92" s="44"/>
      <c r="M92" s="215"/>
    </row>
    <row r="93" spans="1:13" ht="75">
      <c r="A93" s="214" t="s">
        <v>707</v>
      </c>
      <c r="B93" s="75" t="s">
        <v>133</v>
      </c>
      <c r="C93" s="92" t="s">
        <v>1032</v>
      </c>
      <c r="D93" s="204" t="s">
        <v>708</v>
      </c>
      <c r="E93" s="75" t="s">
        <v>168</v>
      </c>
      <c r="F93" s="80">
        <v>325</v>
      </c>
      <c r="G93" s="57">
        <v>131.16999999999999</v>
      </c>
      <c r="H93" s="57">
        <v>160.63999999999999</v>
      </c>
      <c r="I93" s="34">
        <v>52208</v>
      </c>
      <c r="J93" s="74">
        <f t="shared" si="3"/>
        <v>1.3612146533850098E-2</v>
      </c>
      <c r="L93" s="80"/>
      <c r="M93" s="215"/>
    </row>
    <row r="94" spans="1:13" ht="30">
      <c r="A94" s="214" t="s">
        <v>709</v>
      </c>
      <c r="B94" s="75" t="s">
        <v>616</v>
      </c>
      <c r="C94" s="92" t="s">
        <v>1033</v>
      </c>
      <c r="D94" s="204" t="s">
        <v>710</v>
      </c>
      <c r="E94" s="75" t="s">
        <v>141</v>
      </c>
      <c r="F94" s="80">
        <v>20</v>
      </c>
      <c r="G94" s="57">
        <v>8455.3799999999992</v>
      </c>
      <c r="H94" s="57">
        <v>10355.299999999999</v>
      </c>
      <c r="I94" s="34">
        <v>207106</v>
      </c>
      <c r="J94" s="74">
        <f t="shared" si="3"/>
        <v>5.3998567653224763E-2</v>
      </c>
      <c r="L94" s="80"/>
      <c r="M94" s="215"/>
    </row>
    <row r="95" spans="1:13">
      <c r="A95" s="214"/>
      <c r="B95" s="75"/>
      <c r="C95" s="92"/>
      <c r="D95" s="204"/>
      <c r="E95" s="75"/>
      <c r="F95" s="80"/>
      <c r="G95" s="57"/>
      <c r="H95" s="57"/>
      <c r="I95" s="34"/>
      <c r="J95" s="74"/>
      <c r="L95" s="80"/>
      <c r="M95" s="215"/>
    </row>
    <row r="96" spans="1:13" s="43" customFormat="1" ht="15.75">
      <c r="A96" s="206" t="s">
        <v>711</v>
      </c>
      <c r="B96" s="207"/>
      <c r="C96" s="207"/>
      <c r="D96" s="182" t="s">
        <v>712</v>
      </c>
      <c r="E96" s="207"/>
      <c r="F96" s="208"/>
      <c r="G96" s="76"/>
      <c r="H96" s="76"/>
      <c r="I96" s="96">
        <f>SUM(I97:I99)</f>
        <v>451757.06999999995</v>
      </c>
      <c r="J96" s="211">
        <f>I96/$I$259</f>
        <v>0.11778622882590362</v>
      </c>
      <c r="L96" s="208"/>
      <c r="M96" s="223"/>
    </row>
    <row r="97" spans="1:13" ht="75">
      <c r="A97" s="214" t="s">
        <v>713</v>
      </c>
      <c r="B97" s="75" t="s">
        <v>133</v>
      </c>
      <c r="C97" s="92" t="s">
        <v>1034</v>
      </c>
      <c r="D97" s="204" t="s">
        <v>714</v>
      </c>
      <c r="E97" s="75" t="s">
        <v>168</v>
      </c>
      <c r="F97" s="80">
        <v>1918.85</v>
      </c>
      <c r="G97" s="57">
        <v>123.46</v>
      </c>
      <c r="H97" s="57">
        <v>151.19999999999999</v>
      </c>
      <c r="I97" s="34">
        <v>290130.12</v>
      </c>
      <c r="J97" s="74">
        <f>I97/$I$259</f>
        <v>7.5645374412417893E-2</v>
      </c>
      <c r="L97" s="80"/>
      <c r="M97" s="215"/>
    </row>
    <row r="98" spans="1:13" ht="75">
      <c r="A98" s="214" t="s">
        <v>715</v>
      </c>
      <c r="B98" s="75" t="s">
        <v>133</v>
      </c>
      <c r="C98" s="75" t="s">
        <v>1035</v>
      </c>
      <c r="D98" s="204" t="s">
        <v>716</v>
      </c>
      <c r="E98" s="75" t="s">
        <v>168</v>
      </c>
      <c r="F98" s="80">
        <v>42.72</v>
      </c>
      <c r="G98" s="81">
        <v>929.51</v>
      </c>
      <c r="H98" s="81">
        <v>1138.3699999999999</v>
      </c>
      <c r="I98" s="34">
        <v>48631.17</v>
      </c>
      <c r="J98" s="74">
        <f>I98/$I$259</f>
        <v>1.2679562751926426E-2</v>
      </c>
      <c r="L98" s="80"/>
      <c r="M98" s="215"/>
    </row>
    <row r="99" spans="1:13" ht="30">
      <c r="A99" s="214" t="s">
        <v>717</v>
      </c>
      <c r="B99" s="75" t="s">
        <v>181</v>
      </c>
      <c r="C99" s="92" t="s">
        <v>1036</v>
      </c>
      <c r="D99" s="204" t="s">
        <v>718</v>
      </c>
      <c r="E99" s="75" t="s">
        <v>220</v>
      </c>
      <c r="F99" s="80">
        <v>52.75</v>
      </c>
      <c r="G99" s="57">
        <v>1749.08</v>
      </c>
      <c r="H99" s="57">
        <v>2142.1</v>
      </c>
      <c r="I99" s="57">
        <v>112995.78</v>
      </c>
      <c r="J99" s="74">
        <f>I99/$I$259</f>
        <v>2.9461291661559308E-2</v>
      </c>
      <c r="L99" s="80"/>
      <c r="M99" s="215"/>
    </row>
    <row r="100" spans="1:13">
      <c r="A100" s="214"/>
      <c r="B100" s="75"/>
      <c r="C100" s="92"/>
      <c r="D100" s="204"/>
      <c r="E100" s="75"/>
      <c r="F100" s="80"/>
      <c r="G100" s="57"/>
      <c r="H100" s="57"/>
      <c r="I100" s="57"/>
      <c r="J100" s="205"/>
      <c r="L100" s="80"/>
      <c r="M100" s="215"/>
    </row>
    <row r="101" spans="1:13" s="43" customFormat="1" ht="15.75">
      <c r="A101" s="206" t="s">
        <v>719</v>
      </c>
      <c r="B101" s="207"/>
      <c r="C101" s="181"/>
      <c r="D101" s="184" t="s">
        <v>720</v>
      </c>
      <c r="E101" s="207"/>
      <c r="F101" s="208"/>
      <c r="G101" s="179"/>
      <c r="H101" s="179"/>
      <c r="I101" s="179">
        <f>SUM(I102:I104)</f>
        <v>215862.51</v>
      </c>
      <c r="J101" s="139">
        <f>I101/$I$259</f>
        <v>5.6281644906617419E-2</v>
      </c>
      <c r="L101" s="202"/>
      <c r="M101" s="215"/>
    </row>
    <row r="102" spans="1:13" ht="75">
      <c r="A102" s="214" t="s">
        <v>721</v>
      </c>
      <c r="B102" s="75" t="s">
        <v>133</v>
      </c>
      <c r="C102" s="92" t="s">
        <v>1037</v>
      </c>
      <c r="D102" s="204" t="s">
        <v>722</v>
      </c>
      <c r="E102" s="75" t="s">
        <v>168</v>
      </c>
      <c r="F102" s="80">
        <v>3616.34</v>
      </c>
      <c r="G102" s="57">
        <v>5.05</v>
      </c>
      <c r="H102" s="57">
        <v>6.18</v>
      </c>
      <c r="I102" s="34">
        <v>22348.98</v>
      </c>
      <c r="J102" s="74">
        <f>I102/$I$259</f>
        <v>5.8270301609348214E-3</v>
      </c>
      <c r="L102" s="80"/>
      <c r="M102" s="215"/>
    </row>
    <row r="103" spans="1:13" ht="45">
      <c r="A103" s="214" t="s">
        <v>723</v>
      </c>
      <c r="B103" s="75" t="s">
        <v>181</v>
      </c>
      <c r="C103" s="92" t="s">
        <v>182</v>
      </c>
      <c r="D103" s="204" t="s">
        <v>1038</v>
      </c>
      <c r="E103" s="75" t="s">
        <v>220</v>
      </c>
      <c r="F103" s="80">
        <v>3616.34</v>
      </c>
      <c r="G103" s="57">
        <v>31.17</v>
      </c>
      <c r="H103" s="57">
        <v>38.17</v>
      </c>
      <c r="I103" s="34">
        <v>138035.70000000001</v>
      </c>
      <c r="J103" s="74">
        <f>I103/$I$259</f>
        <v>3.5989928273493954E-2</v>
      </c>
      <c r="L103" s="80"/>
      <c r="M103" s="215"/>
    </row>
    <row r="104" spans="1:13" ht="75">
      <c r="A104" s="214" t="s">
        <v>724</v>
      </c>
      <c r="B104" s="75" t="s">
        <v>133</v>
      </c>
      <c r="C104" s="92" t="s">
        <v>519</v>
      </c>
      <c r="D104" s="204" t="s">
        <v>520</v>
      </c>
      <c r="E104" s="75" t="s">
        <v>168</v>
      </c>
      <c r="F104" s="80">
        <v>534.52</v>
      </c>
      <c r="G104" s="57">
        <v>84.75</v>
      </c>
      <c r="H104" s="57">
        <v>103.79</v>
      </c>
      <c r="I104" s="34">
        <v>55477.83</v>
      </c>
      <c r="J104" s="74">
        <f>I104/$I$259</f>
        <v>1.446468647218865E-2</v>
      </c>
      <c r="L104" s="80"/>
      <c r="M104" s="215"/>
    </row>
    <row r="105" spans="1:13">
      <c r="A105" s="214"/>
      <c r="B105" s="75"/>
      <c r="C105" s="92"/>
      <c r="D105" s="204"/>
      <c r="E105" s="75"/>
      <c r="F105" s="80"/>
      <c r="G105" s="57"/>
      <c r="H105" s="57"/>
      <c r="I105" s="34"/>
      <c r="J105" s="74"/>
      <c r="L105" s="80"/>
      <c r="M105" s="215"/>
    </row>
    <row r="106" spans="1:13" s="43" customFormat="1" ht="15.75">
      <c r="A106" s="206" t="s">
        <v>725</v>
      </c>
      <c r="B106" s="207"/>
      <c r="C106" s="207"/>
      <c r="D106" s="182" t="s">
        <v>726</v>
      </c>
      <c r="E106" s="207"/>
      <c r="F106" s="208"/>
      <c r="G106" s="76"/>
      <c r="H106" s="76"/>
      <c r="I106" s="96">
        <f>SUM(I107:I111)</f>
        <v>307312.3</v>
      </c>
      <c r="J106" s="211">
        <f t="shared" ref="J106:J111" si="4">I106/$I$259</f>
        <v>8.0125269293106455E-2</v>
      </c>
      <c r="L106" s="208"/>
      <c r="M106" s="223"/>
    </row>
    <row r="107" spans="1:13" ht="60">
      <c r="A107" s="214" t="s">
        <v>727</v>
      </c>
      <c r="B107" s="58" t="s">
        <v>133</v>
      </c>
      <c r="C107" s="92" t="s">
        <v>1039</v>
      </c>
      <c r="D107" s="204" t="s">
        <v>728</v>
      </c>
      <c r="E107" s="75" t="s">
        <v>172</v>
      </c>
      <c r="F107" s="80">
        <v>146.05000000000001</v>
      </c>
      <c r="G107" s="57">
        <v>705.95</v>
      </c>
      <c r="H107" s="57">
        <v>864.58</v>
      </c>
      <c r="I107" s="57">
        <v>126271.91</v>
      </c>
      <c r="J107" s="74">
        <f t="shared" si="4"/>
        <v>3.2922765515421615E-2</v>
      </c>
      <c r="L107" s="80"/>
      <c r="M107" s="215"/>
    </row>
    <row r="108" spans="1:13" ht="75">
      <c r="A108" s="214" t="s">
        <v>729</v>
      </c>
      <c r="B108" s="58" t="s">
        <v>133</v>
      </c>
      <c r="C108" s="92" t="s">
        <v>1040</v>
      </c>
      <c r="D108" s="226" t="s">
        <v>1041</v>
      </c>
      <c r="E108" s="75" t="s">
        <v>168</v>
      </c>
      <c r="F108" s="80">
        <v>322.57</v>
      </c>
      <c r="G108" s="57">
        <v>77.66</v>
      </c>
      <c r="H108" s="57">
        <v>95.11</v>
      </c>
      <c r="I108" s="57">
        <v>30679.63</v>
      </c>
      <c r="J108" s="74">
        <f t="shared" si="4"/>
        <v>7.999073306089172E-3</v>
      </c>
      <c r="L108" s="80"/>
      <c r="M108" s="215"/>
    </row>
    <row r="109" spans="1:13" ht="45">
      <c r="A109" s="75" t="s">
        <v>730</v>
      </c>
      <c r="B109" s="75" t="s">
        <v>133</v>
      </c>
      <c r="C109" s="75" t="s">
        <v>1042</v>
      </c>
      <c r="D109" s="204" t="s">
        <v>1043</v>
      </c>
      <c r="E109" s="75" t="s">
        <v>168</v>
      </c>
      <c r="F109" s="80">
        <v>651.08000000000004</v>
      </c>
      <c r="G109" s="81">
        <v>127.46</v>
      </c>
      <c r="H109" s="81">
        <v>156.1</v>
      </c>
      <c r="I109" s="34">
        <v>101633.59</v>
      </c>
      <c r="J109" s="74">
        <f t="shared" si="4"/>
        <v>2.6498837722978126E-2</v>
      </c>
      <c r="L109" s="80"/>
      <c r="M109" s="215"/>
    </row>
    <row r="110" spans="1:13" ht="60">
      <c r="A110" s="214" t="s">
        <v>731</v>
      </c>
      <c r="B110" s="75" t="s">
        <v>133</v>
      </c>
      <c r="C110" s="92" t="s">
        <v>1044</v>
      </c>
      <c r="D110" s="204" t="s">
        <v>732</v>
      </c>
      <c r="E110" s="75" t="s">
        <v>168</v>
      </c>
      <c r="F110" s="80">
        <v>651.08000000000004</v>
      </c>
      <c r="G110" s="57">
        <v>36.049999999999997</v>
      </c>
      <c r="H110" s="57">
        <v>44.15</v>
      </c>
      <c r="I110" s="57">
        <v>28745.18</v>
      </c>
      <c r="J110" s="74">
        <f t="shared" si="4"/>
        <v>7.4947058363066419E-3</v>
      </c>
      <c r="L110" s="80"/>
      <c r="M110" s="215"/>
    </row>
    <row r="111" spans="1:13" ht="60">
      <c r="A111" s="214" t="s">
        <v>733</v>
      </c>
      <c r="B111" s="75" t="s">
        <v>133</v>
      </c>
      <c r="C111" s="92" t="s">
        <v>1045</v>
      </c>
      <c r="D111" s="226" t="s">
        <v>734</v>
      </c>
      <c r="E111" s="75" t="s">
        <v>168</v>
      </c>
      <c r="F111" s="80">
        <v>198.49</v>
      </c>
      <c r="G111" s="57">
        <v>82.2</v>
      </c>
      <c r="H111" s="57">
        <v>100.67</v>
      </c>
      <c r="I111" s="57">
        <v>19981.990000000002</v>
      </c>
      <c r="J111" s="74">
        <f t="shared" si="4"/>
        <v>5.2098869123108982E-3</v>
      </c>
      <c r="L111" s="80"/>
      <c r="M111" s="215"/>
    </row>
    <row r="112" spans="1:13">
      <c r="A112" s="214"/>
      <c r="B112" s="75"/>
      <c r="C112" s="92"/>
      <c r="D112" s="226"/>
      <c r="E112" s="75"/>
      <c r="F112" s="80"/>
      <c r="G112" s="57"/>
      <c r="H112" s="57"/>
      <c r="I112" s="57"/>
      <c r="J112" s="74"/>
      <c r="L112" s="80"/>
      <c r="M112" s="215"/>
    </row>
    <row r="113" spans="1:13" s="43" customFormat="1" ht="15.75">
      <c r="A113" s="206" t="s">
        <v>735</v>
      </c>
      <c r="B113" s="207"/>
      <c r="C113" s="181"/>
      <c r="D113" s="182" t="s">
        <v>736</v>
      </c>
      <c r="E113" s="207"/>
      <c r="F113" s="208"/>
      <c r="G113" s="179"/>
      <c r="H113" s="179"/>
      <c r="I113" s="96">
        <f>SUM(I114:I123)</f>
        <v>122559.5</v>
      </c>
      <c r="J113" s="211">
        <f t="shared" ref="J113:J123" si="5">I113/$I$259</f>
        <v>3.1954832077754389E-2</v>
      </c>
      <c r="L113" s="208"/>
      <c r="M113" s="223"/>
    </row>
    <row r="114" spans="1:13" ht="120">
      <c r="A114" s="214" t="s">
        <v>737</v>
      </c>
      <c r="B114" s="75" t="s">
        <v>133</v>
      </c>
      <c r="C114" s="92" t="s">
        <v>1046</v>
      </c>
      <c r="D114" s="204" t="s">
        <v>738</v>
      </c>
      <c r="E114" s="75" t="s">
        <v>192</v>
      </c>
      <c r="F114" s="80">
        <v>12</v>
      </c>
      <c r="G114" s="57">
        <v>978.32</v>
      </c>
      <c r="H114" s="57">
        <v>1198.1500000000001</v>
      </c>
      <c r="I114" s="34">
        <v>14377.8</v>
      </c>
      <c r="J114" s="74">
        <f t="shared" si="5"/>
        <v>3.7487113169320783E-3</v>
      </c>
      <c r="L114" s="80"/>
      <c r="M114" s="215"/>
    </row>
    <row r="115" spans="1:13" ht="120">
      <c r="A115" s="214" t="s">
        <v>739</v>
      </c>
      <c r="B115" s="75" t="s">
        <v>133</v>
      </c>
      <c r="C115" s="92" t="s">
        <v>1047</v>
      </c>
      <c r="D115" s="204" t="s">
        <v>740</v>
      </c>
      <c r="E115" s="75" t="s">
        <v>192</v>
      </c>
      <c r="F115" s="80">
        <v>16</v>
      </c>
      <c r="G115" s="57">
        <v>1036.4100000000001</v>
      </c>
      <c r="H115" s="57">
        <v>1269.29</v>
      </c>
      <c r="I115" s="34">
        <v>20308.64</v>
      </c>
      <c r="J115" s="74">
        <f t="shared" si="5"/>
        <v>5.2950540833437299E-3</v>
      </c>
      <c r="L115" s="80"/>
      <c r="M115" s="215"/>
    </row>
    <row r="116" spans="1:13" ht="120">
      <c r="A116" s="214" t="s">
        <v>741</v>
      </c>
      <c r="B116" s="75" t="s">
        <v>133</v>
      </c>
      <c r="C116" s="92" t="s">
        <v>1048</v>
      </c>
      <c r="D116" s="204" t="s">
        <v>742</v>
      </c>
      <c r="E116" s="75" t="s">
        <v>192</v>
      </c>
      <c r="F116" s="80">
        <v>8</v>
      </c>
      <c r="G116" s="57">
        <v>1120.21</v>
      </c>
      <c r="H116" s="57">
        <v>1371.92</v>
      </c>
      <c r="I116" s="34">
        <v>10975.36</v>
      </c>
      <c r="J116" s="74">
        <f t="shared" si="5"/>
        <v>2.8615960883726062E-3</v>
      </c>
      <c r="L116" s="80"/>
      <c r="M116" s="215"/>
    </row>
    <row r="117" spans="1:13" ht="60">
      <c r="A117" s="214" t="s">
        <v>743</v>
      </c>
      <c r="B117" s="75" t="s">
        <v>133</v>
      </c>
      <c r="C117" s="92" t="s">
        <v>1049</v>
      </c>
      <c r="D117" s="204" t="s">
        <v>744</v>
      </c>
      <c r="E117" s="75" t="s">
        <v>192</v>
      </c>
      <c r="F117" s="80">
        <v>2</v>
      </c>
      <c r="G117" s="57">
        <v>3676.23</v>
      </c>
      <c r="H117" s="57">
        <v>4502.28</v>
      </c>
      <c r="I117" s="34">
        <v>9004.56</v>
      </c>
      <c r="J117" s="74">
        <f t="shared" si="5"/>
        <v>2.3477511146346389E-3</v>
      </c>
      <c r="L117" s="80"/>
      <c r="M117" s="215"/>
    </row>
    <row r="118" spans="1:13" ht="30">
      <c r="A118" s="214" t="s">
        <v>745</v>
      </c>
      <c r="B118" s="75" t="s">
        <v>176</v>
      </c>
      <c r="C118" s="92" t="s">
        <v>1050</v>
      </c>
      <c r="D118" s="204" t="s">
        <v>746</v>
      </c>
      <c r="E118" s="75" t="s">
        <v>192</v>
      </c>
      <c r="F118" s="80">
        <v>2</v>
      </c>
      <c r="G118" s="57">
        <v>1543.62</v>
      </c>
      <c r="H118" s="57">
        <v>1890.47</v>
      </c>
      <c r="I118" s="34">
        <v>3780.94</v>
      </c>
      <c r="J118" s="74">
        <f t="shared" si="5"/>
        <v>9.8580120509682788E-4</v>
      </c>
      <c r="L118" s="80"/>
      <c r="M118" s="215"/>
    </row>
    <row r="119" spans="1:13" ht="45">
      <c r="A119" s="214" t="s">
        <v>747</v>
      </c>
      <c r="B119" s="75" t="s">
        <v>133</v>
      </c>
      <c r="C119" s="92" t="s">
        <v>1051</v>
      </c>
      <c r="D119" s="204" t="s">
        <v>748</v>
      </c>
      <c r="E119" s="75" t="s">
        <v>168</v>
      </c>
      <c r="F119" s="80">
        <v>6.3</v>
      </c>
      <c r="G119" s="57">
        <v>564.15</v>
      </c>
      <c r="H119" s="57">
        <v>690.91</v>
      </c>
      <c r="I119" s="34">
        <v>4352.7299999999996</v>
      </c>
      <c r="J119" s="74">
        <f t="shared" si="5"/>
        <v>1.1348835155969455E-3</v>
      </c>
      <c r="L119" s="80"/>
      <c r="M119" s="215"/>
    </row>
    <row r="120" spans="1:13" ht="90">
      <c r="A120" s="214" t="s">
        <v>749</v>
      </c>
      <c r="B120" s="75" t="s">
        <v>133</v>
      </c>
      <c r="C120" s="92" t="s">
        <v>523</v>
      </c>
      <c r="D120" s="204" t="s">
        <v>524</v>
      </c>
      <c r="E120" s="75" t="s">
        <v>168</v>
      </c>
      <c r="F120" s="80">
        <v>14.2</v>
      </c>
      <c r="G120" s="57">
        <v>391.74</v>
      </c>
      <c r="H120" s="57">
        <v>479.76</v>
      </c>
      <c r="I120" s="34">
        <v>6812.59</v>
      </c>
      <c r="J120" s="74">
        <f t="shared" si="5"/>
        <v>1.7762406787281996E-3</v>
      </c>
      <c r="L120" s="80"/>
      <c r="M120" s="215"/>
    </row>
    <row r="121" spans="1:13" ht="75">
      <c r="A121" s="214" t="s">
        <v>750</v>
      </c>
      <c r="B121" s="75" t="s">
        <v>133</v>
      </c>
      <c r="C121" s="92" t="s">
        <v>525</v>
      </c>
      <c r="D121" s="204" t="s">
        <v>526</v>
      </c>
      <c r="E121" s="75" t="s">
        <v>168</v>
      </c>
      <c r="F121" s="80">
        <v>1.5</v>
      </c>
      <c r="G121" s="57">
        <v>755.73</v>
      </c>
      <c r="H121" s="57">
        <v>925.54</v>
      </c>
      <c r="I121" s="34">
        <v>1388.31</v>
      </c>
      <c r="J121" s="74">
        <f t="shared" si="5"/>
        <v>3.6197286152331884E-4</v>
      </c>
      <c r="L121" s="80"/>
      <c r="M121" s="215"/>
    </row>
    <row r="122" spans="1:13" ht="75">
      <c r="A122" s="214" t="s">
        <v>751</v>
      </c>
      <c r="B122" s="75" t="s">
        <v>133</v>
      </c>
      <c r="C122" s="92" t="s">
        <v>1052</v>
      </c>
      <c r="D122" s="204" t="s">
        <v>752</v>
      </c>
      <c r="E122" s="75" t="s">
        <v>168</v>
      </c>
      <c r="F122" s="80">
        <v>38.15</v>
      </c>
      <c r="G122" s="57">
        <v>808.92</v>
      </c>
      <c r="H122" s="57">
        <v>990.68</v>
      </c>
      <c r="I122" s="34">
        <v>37794.44</v>
      </c>
      <c r="J122" s="74">
        <f t="shared" si="5"/>
        <v>9.8541115431505805E-3</v>
      </c>
      <c r="L122" s="80"/>
      <c r="M122" s="215"/>
    </row>
    <row r="123" spans="1:13" ht="45">
      <c r="A123" s="214" t="s">
        <v>753</v>
      </c>
      <c r="B123" s="75" t="s">
        <v>133</v>
      </c>
      <c r="C123" s="92" t="s">
        <v>521</v>
      </c>
      <c r="D123" s="204" t="s">
        <v>522</v>
      </c>
      <c r="E123" s="75" t="s">
        <v>168</v>
      </c>
      <c r="F123" s="80">
        <v>18.84</v>
      </c>
      <c r="G123" s="57">
        <v>596.54</v>
      </c>
      <c r="H123" s="57">
        <v>730.58</v>
      </c>
      <c r="I123" s="34">
        <v>13764.13</v>
      </c>
      <c r="J123" s="74">
        <f t="shared" si="5"/>
        <v>3.5887096703754624E-3</v>
      </c>
      <c r="L123" s="80"/>
      <c r="M123" s="215"/>
    </row>
    <row r="124" spans="1:13">
      <c r="A124" s="214"/>
      <c r="B124" s="75"/>
      <c r="C124" s="92"/>
      <c r="D124" s="204"/>
      <c r="E124" s="75"/>
      <c r="F124" s="80"/>
      <c r="G124" s="57"/>
      <c r="H124" s="57"/>
      <c r="I124" s="34"/>
      <c r="J124" s="74"/>
      <c r="L124" s="80"/>
      <c r="M124" s="215"/>
    </row>
    <row r="125" spans="1:13" s="43" customFormat="1" ht="31.5">
      <c r="A125" s="206" t="s">
        <v>754</v>
      </c>
      <c r="B125" s="207"/>
      <c r="C125" s="181"/>
      <c r="D125" s="182" t="s">
        <v>755</v>
      </c>
      <c r="E125" s="207"/>
      <c r="F125" s="208"/>
      <c r="G125" s="179"/>
      <c r="H125" s="179"/>
      <c r="I125" s="96">
        <f>SUM(I126:I163)</f>
        <v>154498.37999999998</v>
      </c>
      <c r="J125" s="211">
        <f t="shared" ref="J125:J163" si="6">I125/$I$259</f>
        <v>4.0282228543565259E-2</v>
      </c>
      <c r="L125" s="208"/>
      <c r="M125" s="223"/>
    </row>
    <row r="126" spans="1:13" ht="60">
      <c r="A126" s="214" t="s">
        <v>756</v>
      </c>
      <c r="B126" s="75" t="s">
        <v>133</v>
      </c>
      <c r="C126" s="92" t="s">
        <v>1053</v>
      </c>
      <c r="D126" s="204" t="s">
        <v>757</v>
      </c>
      <c r="E126" s="75" t="s">
        <v>192</v>
      </c>
      <c r="F126" s="80">
        <v>133</v>
      </c>
      <c r="G126" s="57">
        <v>19.53</v>
      </c>
      <c r="H126" s="57">
        <v>23.92</v>
      </c>
      <c r="I126" s="57">
        <v>3181.36</v>
      </c>
      <c r="J126" s="74">
        <f t="shared" si="6"/>
        <v>8.2947323201289745E-4</v>
      </c>
      <c r="L126" s="80"/>
      <c r="M126" s="215"/>
    </row>
    <row r="127" spans="1:13" ht="45">
      <c r="A127" s="214" t="s">
        <v>758</v>
      </c>
      <c r="B127" s="75" t="s">
        <v>133</v>
      </c>
      <c r="C127" s="92" t="s">
        <v>1054</v>
      </c>
      <c r="D127" s="226" t="s">
        <v>759</v>
      </c>
      <c r="E127" s="75" t="s">
        <v>192</v>
      </c>
      <c r="F127" s="80">
        <v>153</v>
      </c>
      <c r="G127" s="57">
        <v>18.239999999999998</v>
      </c>
      <c r="H127" s="57">
        <v>22.34</v>
      </c>
      <c r="I127" s="57">
        <v>3418.02</v>
      </c>
      <c r="J127" s="74">
        <f t="shared" si="6"/>
        <v>8.911773884391341E-4</v>
      </c>
      <c r="L127" s="80"/>
      <c r="M127" s="215"/>
    </row>
    <row r="128" spans="1:13" ht="60">
      <c r="A128" s="214" t="s">
        <v>760</v>
      </c>
      <c r="B128" s="75" t="s">
        <v>133</v>
      </c>
      <c r="C128" s="92" t="s">
        <v>1055</v>
      </c>
      <c r="D128" s="204" t="s">
        <v>761</v>
      </c>
      <c r="E128" s="75" t="s">
        <v>141</v>
      </c>
      <c r="F128" s="80">
        <v>417.6</v>
      </c>
      <c r="G128" s="57">
        <v>2.91</v>
      </c>
      <c r="H128" s="57">
        <v>3.56</v>
      </c>
      <c r="I128" s="34">
        <v>1486.66</v>
      </c>
      <c r="J128" s="74">
        <f t="shared" si="6"/>
        <v>3.8761557167509941E-4</v>
      </c>
      <c r="L128" s="80"/>
      <c r="M128" s="215"/>
    </row>
    <row r="129" spans="1:13" ht="60">
      <c r="A129" s="214" t="s">
        <v>762</v>
      </c>
      <c r="B129" s="75" t="s">
        <v>133</v>
      </c>
      <c r="C129" s="92" t="s">
        <v>201</v>
      </c>
      <c r="D129" s="204" t="s">
        <v>763</v>
      </c>
      <c r="E129" s="75" t="s">
        <v>141</v>
      </c>
      <c r="F129" s="80">
        <v>1959.8</v>
      </c>
      <c r="G129" s="57">
        <v>4.21</v>
      </c>
      <c r="H129" s="57">
        <v>5.16</v>
      </c>
      <c r="I129" s="34">
        <v>10112.57</v>
      </c>
      <c r="J129" s="74">
        <f t="shared" si="6"/>
        <v>2.6366416004025531E-3</v>
      </c>
      <c r="L129" s="80"/>
      <c r="M129" s="215"/>
    </row>
    <row r="130" spans="1:13" ht="60">
      <c r="A130" s="214" t="s">
        <v>764</v>
      </c>
      <c r="B130" s="75" t="s">
        <v>133</v>
      </c>
      <c r="C130" s="92" t="s">
        <v>413</v>
      </c>
      <c r="D130" s="204" t="s">
        <v>765</v>
      </c>
      <c r="E130" s="75" t="s">
        <v>141</v>
      </c>
      <c r="F130" s="80">
        <v>430.1</v>
      </c>
      <c r="G130" s="57">
        <v>6.49</v>
      </c>
      <c r="H130" s="57">
        <v>7.95</v>
      </c>
      <c r="I130" s="34">
        <v>3419.3</v>
      </c>
      <c r="J130" s="74">
        <f t="shared" si="6"/>
        <v>8.9151112172834897E-4</v>
      </c>
      <c r="L130" s="80"/>
      <c r="M130" s="215"/>
    </row>
    <row r="131" spans="1:13" ht="60">
      <c r="A131" s="214" t="s">
        <v>766</v>
      </c>
      <c r="B131" s="75" t="s">
        <v>133</v>
      </c>
      <c r="C131" s="92" t="s">
        <v>414</v>
      </c>
      <c r="D131" s="204" t="s">
        <v>767</v>
      </c>
      <c r="E131" s="75" t="s">
        <v>141</v>
      </c>
      <c r="F131" s="80">
        <v>1874.46</v>
      </c>
      <c r="G131" s="57">
        <v>9.0399999999999991</v>
      </c>
      <c r="H131" s="57">
        <v>11.07</v>
      </c>
      <c r="I131" s="34">
        <v>20750.27</v>
      </c>
      <c r="J131" s="74">
        <f t="shared" si="6"/>
        <v>5.4101998899968142E-3</v>
      </c>
      <c r="L131" s="80"/>
      <c r="M131" s="215"/>
    </row>
    <row r="132" spans="1:13" ht="60">
      <c r="A132" s="214" t="s">
        <v>768</v>
      </c>
      <c r="B132" s="75" t="s">
        <v>133</v>
      </c>
      <c r="C132" s="92" t="s">
        <v>1056</v>
      </c>
      <c r="D132" s="204" t="s">
        <v>769</v>
      </c>
      <c r="E132" s="75" t="s">
        <v>141</v>
      </c>
      <c r="F132" s="80">
        <v>210.9</v>
      </c>
      <c r="G132" s="57">
        <v>16.13</v>
      </c>
      <c r="H132" s="57">
        <v>19.75</v>
      </c>
      <c r="I132" s="34">
        <v>4165.28</v>
      </c>
      <c r="J132" s="74">
        <f t="shared" si="6"/>
        <v>1.0860098397662262E-3</v>
      </c>
      <c r="L132" s="80"/>
      <c r="M132" s="215"/>
    </row>
    <row r="133" spans="1:13" ht="60">
      <c r="A133" s="214" t="s">
        <v>770</v>
      </c>
      <c r="B133" s="75" t="s">
        <v>133</v>
      </c>
      <c r="C133" s="92" t="s">
        <v>1057</v>
      </c>
      <c r="D133" s="204" t="s">
        <v>771</v>
      </c>
      <c r="E133" s="75" t="s">
        <v>141</v>
      </c>
      <c r="F133" s="80">
        <v>250.6</v>
      </c>
      <c r="G133" s="57">
        <v>23.31</v>
      </c>
      <c r="H133" s="57">
        <v>28.55</v>
      </c>
      <c r="I133" s="34">
        <v>7154.63</v>
      </c>
      <c r="J133" s="74">
        <f t="shared" si="6"/>
        <v>1.8654204711055764E-3</v>
      </c>
      <c r="L133" s="80"/>
      <c r="M133" s="215"/>
    </row>
    <row r="134" spans="1:13" ht="60">
      <c r="A134" s="214" t="s">
        <v>772</v>
      </c>
      <c r="B134" s="75" t="s">
        <v>133</v>
      </c>
      <c r="C134" s="92" t="s">
        <v>1058</v>
      </c>
      <c r="D134" s="204" t="s">
        <v>773</v>
      </c>
      <c r="E134" s="75" t="s">
        <v>192</v>
      </c>
      <c r="F134" s="80">
        <v>4</v>
      </c>
      <c r="G134" s="57">
        <v>60.23</v>
      </c>
      <c r="H134" s="57">
        <v>73.760000000000005</v>
      </c>
      <c r="I134" s="34">
        <v>295.04000000000002</v>
      </c>
      <c r="J134" s="74">
        <f t="shared" si="6"/>
        <v>7.6925523164019565E-5</v>
      </c>
      <c r="L134" s="80"/>
      <c r="M134" s="215"/>
    </row>
    <row r="135" spans="1:13" ht="60">
      <c r="A135" s="214" t="s">
        <v>774</v>
      </c>
      <c r="B135" s="75" t="s">
        <v>133</v>
      </c>
      <c r="C135" s="92" t="s">
        <v>1059</v>
      </c>
      <c r="D135" s="204" t="s">
        <v>775</v>
      </c>
      <c r="E135" s="75" t="s">
        <v>192</v>
      </c>
      <c r="F135" s="80">
        <v>14</v>
      </c>
      <c r="G135" s="57">
        <v>30.77</v>
      </c>
      <c r="H135" s="57">
        <v>37.68</v>
      </c>
      <c r="I135" s="34">
        <v>527.52</v>
      </c>
      <c r="J135" s="74">
        <f t="shared" si="6"/>
        <v>1.3753983181766404E-4</v>
      </c>
      <c r="L135" s="80"/>
      <c r="M135" s="215"/>
    </row>
    <row r="136" spans="1:13" ht="60">
      <c r="A136" s="214" t="s">
        <v>776</v>
      </c>
      <c r="B136" s="75" t="s">
        <v>133</v>
      </c>
      <c r="C136" s="92" t="s">
        <v>415</v>
      </c>
      <c r="D136" s="204" t="s">
        <v>777</v>
      </c>
      <c r="E136" s="75" t="s">
        <v>192</v>
      </c>
      <c r="F136" s="80">
        <v>7</v>
      </c>
      <c r="G136" s="57">
        <v>46.93</v>
      </c>
      <c r="H136" s="57">
        <v>57.48</v>
      </c>
      <c r="I136" s="34">
        <v>402.36</v>
      </c>
      <c r="J136" s="74">
        <f t="shared" si="6"/>
        <v>1.0490697363162591E-4</v>
      </c>
      <c r="L136" s="80"/>
      <c r="M136" s="215"/>
    </row>
    <row r="137" spans="1:13" ht="60">
      <c r="A137" s="214" t="s">
        <v>778</v>
      </c>
      <c r="B137" s="75" t="s">
        <v>133</v>
      </c>
      <c r="C137" s="92" t="s">
        <v>416</v>
      </c>
      <c r="D137" s="204" t="s">
        <v>779</v>
      </c>
      <c r="E137" s="75" t="s">
        <v>192</v>
      </c>
      <c r="F137" s="80">
        <v>8</v>
      </c>
      <c r="G137" s="57">
        <v>63.1</v>
      </c>
      <c r="H137" s="57">
        <v>77.28</v>
      </c>
      <c r="I137" s="34">
        <v>618.24</v>
      </c>
      <c r="J137" s="74">
        <f t="shared" si="6"/>
        <v>1.6119317869076549E-4</v>
      </c>
      <c r="L137" s="80"/>
      <c r="M137" s="215"/>
    </row>
    <row r="138" spans="1:13" ht="45">
      <c r="A138" s="214" t="s">
        <v>780</v>
      </c>
      <c r="B138" s="75" t="s">
        <v>133</v>
      </c>
      <c r="C138" s="92" t="s">
        <v>1060</v>
      </c>
      <c r="D138" s="204" t="s">
        <v>781</v>
      </c>
      <c r="E138" s="75" t="s">
        <v>192</v>
      </c>
      <c r="F138" s="80">
        <v>22</v>
      </c>
      <c r="G138" s="57">
        <v>2.57</v>
      </c>
      <c r="H138" s="57">
        <v>3.15</v>
      </c>
      <c r="I138" s="57">
        <v>69.3</v>
      </c>
      <c r="J138" s="74">
        <f t="shared" si="6"/>
        <v>1.8068528861396947E-5</v>
      </c>
      <c r="L138" s="80"/>
      <c r="M138" s="215"/>
    </row>
    <row r="139" spans="1:13" ht="45">
      <c r="A139" s="214" t="s">
        <v>782</v>
      </c>
      <c r="B139" s="75" t="s">
        <v>133</v>
      </c>
      <c r="C139" s="92" t="s">
        <v>1061</v>
      </c>
      <c r="D139" s="226" t="s">
        <v>783</v>
      </c>
      <c r="E139" s="75" t="s">
        <v>192</v>
      </c>
      <c r="F139" s="80">
        <v>6</v>
      </c>
      <c r="G139" s="57">
        <v>2.44</v>
      </c>
      <c r="H139" s="57">
        <v>2.99</v>
      </c>
      <c r="I139" s="57">
        <v>17.940000000000001</v>
      </c>
      <c r="J139" s="74">
        <f t="shared" si="6"/>
        <v>4.6774806316516778E-6</v>
      </c>
      <c r="L139" s="80"/>
      <c r="M139" s="215"/>
    </row>
    <row r="140" spans="1:13" ht="45">
      <c r="A140" s="214" t="s">
        <v>784</v>
      </c>
      <c r="B140" s="75" t="s">
        <v>133</v>
      </c>
      <c r="C140" s="92" t="s">
        <v>1062</v>
      </c>
      <c r="D140" s="204" t="s">
        <v>785</v>
      </c>
      <c r="E140" s="75" t="s">
        <v>192</v>
      </c>
      <c r="F140" s="80">
        <v>69</v>
      </c>
      <c r="G140" s="57">
        <v>2.52</v>
      </c>
      <c r="H140" s="57">
        <v>3.09</v>
      </c>
      <c r="I140" s="34">
        <v>213.21</v>
      </c>
      <c r="J140" s="74">
        <f t="shared" si="6"/>
        <v>5.5590058276168011E-5</v>
      </c>
      <c r="L140" s="80"/>
      <c r="M140" s="215"/>
    </row>
    <row r="141" spans="1:13" ht="45">
      <c r="A141" s="214" t="s">
        <v>786</v>
      </c>
      <c r="B141" s="75" t="s">
        <v>133</v>
      </c>
      <c r="C141" s="92" t="s">
        <v>1063</v>
      </c>
      <c r="D141" s="204" t="s">
        <v>787</v>
      </c>
      <c r="E141" s="75" t="s">
        <v>192</v>
      </c>
      <c r="F141" s="80">
        <v>3</v>
      </c>
      <c r="G141" s="57">
        <v>3.09</v>
      </c>
      <c r="H141" s="57">
        <v>3.78</v>
      </c>
      <c r="I141" s="34">
        <v>11.34</v>
      </c>
      <c r="J141" s="74">
        <f t="shared" si="6"/>
        <v>2.9566683591376823E-6</v>
      </c>
      <c r="L141" s="80"/>
      <c r="M141" s="215"/>
    </row>
    <row r="142" spans="1:13" ht="60">
      <c r="A142" s="214" t="s">
        <v>788</v>
      </c>
      <c r="B142" s="75" t="s">
        <v>133</v>
      </c>
      <c r="C142" s="92" t="s">
        <v>499</v>
      </c>
      <c r="D142" s="204" t="s">
        <v>500</v>
      </c>
      <c r="E142" s="75" t="s">
        <v>192</v>
      </c>
      <c r="F142" s="80">
        <v>1</v>
      </c>
      <c r="G142" s="57">
        <v>40.97</v>
      </c>
      <c r="H142" s="57">
        <v>50.18</v>
      </c>
      <c r="I142" s="34">
        <v>50.18</v>
      </c>
      <c r="J142" s="74">
        <f t="shared" si="6"/>
        <v>1.3083387853750344E-5</v>
      </c>
      <c r="L142" s="80"/>
      <c r="M142" s="215"/>
    </row>
    <row r="143" spans="1:13" ht="60">
      <c r="A143" s="214" t="s">
        <v>789</v>
      </c>
      <c r="B143" s="75" t="s">
        <v>133</v>
      </c>
      <c r="C143" s="92" t="s">
        <v>1064</v>
      </c>
      <c r="D143" s="204" t="s">
        <v>790</v>
      </c>
      <c r="E143" s="75" t="s">
        <v>192</v>
      </c>
      <c r="F143" s="80">
        <v>68</v>
      </c>
      <c r="G143" s="57">
        <v>46.47</v>
      </c>
      <c r="H143" s="57">
        <v>56.91</v>
      </c>
      <c r="I143" s="34">
        <v>3869.88</v>
      </c>
      <c r="J143" s="74">
        <f t="shared" si="6"/>
        <v>1.008990454114615E-3</v>
      </c>
      <c r="L143" s="80"/>
      <c r="M143" s="215"/>
    </row>
    <row r="144" spans="1:13" ht="60">
      <c r="A144" s="214" t="s">
        <v>791</v>
      </c>
      <c r="B144" s="75" t="s">
        <v>133</v>
      </c>
      <c r="C144" s="92" t="s">
        <v>1065</v>
      </c>
      <c r="D144" s="204" t="s">
        <v>792</v>
      </c>
      <c r="E144" s="75" t="s">
        <v>192</v>
      </c>
      <c r="F144" s="80">
        <v>3</v>
      </c>
      <c r="G144" s="57">
        <v>74.98</v>
      </c>
      <c r="H144" s="57">
        <v>91.83</v>
      </c>
      <c r="I144" s="34">
        <v>275.49</v>
      </c>
      <c r="J144" s="74">
        <f t="shared" si="6"/>
        <v>7.1828268629527345E-5</v>
      </c>
      <c r="L144" s="80"/>
      <c r="M144" s="215"/>
    </row>
    <row r="145" spans="1:13" ht="60">
      <c r="A145" s="214" t="s">
        <v>793</v>
      </c>
      <c r="B145" s="75" t="s">
        <v>133</v>
      </c>
      <c r="C145" s="92" t="s">
        <v>1066</v>
      </c>
      <c r="D145" s="204" t="s">
        <v>794</v>
      </c>
      <c r="E145" s="75" t="s">
        <v>192</v>
      </c>
      <c r="F145" s="80">
        <v>6</v>
      </c>
      <c r="G145" s="57">
        <v>27.16</v>
      </c>
      <c r="H145" s="57">
        <v>33.26</v>
      </c>
      <c r="I145" s="34">
        <v>199.56</v>
      </c>
      <c r="J145" s="74">
        <f t="shared" si="6"/>
        <v>5.2031105621650434E-5</v>
      </c>
      <c r="L145" s="80"/>
      <c r="M145" s="215"/>
    </row>
    <row r="146" spans="1:13" ht="60">
      <c r="A146" s="214" t="s">
        <v>795</v>
      </c>
      <c r="B146" s="75" t="s">
        <v>133</v>
      </c>
      <c r="C146" s="92" t="s">
        <v>1067</v>
      </c>
      <c r="D146" s="204" t="s">
        <v>796</v>
      </c>
      <c r="E146" s="75" t="s">
        <v>192</v>
      </c>
      <c r="F146" s="80">
        <v>11</v>
      </c>
      <c r="G146" s="57">
        <v>10.46</v>
      </c>
      <c r="H146" s="57">
        <v>12.81</v>
      </c>
      <c r="I146" s="34">
        <v>140.91</v>
      </c>
      <c r="J146" s="74">
        <f t="shared" si="6"/>
        <v>3.6739342018173794E-5</v>
      </c>
      <c r="L146" s="80"/>
      <c r="M146" s="215"/>
    </row>
    <row r="147" spans="1:13" ht="60">
      <c r="A147" s="214" t="s">
        <v>797</v>
      </c>
      <c r="B147" s="75" t="s">
        <v>133</v>
      </c>
      <c r="C147" s="92" t="s">
        <v>1068</v>
      </c>
      <c r="D147" s="204" t="s">
        <v>798</v>
      </c>
      <c r="E147" s="75" t="s">
        <v>192</v>
      </c>
      <c r="F147" s="80">
        <v>19</v>
      </c>
      <c r="G147" s="57">
        <v>11.11</v>
      </c>
      <c r="H147" s="57">
        <v>13.61</v>
      </c>
      <c r="I147" s="34">
        <v>258.58999999999997</v>
      </c>
      <c r="J147" s="74">
        <f t="shared" si="6"/>
        <v>6.7421946295362711E-5</v>
      </c>
      <c r="L147" s="80"/>
      <c r="M147" s="215"/>
    </row>
    <row r="148" spans="1:13" ht="60">
      <c r="A148" s="214" t="s">
        <v>799</v>
      </c>
      <c r="B148" s="75" t="s">
        <v>133</v>
      </c>
      <c r="C148" s="92" t="s">
        <v>1069</v>
      </c>
      <c r="D148" s="204" t="s">
        <v>800</v>
      </c>
      <c r="E148" s="75" t="s">
        <v>192</v>
      </c>
      <c r="F148" s="80">
        <v>2</v>
      </c>
      <c r="G148" s="57">
        <v>12.38</v>
      </c>
      <c r="H148" s="57">
        <v>15.16</v>
      </c>
      <c r="I148" s="34">
        <v>30.32</v>
      </c>
      <c r="J148" s="74">
        <f t="shared" si="6"/>
        <v>7.9053072882764128E-6</v>
      </c>
      <c r="L148" s="80"/>
      <c r="M148" s="215"/>
    </row>
    <row r="149" spans="1:13" ht="60">
      <c r="A149" s="214" t="s">
        <v>801</v>
      </c>
      <c r="B149" s="75" t="s">
        <v>133</v>
      </c>
      <c r="C149" s="92" t="s">
        <v>411</v>
      </c>
      <c r="D149" s="204" t="s">
        <v>412</v>
      </c>
      <c r="E149" s="75" t="s">
        <v>192</v>
      </c>
      <c r="F149" s="80">
        <v>1</v>
      </c>
      <c r="G149" s="57">
        <v>13.93</v>
      </c>
      <c r="H149" s="57">
        <v>17.059999999999999</v>
      </c>
      <c r="I149" s="34">
        <v>17.059999999999999</v>
      </c>
      <c r="J149" s="74">
        <f t="shared" si="6"/>
        <v>4.4480389953164775E-6</v>
      </c>
      <c r="L149" s="80"/>
      <c r="M149" s="215"/>
    </row>
    <row r="150" spans="1:13" ht="60">
      <c r="A150" s="214" t="s">
        <v>802</v>
      </c>
      <c r="B150" s="75" t="s">
        <v>133</v>
      </c>
      <c r="C150" s="92" t="s">
        <v>1070</v>
      </c>
      <c r="D150" s="204" t="s">
        <v>803</v>
      </c>
      <c r="E150" s="75" t="s">
        <v>192</v>
      </c>
      <c r="F150" s="80">
        <v>1</v>
      </c>
      <c r="G150" s="57">
        <v>23.18</v>
      </c>
      <c r="H150" s="57">
        <v>28.39</v>
      </c>
      <c r="I150" s="34">
        <v>28.39</v>
      </c>
      <c r="J150" s="74">
        <f t="shared" si="6"/>
        <v>7.4021000631321699E-6</v>
      </c>
      <c r="L150" s="80"/>
      <c r="M150" s="215"/>
    </row>
    <row r="151" spans="1:13" ht="75">
      <c r="A151" s="214" t="s">
        <v>804</v>
      </c>
      <c r="B151" s="75" t="s">
        <v>133</v>
      </c>
      <c r="C151" s="92" t="s">
        <v>1071</v>
      </c>
      <c r="D151" s="204" t="s">
        <v>805</v>
      </c>
      <c r="E151" s="75" t="s">
        <v>141</v>
      </c>
      <c r="F151" s="80">
        <v>128.6</v>
      </c>
      <c r="G151" s="57">
        <v>25.05</v>
      </c>
      <c r="H151" s="57">
        <v>30.68</v>
      </c>
      <c r="I151" s="34">
        <v>3945.45</v>
      </c>
      <c r="J151" s="74">
        <f t="shared" si="6"/>
        <v>1.0286937546349002E-3</v>
      </c>
      <c r="L151" s="80"/>
      <c r="M151" s="215"/>
    </row>
    <row r="152" spans="1:13" ht="75">
      <c r="A152" s="214" t="s">
        <v>806</v>
      </c>
      <c r="B152" s="75" t="s">
        <v>133</v>
      </c>
      <c r="C152" s="92" t="s">
        <v>1072</v>
      </c>
      <c r="D152" s="204" t="s">
        <v>807</v>
      </c>
      <c r="E152" s="75" t="s">
        <v>141</v>
      </c>
      <c r="F152" s="80">
        <v>756.7</v>
      </c>
      <c r="G152" s="57">
        <v>18.8</v>
      </c>
      <c r="H152" s="57">
        <v>23.02</v>
      </c>
      <c r="I152" s="34">
        <v>17419.23</v>
      </c>
      <c r="J152" s="74">
        <f t="shared" si="6"/>
        <v>4.541700721476357E-3</v>
      </c>
      <c r="L152" s="80"/>
      <c r="M152" s="215"/>
    </row>
    <row r="153" spans="1:13" ht="75">
      <c r="A153" s="214" t="s">
        <v>808</v>
      </c>
      <c r="B153" s="75" t="s">
        <v>133</v>
      </c>
      <c r="C153" s="92" t="s">
        <v>1073</v>
      </c>
      <c r="D153" s="204" t="s">
        <v>809</v>
      </c>
      <c r="E153" s="75" t="s">
        <v>141</v>
      </c>
      <c r="F153" s="80">
        <v>140</v>
      </c>
      <c r="G153" s="57">
        <v>23.08</v>
      </c>
      <c r="H153" s="57">
        <v>28.27</v>
      </c>
      <c r="I153" s="57">
        <v>3957.8</v>
      </c>
      <c r="J153" s="74">
        <f t="shared" si="6"/>
        <v>1.031913759417559E-3</v>
      </c>
      <c r="L153" s="80"/>
      <c r="M153" s="215"/>
    </row>
    <row r="154" spans="1:13" ht="75">
      <c r="A154" s="214" t="s">
        <v>810</v>
      </c>
      <c r="B154" s="75" t="s">
        <v>133</v>
      </c>
      <c r="C154" s="92" t="s">
        <v>1074</v>
      </c>
      <c r="D154" s="226" t="s">
        <v>811</v>
      </c>
      <c r="E154" s="75" t="s">
        <v>141</v>
      </c>
      <c r="F154" s="80">
        <v>9.8000000000000007</v>
      </c>
      <c r="G154" s="57">
        <v>9.76</v>
      </c>
      <c r="H154" s="57">
        <v>11.95</v>
      </c>
      <c r="I154" s="57">
        <v>117.11</v>
      </c>
      <c r="J154" s="74">
        <f t="shared" si="6"/>
        <v>3.0533988671835448E-5</v>
      </c>
      <c r="L154" s="80"/>
      <c r="M154" s="215"/>
    </row>
    <row r="155" spans="1:13" ht="60">
      <c r="A155" s="214" t="s">
        <v>812</v>
      </c>
      <c r="B155" s="75" t="s">
        <v>393</v>
      </c>
      <c r="C155" s="92" t="s">
        <v>1075</v>
      </c>
      <c r="D155" s="204" t="s">
        <v>813</v>
      </c>
      <c r="E155" s="75" t="s">
        <v>1076</v>
      </c>
      <c r="F155" s="80">
        <v>55</v>
      </c>
      <c r="G155" s="57">
        <v>179.58</v>
      </c>
      <c r="H155" s="57">
        <v>219.93</v>
      </c>
      <c r="I155" s="34">
        <v>12096.15</v>
      </c>
      <c r="J155" s="74">
        <f t="shared" si="6"/>
        <v>3.153818692450024E-3</v>
      </c>
      <c r="L155" s="80"/>
      <c r="M155" s="215"/>
    </row>
    <row r="156" spans="1:13" ht="60">
      <c r="A156" s="214" t="s">
        <v>814</v>
      </c>
      <c r="B156" s="75" t="s">
        <v>133</v>
      </c>
      <c r="C156" s="92" t="s">
        <v>1077</v>
      </c>
      <c r="D156" s="204" t="s">
        <v>815</v>
      </c>
      <c r="E156" s="75" t="s">
        <v>192</v>
      </c>
      <c r="F156" s="80">
        <v>46</v>
      </c>
      <c r="G156" s="57">
        <v>32.619999999999997</v>
      </c>
      <c r="H156" s="57">
        <v>39.950000000000003</v>
      </c>
      <c r="I156" s="34">
        <v>1837.7</v>
      </c>
      <c r="J156" s="74">
        <f t="shared" si="6"/>
        <v>4.7914192624226798E-4</v>
      </c>
      <c r="L156" s="80"/>
      <c r="M156" s="215"/>
    </row>
    <row r="157" spans="1:13" ht="60">
      <c r="A157" s="214" t="s">
        <v>816</v>
      </c>
      <c r="B157" s="214" t="s">
        <v>133</v>
      </c>
      <c r="C157" s="35" t="s">
        <v>1078</v>
      </c>
      <c r="D157" s="212" t="s">
        <v>817</v>
      </c>
      <c r="E157" s="47" t="s">
        <v>192</v>
      </c>
      <c r="F157" s="44">
        <v>2</v>
      </c>
      <c r="G157" s="34">
        <v>185.97</v>
      </c>
      <c r="H157" s="34">
        <v>227.76</v>
      </c>
      <c r="I157" s="34">
        <v>455.52</v>
      </c>
      <c r="J157" s="74">
        <f t="shared" si="6"/>
        <v>1.1876733429932953E-4</v>
      </c>
      <c r="L157" s="44"/>
      <c r="M157" s="215"/>
    </row>
    <row r="158" spans="1:13" ht="90">
      <c r="A158" s="214" t="s">
        <v>818</v>
      </c>
      <c r="B158" s="78" t="s">
        <v>133</v>
      </c>
      <c r="C158" s="58" t="s">
        <v>1079</v>
      </c>
      <c r="D158" s="94" t="s">
        <v>819</v>
      </c>
      <c r="E158" s="58" t="s">
        <v>192</v>
      </c>
      <c r="F158" s="80">
        <v>1</v>
      </c>
      <c r="G158" s="57">
        <v>366.67</v>
      </c>
      <c r="H158" s="57">
        <v>449.06</v>
      </c>
      <c r="I158" s="57">
        <v>449.06</v>
      </c>
      <c r="J158" s="74">
        <f t="shared" si="6"/>
        <v>1.1708302410532343E-4</v>
      </c>
      <c r="L158" s="80"/>
      <c r="M158" s="215"/>
    </row>
    <row r="159" spans="1:13" ht="90">
      <c r="A159" s="214" t="s">
        <v>820</v>
      </c>
      <c r="B159" s="78" t="s">
        <v>133</v>
      </c>
      <c r="C159" s="58" t="s">
        <v>1080</v>
      </c>
      <c r="D159" s="94" t="s">
        <v>821</v>
      </c>
      <c r="E159" s="58" t="s">
        <v>192</v>
      </c>
      <c r="F159" s="80">
        <v>1</v>
      </c>
      <c r="G159" s="57">
        <v>528.91999999999996</v>
      </c>
      <c r="H159" s="57">
        <v>647.77</v>
      </c>
      <c r="I159" s="34">
        <v>647.77</v>
      </c>
      <c r="J159" s="74">
        <f t="shared" si="6"/>
        <v>1.6889250996460461E-4</v>
      </c>
      <c r="L159" s="80"/>
      <c r="M159" s="215"/>
    </row>
    <row r="160" spans="1:13" ht="30">
      <c r="A160" s="214" t="s">
        <v>822</v>
      </c>
      <c r="B160" s="78" t="s">
        <v>181</v>
      </c>
      <c r="C160" s="58" t="s">
        <v>1081</v>
      </c>
      <c r="D160" s="94" t="s">
        <v>1082</v>
      </c>
      <c r="E160" s="58" t="s">
        <v>215</v>
      </c>
      <c r="F160" s="80">
        <v>5</v>
      </c>
      <c r="G160" s="57">
        <v>20.73</v>
      </c>
      <c r="H160" s="57">
        <v>25.39</v>
      </c>
      <c r="I160" s="34">
        <v>126.95</v>
      </c>
      <c r="J160" s="74">
        <f t="shared" si="6"/>
        <v>3.3099563332674497E-5</v>
      </c>
      <c r="L160" s="80"/>
      <c r="M160" s="215"/>
    </row>
    <row r="161" spans="1:13">
      <c r="A161" s="214" t="s">
        <v>823</v>
      </c>
      <c r="B161" s="78" t="s">
        <v>181</v>
      </c>
      <c r="C161" s="58" t="s">
        <v>1083</v>
      </c>
      <c r="D161" s="94" t="s">
        <v>1084</v>
      </c>
      <c r="E161" s="58" t="s">
        <v>215</v>
      </c>
      <c r="F161" s="80">
        <v>5</v>
      </c>
      <c r="G161" s="57">
        <v>21.72</v>
      </c>
      <c r="H161" s="57">
        <v>26.6</v>
      </c>
      <c r="I161" s="34">
        <v>133</v>
      </c>
      <c r="J161" s="74">
        <f t="shared" si="6"/>
        <v>3.4676974582478993E-5</v>
      </c>
      <c r="L161" s="80"/>
      <c r="M161" s="215"/>
    </row>
    <row r="162" spans="1:13" ht="30">
      <c r="A162" s="214" t="s">
        <v>824</v>
      </c>
      <c r="B162" s="78" t="s">
        <v>616</v>
      </c>
      <c r="C162" s="58" t="s">
        <v>1085</v>
      </c>
      <c r="D162" s="94" t="s">
        <v>825</v>
      </c>
      <c r="E162" s="58" t="s">
        <v>410</v>
      </c>
      <c r="F162" s="80">
        <v>1</v>
      </c>
      <c r="G162" s="57">
        <v>42192.6</v>
      </c>
      <c r="H162" s="57">
        <v>51673.279999999999</v>
      </c>
      <c r="I162" s="34">
        <v>51673.279999999999</v>
      </c>
      <c r="J162" s="74">
        <f t="shared" si="6"/>
        <v>1.3472729452280601E-2</v>
      </c>
      <c r="L162" s="80"/>
      <c r="M162" s="215"/>
    </row>
    <row r="163" spans="1:13" ht="60">
      <c r="A163" s="214" t="s">
        <v>826</v>
      </c>
      <c r="B163" s="78" t="s">
        <v>133</v>
      </c>
      <c r="C163" s="58" t="s">
        <v>1086</v>
      </c>
      <c r="D163" s="94" t="s">
        <v>827</v>
      </c>
      <c r="E163" s="58" t="s">
        <v>192</v>
      </c>
      <c r="F163" s="80">
        <v>2</v>
      </c>
      <c r="G163" s="57">
        <v>378.03</v>
      </c>
      <c r="H163" s="57">
        <v>462.97</v>
      </c>
      <c r="I163" s="34">
        <v>925.94</v>
      </c>
      <c r="J163" s="74">
        <f t="shared" si="6"/>
        <v>2.4141953266842555E-4</v>
      </c>
      <c r="L163" s="80"/>
      <c r="M163" s="215"/>
    </row>
    <row r="164" spans="1:13">
      <c r="A164" s="214"/>
      <c r="B164" s="78"/>
      <c r="C164" s="58"/>
      <c r="D164" s="94"/>
      <c r="E164" s="58"/>
      <c r="F164" s="80"/>
      <c r="G164" s="57"/>
      <c r="H164" s="57"/>
      <c r="I164" s="34"/>
      <c r="J164" s="74"/>
      <c r="L164" s="80"/>
      <c r="M164" s="215"/>
    </row>
    <row r="165" spans="1:13" s="43" customFormat="1" ht="15.75">
      <c r="A165" s="206" t="s">
        <v>828</v>
      </c>
      <c r="B165" s="114"/>
      <c r="C165" s="127"/>
      <c r="D165" s="128" t="s">
        <v>829</v>
      </c>
      <c r="E165" s="127"/>
      <c r="F165" s="208"/>
      <c r="G165" s="179"/>
      <c r="H165" s="179"/>
      <c r="I165" s="96">
        <f>I166+I184</f>
        <v>104669.05000000002</v>
      </c>
      <c r="J165" s="211">
        <f t="shared" ref="J165:J182" si="7">I165/$I$259</f>
        <v>2.7290270574603183E-2</v>
      </c>
      <c r="L165" s="208"/>
      <c r="M165" s="223"/>
    </row>
    <row r="166" spans="1:13" s="43" customFormat="1" ht="15.75">
      <c r="A166" s="206" t="s">
        <v>830</v>
      </c>
      <c r="B166" s="114"/>
      <c r="C166" s="127"/>
      <c r="D166" s="128" t="s">
        <v>532</v>
      </c>
      <c r="E166" s="127"/>
      <c r="F166" s="208"/>
      <c r="G166" s="179"/>
      <c r="H166" s="179"/>
      <c r="I166" s="96">
        <f>SUM(I167:I182)</f>
        <v>38606.730000000003</v>
      </c>
      <c r="J166" s="211">
        <f t="shared" si="7"/>
        <v>1.006589920994458E-2</v>
      </c>
      <c r="L166" s="208"/>
      <c r="M166" s="223"/>
    </row>
    <row r="167" spans="1:13" ht="60">
      <c r="A167" s="214" t="s">
        <v>831</v>
      </c>
      <c r="B167" s="78" t="s">
        <v>133</v>
      </c>
      <c r="C167" s="58" t="s">
        <v>1087</v>
      </c>
      <c r="D167" s="94" t="s">
        <v>832</v>
      </c>
      <c r="E167" s="58" t="s">
        <v>141</v>
      </c>
      <c r="F167" s="80">
        <v>142.6</v>
      </c>
      <c r="G167" s="57">
        <v>23.3</v>
      </c>
      <c r="H167" s="57">
        <v>28.54</v>
      </c>
      <c r="I167" s="34">
        <v>4069.8</v>
      </c>
      <c r="J167" s="74">
        <f t="shared" si="7"/>
        <v>1.0611154222238571E-3</v>
      </c>
      <c r="L167" s="80"/>
      <c r="M167" s="215"/>
    </row>
    <row r="168" spans="1:13" ht="60">
      <c r="A168" s="214" t="s">
        <v>833</v>
      </c>
      <c r="B168" s="78" t="s">
        <v>133</v>
      </c>
      <c r="C168" s="58" t="s">
        <v>1088</v>
      </c>
      <c r="D168" s="94" t="s">
        <v>834</v>
      </c>
      <c r="E168" s="58" t="s">
        <v>192</v>
      </c>
      <c r="F168" s="80">
        <v>2</v>
      </c>
      <c r="G168" s="57">
        <v>1961.08</v>
      </c>
      <c r="H168" s="57">
        <v>2401.73</v>
      </c>
      <c r="I168" s="34">
        <v>4803.46</v>
      </c>
      <c r="J168" s="74">
        <f t="shared" si="7"/>
        <v>1.2524019573530417E-3</v>
      </c>
      <c r="L168" s="80"/>
      <c r="M168" s="215"/>
    </row>
    <row r="169" spans="1:13" ht="60">
      <c r="A169" s="214" t="s">
        <v>835</v>
      </c>
      <c r="B169" s="78" t="s">
        <v>133</v>
      </c>
      <c r="C169" s="58" t="s">
        <v>1089</v>
      </c>
      <c r="D169" s="94" t="s">
        <v>836</v>
      </c>
      <c r="E169" s="58" t="s">
        <v>192</v>
      </c>
      <c r="F169" s="80">
        <v>7</v>
      </c>
      <c r="G169" s="57">
        <v>76.680000000000007</v>
      </c>
      <c r="H169" s="57">
        <v>93.91</v>
      </c>
      <c r="I169" s="34">
        <v>657.37</v>
      </c>
      <c r="J169" s="74">
        <f t="shared" si="7"/>
        <v>1.7139550963371589E-4</v>
      </c>
      <c r="L169" s="80"/>
      <c r="M169" s="215"/>
    </row>
    <row r="170" spans="1:13" ht="60">
      <c r="A170" s="214" t="s">
        <v>837</v>
      </c>
      <c r="B170" s="78" t="s">
        <v>133</v>
      </c>
      <c r="C170" s="58" t="s">
        <v>1090</v>
      </c>
      <c r="D170" s="79" t="s">
        <v>838</v>
      </c>
      <c r="E170" s="58" t="s">
        <v>192</v>
      </c>
      <c r="F170" s="80">
        <v>1</v>
      </c>
      <c r="G170" s="57">
        <v>72.959999999999994</v>
      </c>
      <c r="H170" s="57">
        <v>89.35</v>
      </c>
      <c r="I170" s="34">
        <v>89.35</v>
      </c>
      <c r="J170" s="74">
        <f t="shared" si="7"/>
        <v>2.3296147961988702E-5</v>
      </c>
      <c r="L170" s="80"/>
      <c r="M170" s="215"/>
    </row>
    <row r="171" spans="1:13" ht="45">
      <c r="A171" s="214" t="s">
        <v>839</v>
      </c>
      <c r="B171" s="78" t="s">
        <v>133</v>
      </c>
      <c r="C171" s="58" t="s">
        <v>1091</v>
      </c>
      <c r="D171" s="79" t="s">
        <v>840</v>
      </c>
      <c r="E171" s="58" t="s">
        <v>192</v>
      </c>
      <c r="F171" s="80">
        <v>4</v>
      </c>
      <c r="G171" s="57">
        <v>2.56</v>
      </c>
      <c r="H171" s="57">
        <v>3.14</v>
      </c>
      <c r="I171" s="34">
        <v>12.56</v>
      </c>
      <c r="J171" s="74">
        <f t="shared" si="7"/>
        <v>3.2747579004205723E-6</v>
      </c>
      <c r="L171" s="80"/>
      <c r="M171" s="215"/>
    </row>
    <row r="172" spans="1:13" ht="45">
      <c r="A172" s="214" t="s">
        <v>841</v>
      </c>
      <c r="B172" s="78" t="s">
        <v>133</v>
      </c>
      <c r="C172" s="58" t="s">
        <v>1092</v>
      </c>
      <c r="D172" s="79" t="s">
        <v>842</v>
      </c>
      <c r="E172" s="58" t="s">
        <v>192</v>
      </c>
      <c r="F172" s="80">
        <v>6</v>
      </c>
      <c r="G172" s="57">
        <v>5</v>
      </c>
      <c r="H172" s="57">
        <v>6.12</v>
      </c>
      <c r="I172" s="34">
        <v>36.72</v>
      </c>
      <c r="J172" s="74">
        <f t="shared" si="7"/>
        <v>9.5739737343505903E-6</v>
      </c>
      <c r="L172" s="80"/>
      <c r="M172" s="215"/>
    </row>
    <row r="173" spans="1:13" ht="45">
      <c r="A173" s="214" t="s">
        <v>843</v>
      </c>
      <c r="B173" s="78" t="s">
        <v>133</v>
      </c>
      <c r="C173" s="58" t="s">
        <v>1093</v>
      </c>
      <c r="D173" s="79" t="s">
        <v>844</v>
      </c>
      <c r="E173" s="58" t="s">
        <v>647</v>
      </c>
      <c r="F173" s="80">
        <v>4</v>
      </c>
      <c r="G173" s="57">
        <v>199.2</v>
      </c>
      <c r="H173" s="57">
        <v>243.96</v>
      </c>
      <c r="I173" s="34">
        <v>975.84</v>
      </c>
      <c r="J173" s="74">
        <f t="shared" si="7"/>
        <v>2.5442991636516016E-4</v>
      </c>
      <c r="L173" s="80"/>
      <c r="M173" s="215"/>
    </row>
    <row r="174" spans="1:13" ht="60">
      <c r="A174" s="214" t="s">
        <v>845</v>
      </c>
      <c r="B174" s="78" t="s">
        <v>133</v>
      </c>
      <c r="C174" s="58" t="s">
        <v>1094</v>
      </c>
      <c r="D174" s="79" t="s">
        <v>846</v>
      </c>
      <c r="E174" s="58" t="s">
        <v>192</v>
      </c>
      <c r="F174" s="80">
        <v>18</v>
      </c>
      <c r="G174" s="57">
        <v>9.2100000000000009</v>
      </c>
      <c r="H174" s="57">
        <v>11.28</v>
      </c>
      <c r="I174" s="34">
        <v>203.04</v>
      </c>
      <c r="J174" s="74">
        <f t="shared" si="7"/>
        <v>5.293844300170326E-5</v>
      </c>
      <c r="L174" s="80"/>
      <c r="M174" s="215"/>
    </row>
    <row r="175" spans="1:13" ht="60">
      <c r="A175" s="214" t="s">
        <v>847</v>
      </c>
      <c r="B175" s="78" t="s">
        <v>133</v>
      </c>
      <c r="C175" s="58" t="s">
        <v>1095</v>
      </c>
      <c r="D175" s="79" t="s">
        <v>848</v>
      </c>
      <c r="E175" s="58" t="s">
        <v>192</v>
      </c>
      <c r="F175" s="80">
        <v>2</v>
      </c>
      <c r="G175" s="57">
        <v>9.93</v>
      </c>
      <c r="H175" s="57">
        <v>12.16</v>
      </c>
      <c r="I175" s="34">
        <v>24.32</v>
      </c>
      <c r="J175" s="74">
        <f t="shared" si="7"/>
        <v>6.3409324950818729E-6</v>
      </c>
      <c r="L175" s="80"/>
      <c r="M175" s="215"/>
    </row>
    <row r="176" spans="1:13" ht="75">
      <c r="A176" s="214" t="s">
        <v>849</v>
      </c>
      <c r="B176" s="78" t="s">
        <v>133</v>
      </c>
      <c r="C176" s="58" t="s">
        <v>1096</v>
      </c>
      <c r="D176" s="79" t="s">
        <v>850</v>
      </c>
      <c r="E176" s="58" t="s">
        <v>192</v>
      </c>
      <c r="F176" s="80">
        <v>1</v>
      </c>
      <c r="G176" s="57">
        <v>6.93</v>
      </c>
      <c r="H176" s="57">
        <v>8.49</v>
      </c>
      <c r="I176" s="34">
        <v>8.49</v>
      </c>
      <c r="J176" s="74">
        <f t="shared" si="7"/>
        <v>2.2135903323702753E-6</v>
      </c>
      <c r="L176" s="80"/>
      <c r="M176" s="215"/>
    </row>
    <row r="177" spans="1:13" ht="60">
      <c r="A177" s="214" t="s">
        <v>851</v>
      </c>
      <c r="B177" s="78" t="s">
        <v>133</v>
      </c>
      <c r="C177" s="58" t="s">
        <v>1097</v>
      </c>
      <c r="D177" s="79" t="s">
        <v>852</v>
      </c>
      <c r="E177" s="58" t="s">
        <v>192</v>
      </c>
      <c r="F177" s="80">
        <v>2</v>
      </c>
      <c r="G177" s="57">
        <v>6.75</v>
      </c>
      <c r="H177" s="57">
        <v>8.27</v>
      </c>
      <c r="I177" s="34">
        <v>16.54</v>
      </c>
      <c r="J177" s="74">
        <f t="shared" si="7"/>
        <v>4.3124598465729509E-6</v>
      </c>
      <c r="L177" s="80"/>
      <c r="M177" s="215"/>
    </row>
    <row r="178" spans="1:13" ht="75">
      <c r="A178" s="214" t="s">
        <v>853</v>
      </c>
      <c r="B178" s="78" t="s">
        <v>133</v>
      </c>
      <c r="C178" s="58" t="s">
        <v>1098</v>
      </c>
      <c r="D178" s="79" t="s">
        <v>854</v>
      </c>
      <c r="E178" s="58" t="s">
        <v>192</v>
      </c>
      <c r="F178" s="80">
        <v>23</v>
      </c>
      <c r="G178" s="57">
        <v>6.35</v>
      </c>
      <c r="H178" s="57">
        <v>7.78</v>
      </c>
      <c r="I178" s="34">
        <v>178.94</v>
      </c>
      <c r="J178" s="74">
        <f t="shared" si="7"/>
        <v>4.6654870915705192E-5</v>
      </c>
      <c r="L178" s="80"/>
      <c r="M178" s="215"/>
    </row>
    <row r="179" spans="1:13" ht="60">
      <c r="A179" s="214" t="s">
        <v>855</v>
      </c>
      <c r="B179" s="78" t="s">
        <v>133</v>
      </c>
      <c r="C179" s="58" t="s">
        <v>1099</v>
      </c>
      <c r="D179" s="79" t="s">
        <v>856</v>
      </c>
      <c r="E179" s="58" t="s">
        <v>192</v>
      </c>
      <c r="F179" s="80">
        <v>32</v>
      </c>
      <c r="G179" s="57">
        <v>12.66</v>
      </c>
      <c r="H179" s="57">
        <v>15.5</v>
      </c>
      <c r="I179" s="34">
        <v>496</v>
      </c>
      <c r="J179" s="74">
        <f t="shared" si="7"/>
        <v>1.293216495707487E-4</v>
      </c>
      <c r="L179" s="80"/>
      <c r="M179" s="215"/>
    </row>
    <row r="180" spans="1:13" ht="60">
      <c r="A180" s="214" t="s">
        <v>857</v>
      </c>
      <c r="B180" s="78" t="s">
        <v>133</v>
      </c>
      <c r="C180" s="58" t="s">
        <v>1100</v>
      </c>
      <c r="D180" s="79" t="s">
        <v>858</v>
      </c>
      <c r="E180" s="58" t="s">
        <v>192</v>
      </c>
      <c r="F180" s="80">
        <v>31</v>
      </c>
      <c r="G180" s="57">
        <v>11.32</v>
      </c>
      <c r="H180" s="57">
        <v>13.86</v>
      </c>
      <c r="I180" s="34">
        <v>429.66</v>
      </c>
      <c r="J180" s="74">
        <f t="shared" si="7"/>
        <v>1.1202487894066108E-4</v>
      </c>
      <c r="L180" s="80"/>
      <c r="M180" s="215"/>
    </row>
    <row r="181" spans="1:13" ht="60">
      <c r="A181" s="214" t="s">
        <v>859</v>
      </c>
      <c r="B181" s="78" t="s">
        <v>133</v>
      </c>
      <c r="C181" s="58" t="s">
        <v>1101</v>
      </c>
      <c r="D181" s="79" t="s">
        <v>860</v>
      </c>
      <c r="E181" s="58" t="s">
        <v>192</v>
      </c>
      <c r="F181" s="80">
        <v>1</v>
      </c>
      <c r="G181" s="57">
        <v>877.68</v>
      </c>
      <c r="H181" s="57">
        <v>1074.8900000000001</v>
      </c>
      <c r="I181" s="34">
        <v>1074.8900000000001</v>
      </c>
      <c r="J181" s="74">
        <f t="shared" si="7"/>
        <v>2.8025513690948004E-4</v>
      </c>
      <c r="L181" s="80"/>
      <c r="M181" s="215"/>
    </row>
    <row r="182" spans="1:13" ht="90">
      <c r="A182" s="214" t="s">
        <v>861</v>
      </c>
      <c r="B182" s="214" t="s">
        <v>181</v>
      </c>
      <c r="C182" s="35" t="s">
        <v>1852</v>
      </c>
      <c r="D182" s="98" t="s">
        <v>1853</v>
      </c>
      <c r="E182" s="47" t="s">
        <v>246</v>
      </c>
      <c r="F182" s="44">
        <v>1</v>
      </c>
      <c r="G182" s="34">
        <v>20845.72</v>
      </c>
      <c r="H182" s="34">
        <v>25529.75</v>
      </c>
      <c r="I182" s="34">
        <v>25529.75</v>
      </c>
      <c r="J182" s="74">
        <f t="shared" si="7"/>
        <v>6.6563495627597214E-3</v>
      </c>
      <c r="L182" s="44"/>
      <c r="M182" s="215"/>
    </row>
    <row r="183" spans="1:13">
      <c r="A183" s="58"/>
      <c r="B183" s="78"/>
      <c r="C183" s="58"/>
      <c r="D183" s="79"/>
      <c r="E183" s="78"/>
      <c r="F183" s="120"/>
      <c r="G183" s="57"/>
      <c r="H183" s="57"/>
      <c r="I183" s="57"/>
      <c r="J183" s="74"/>
      <c r="L183" s="120"/>
      <c r="M183" s="215"/>
    </row>
    <row r="184" spans="1:13" s="43" customFormat="1" ht="15.75">
      <c r="A184" s="127" t="s">
        <v>862</v>
      </c>
      <c r="B184" s="114"/>
      <c r="C184" s="127"/>
      <c r="D184" s="131" t="s">
        <v>537</v>
      </c>
      <c r="E184" s="114"/>
      <c r="F184" s="178"/>
      <c r="G184" s="179"/>
      <c r="H184" s="179"/>
      <c r="I184" s="96">
        <f>SUM(I185:I204)</f>
        <v>66062.320000000007</v>
      </c>
      <c r="J184" s="211">
        <f t="shared" ref="J184:J204" si="8">I184/$I$259</f>
        <v>1.7224371364658601E-2</v>
      </c>
      <c r="L184" s="178"/>
      <c r="M184" s="223"/>
    </row>
    <row r="185" spans="1:13" ht="75">
      <c r="A185" s="58" t="s">
        <v>863</v>
      </c>
      <c r="B185" s="78" t="s">
        <v>133</v>
      </c>
      <c r="C185" s="58" t="s">
        <v>1102</v>
      </c>
      <c r="D185" s="79" t="s">
        <v>1103</v>
      </c>
      <c r="E185" s="78" t="s">
        <v>192</v>
      </c>
      <c r="F185" s="120">
        <v>10</v>
      </c>
      <c r="G185" s="57">
        <v>493.93</v>
      </c>
      <c r="H185" s="57">
        <v>604.91999999999996</v>
      </c>
      <c r="I185" s="34">
        <v>6049.2</v>
      </c>
      <c r="J185" s="74">
        <f t="shared" si="8"/>
        <v>1.5772026664987362E-3</v>
      </c>
      <c r="L185" s="120"/>
      <c r="M185" s="215"/>
    </row>
    <row r="186" spans="1:13" ht="45">
      <c r="A186" s="58" t="s">
        <v>864</v>
      </c>
      <c r="B186" s="78" t="s">
        <v>181</v>
      </c>
      <c r="C186" s="58" t="s">
        <v>1104</v>
      </c>
      <c r="D186" s="79" t="s">
        <v>1105</v>
      </c>
      <c r="E186" s="78" t="s">
        <v>246</v>
      </c>
      <c r="F186" s="120">
        <v>9</v>
      </c>
      <c r="G186" s="57">
        <v>54.89</v>
      </c>
      <c r="H186" s="57">
        <v>67.22</v>
      </c>
      <c r="I186" s="34">
        <v>604.98</v>
      </c>
      <c r="J186" s="74">
        <f t="shared" si="8"/>
        <v>1.5773591039780556E-4</v>
      </c>
      <c r="L186" s="120"/>
      <c r="M186" s="215"/>
    </row>
    <row r="187" spans="1:13" ht="75">
      <c r="A187" s="58" t="s">
        <v>865</v>
      </c>
      <c r="B187" s="78" t="s">
        <v>133</v>
      </c>
      <c r="C187" s="58" t="s">
        <v>1106</v>
      </c>
      <c r="D187" s="79" t="s">
        <v>866</v>
      </c>
      <c r="E187" s="78" t="s">
        <v>192</v>
      </c>
      <c r="F187" s="120">
        <v>1</v>
      </c>
      <c r="G187" s="57">
        <v>21.26</v>
      </c>
      <c r="H187" s="57">
        <v>26.04</v>
      </c>
      <c r="I187" s="34">
        <v>26.04</v>
      </c>
      <c r="J187" s="74">
        <f t="shared" si="8"/>
        <v>6.7893866024643071E-6</v>
      </c>
      <c r="L187" s="120"/>
      <c r="M187" s="215"/>
    </row>
    <row r="188" spans="1:13" ht="75">
      <c r="A188" s="58" t="s">
        <v>867</v>
      </c>
      <c r="B188" s="78" t="s">
        <v>133</v>
      </c>
      <c r="C188" s="58" t="s">
        <v>1107</v>
      </c>
      <c r="D188" s="79" t="s">
        <v>868</v>
      </c>
      <c r="E188" s="78" t="s">
        <v>192</v>
      </c>
      <c r="F188" s="120">
        <v>20</v>
      </c>
      <c r="G188" s="57">
        <v>9.85</v>
      </c>
      <c r="H188" s="57">
        <v>12.06</v>
      </c>
      <c r="I188" s="34">
        <v>241.2</v>
      </c>
      <c r="J188" s="74">
        <f t="shared" si="8"/>
        <v>6.2887866686420544E-5</v>
      </c>
      <c r="L188" s="120"/>
      <c r="M188" s="215"/>
    </row>
    <row r="189" spans="1:13" ht="75">
      <c r="A189" s="58" t="s">
        <v>869</v>
      </c>
      <c r="B189" s="78" t="s">
        <v>133</v>
      </c>
      <c r="C189" s="58" t="s">
        <v>405</v>
      </c>
      <c r="D189" s="79" t="s">
        <v>406</v>
      </c>
      <c r="E189" s="78" t="s">
        <v>192</v>
      </c>
      <c r="F189" s="120">
        <v>11</v>
      </c>
      <c r="G189" s="57">
        <v>15.46</v>
      </c>
      <c r="H189" s="57">
        <v>18.93</v>
      </c>
      <c r="I189" s="34">
        <v>208.23</v>
      </c>
      <c r="J189" s="74">
        <f t="shared" si="8"/>
        <v>5.4291627197816536E-5</v>
      </c>
      <c r="L189" s="120"/>
      <c r="M189" s="215"/>
    </row>
    <row r="190" spans="1:13" ht="75">
      <c r="A190" s="58" t="s">
        <v>870</v>
      </c>
      <c r="B190" s="78" t="s">
        <v>133</v>
      </c>
      <c r="C190" s="58" t="s">
        <v>1108</v>
      </c>
      <c r="D190" s="79" t="s">
        <v>871</v>
      </c>
      <c r="E190" s="78" t="s">
        <v>192</v>
      </c>
      <c r="F190" s="120">
        <v>11</v>
      </c>
      <c r="G190" s="57">
        <v>27.53</v>
      </c>
      <c r="H190" s="57">
        <v>33.72</v>
      </c>
      <c r="I190" s="34">
        <v>370.92</v>
      </c>
      <c r="J190" s="74">
        <f t="shared" si="8"/>
        <v>9.6709649715286521E-5</v>
      </c>
      <c r="L190" s="120"/>
      <c r="M190" s="215"/>
    </row>
    <row r="191" spans="1:13" ht="90">
      <c r="A191" s="58" t="s">
        <v>872</v>
      </c>
      <c r="B191" s="78" t="s">
        <v>133</v>
      </c>
      <c r="C191" s="58" t="s">
        <v>1109</v>
      </c>
      <c r="D191" s="79" t="s">
        <v>873</v>
      </c>
      <c r="E191" s="78" t="s">
        <v>192</v>
      </c>
      <c r="F191" s="120">
        <v>19</v>
      </c>
      <c r="G191" s="57">
        <v>12.22</v>
      </c>
      <c r="H191" s="57">
        <v>14.97</v>
      </c>
      <c r="I191" s="34">
        <v>284.43</v>
      </c>
      <c r="J191" s="74">
        <f t="shared" si="8"/>
        <v>7.4159187071387209E-5</v>
      </c>
      <c r="L191" s="120"/>
      <c r="M191" s="215"/>
    </row>
    <row r="192" spans="1:13" ht="90">
      <c r="A192" s="58" t="s">
        <v>874</v>
      </c>
      <c r="B192" s="78" t="s">
        <v>133</v>
      </c>
      <c r="C192" s="58" t="s">
        <v>1110</v>
      </c>
      <c r="D192" s="79" t="s">
        <v>875</v>
      </c>
      <c r="E192" s="78" t="s">
        <v>192</v>
      </c>
      <c r="F192" s="120">
        <v>16</v>
      </c>
      <c r="G192" s="57">
        <v>40.049999999999997</v>
      </c>
      <c r="H192" s="57">
        <v>49.05</v>
      </c>
      <c r="I192" s="34">
        <v>784.8</v>
      </c>
      <c r="J192" s="74">
        <f t="shared" si="8"/>
        <v>2.0462022294984595E-4</v>
      </c>
      <c r="L192" s="120"/>
      <c r="M192" s="215"/>
    </row>
    <row r="193" spans="1:13" ht="75">
      <c r="A193" s="58" t="s">
        <v>876</v>
      </c>
      <c r="B193" s="78" t="s">
        <v>133</v>
      </c>
      <c r="C193" s="58" t="s">
        <v>407</v>
      </c>
      <c r="D193" s="79" t="s">
        <v>408</v>
      </c>
      <c r="E193" s="78" t="s">
        <v>192</v>
      </c>
      <c r="F193" s="120">
        <v>8</v>
      </c>
      <c r="G193" s="57">
        <v>14.81</v>
      </c>
      <c r="H193" s="57">
        <v>18.14</v>
      </c>
      <c r="I193" s="34">
        <v>145.12</v>
      </c>
      <c r="J193" s="74">
        <f t="shared" si="8"/>
        <v>3.7837011664731962E-5</v>
      </c>
      <c r="L193" s="120"/>
      <c r="M193" s="215"/>
    </row>
    <row r="194" spans="1:13" ht="75">
      <c r="A194" s="58" t="s">
        <v>877</v>
      </c>
      <c r="B194" s="78" t="s">
        <v>133</v>
      </c>
      <c r="C194" s="58" t="s">
        <v>1111</v>
      </c>
      <c r="D194" s="79" t="s">
        <v>878</v>
      </c>
      <c r="E194" s="78" t="s">
        <v>192</v>
      </c>
      <c r="F194" s="120">
        <v>8</v>
      </c>
      <c r="G194" s="57">
        <v>26.79</v>
      </c>
      <c r="H194" s="57">
        <v>32.81</v>
      </c>
      <c r="I194" s="34">
        <v>262.48</v>
      </c>
      <c r="J194" s="74">
        <f t="shared" si="8"/>
        <v>6.8436182619617189E-5</v>
      </c>
      <c r="L194" s="120"/>
      <c r="M194" s="215"/>
    </row>
    <row r="195" spans="1:13" ht="90">
      <c r="A195" s="58" t="s">
        <v>879</v>
      </c>
      <c r="B195" s="78" t="s">
        <v>133</v>
      </c>
      <c r="C195" s="58" t="s">
        <v>1112</v>
      </c>
      <c r="D195" s="79" t="s">
        <v>880</v>
      </c>
      <c r="E195" s="78" t="s">
        <v>192</v>
      </c>
      <c r="F195" s="120">
        <v>17</v>
      </c>
      <c r="G195" s="57">
        <v>48.81</v>
      </c>
      <c r="H195" s="57">
        <v>59.78</v>
      </c>
      <c r="I195" s="34">
        <v>1016.26</v>
      </c>
      <c r="J195" s="74">
        <f t="shared" si="8"/>
        <v>2.6496858788864735E-4</v>
      </c>
      <c r="L195" s="120"/>
      <c r="M195" s="215"/>
    </row>
    <row r="196" spans="1:13" ht="75">
      <c r="A196" s="58" t="s">
        <v>881</v>
      </c>
      <c r="B196" s="78" t="s">
        <v>133</v>
      </c>
      <c r="C196" s="58" t="s">
        <v>1113</v>
      </c>
      <c r="D196" s="79" t="s">
        <v>882</v>
      </c>
      <c r="E196" s="78" t="s">
        <v>192</v>
      </c>
      <c r="F196" s="120">
        <v>3</v>
      </c>
      <c r="G196" s="57">
        <v>19.75</v>
      </c>
      <c r="H196" s="57">
        <v>24.19</v>
      </c>
      <c r="I196" s="34">
        <v>72.569999999999993</v>
      </c>
      <c r="J196" s="74">
        <f t="shared" si="8"/>
        <v>1.8921113123687969E-5</v>
      </c>
      <c r="L196" s="120"/>
      <c r="M196" s="215"/>
    </row>
    <row r="197" spans="1:13" ht="75">
      <c r="A197" s="58" t="s">
        <v>883</v>
      </c>
      <c r="B197" s="78" t="s">
        <v>133</v>
      </c>
      <c r="C197" s="58" t="s">
        <v>1114</v>
      </c>
      <c r="D197" s="79" t="s">
        <v>884</v>
      </c>
      <c r="E197" s="78" t="s">
        <v>192</v>
      </c>
      <c r="F197" s="120">
        <v>30</v>
      </c>
      <c r="G197" s="57">
        <v>32.54</v>
      </c>
      <c r="H197" s="57">
        <v>39.85</v>
      </c>
      <c r="I197" s="34">
        <v>1195.5</v>
      </c>
      <c r="J197" s="74">
        <f t="shared" si="8"/>
        <v>3.1170167754401227E-4</v>
      </c>
      <c r="L197" s="120"/>
      <c r="M197" s="215"/>
    </row>
    <row r="198" spans="1:13" ht="75">
      <c r="A198" s="58" t="s">
        <v>885</v>
      </c>
      <c r="B198" s="78" t="s">
        <v>133</v>
      </c>
      <c r="C198" s="58" t="s">
        <v>1115</v>
      </c>
      <c r="D198" s="79" t="s">
        <v>886</v>
      </c>
      <c r="E198" s="78" t="s">
        <v>141</v>
      </c>
      <c r="F198" s="120">
        <v>90.4</v>
      </c>
      <c r="G198" s="57">
        <v>36.200000000000003</v>
      </c>
      <c r="H198" s="57">
        <v>44.33</v>
      </c>
      <c r="I198" s="34">
        <v>4007.43</v>
      </c>
      <c r="J198" s="74">
        <f t="shared" si="8"/>
        <v>1.0448537462485999E-3</v>
      </c>
      <c r="L198" s="120"/>
      <c r="M198" s="215"/>
    </row>
    <row r="199" spans="1:13" ht="75">
      <c r="A199" s="58" t="s">
        <v>887</v>
      </c>
      <c r="B199" s="78" t="s">
        <v>133</v>
      </c>
      <c r="C199" s="58" t="s">
        <v>1116</v>
      </c>
      <c r="D199" s="79" t="s">
        <v>888</v>
      </c>
      <c r="E199" s="78" t="s">
        <v>141</v>
      </c>
      <c r="F199" s="120">
        <v>2.9</v>
      </c>
      <c r="G199" s="57">
        <v>32.29</v>
      </c>
      <c r="H199" s="57">
        <v>39.549999999999997</v>
      </c>
      <c r="I199" s="34">
        <v>114.7</v>
      </c>
      <c r="J199" s="74">
        <f t="shared" si="8"/>
        <v>2.9905631463235639E-5</v>
      </c>
      <c r="L199" s="120"/>
      <c r="M199" s="215"/>
    </row>
    <row r="200" spans="1:13" ht="75">
      <c r="A200" s="58" t="s">
        <v>889</v>
      </c>
      <c r="B200" s="78" t="s">
        <v>133</v>
      </c>
      <c r="C200" s="58" t="s">
        <v>404</v>
      </c>
      <c r="D200" s="79" t="s">
        <v>199</v>
      </c>
      <c r="E200" s="78" t="s">
        <v>141</v>
      </c>
      <c r="F200" s="120">
        <v>18.3</v>
      </c>
      <c r="G200" s="57">
        <v>25.99</v>
      </c>
      <c r="H200" s="57">
        <v>31.83</v>
      </c>
      <c r="I200" s="57">
        <v>582.49</v>
      </c>
      <c r="J200" s="74">
        <f t="shared" si="8"/>
        <v>1.5187211221464803E-4</v>
      </c>
      <c r="L200" s="120"/>
      <c r="M200" s="215"/>
    </row>
    <row r="201" spans="1:13" ht="75">
      <c r="A201" s="58" t="s">
        <v>890</v>
      </c>
      <c r="B201" s="78" t="s">
        <v>133</v>
      </c>
      <c r="C201" s="58" t="s">
        <v>403</v>
      </c>
      <c r="D201" s="79" t="s">
        <v>200</v>
      </c>
      <c r="E201" s="78" t="s">
        <v>141</v>
      </c>
      <c r="F201" s="120">
        <v>36.700000000000003</v>
      </c>
      <c r="G201" s="57">
        <v>20.77</v>
      </c>
      <c r="H201" s="57">
        <v>25.44</v>
      </c>
      <c r="I201" s="57">
        <v>933.65</v>
      </c>
      <c r="J201" s="74">
        <f t="shared" si="8"/>
        <v>2.4342975427768052E-4</v>
      </c>
      <c r="L201" s="120"/>
      <c r="M201" s="215"/>
    </row>
    <row r="202" spans="1:13" ht="75">
      <c r="A202" s="58" t="s">
        <v>891</v>
      </c>
      <c r="B202" s="78" t="s">
        <v>133</v>
      </c>
      <c r="C202" s="58" t="s">
        <v>1117</v>
      </c>
      <c r="D202" s="79" t="s">
        <v>892</v>
      </c>
      <c r="E202" s="78" t="s">
        <v>192</v>
      </c>
      <c r="F202" s="120">
        <v>2</v>
      </c>
      <c r="G202" s="57">
        <v>41.71</v>
      </c>
      <c r="H202" s="57">
        <v>51.08</v>
      </c>
      <c r="I202" s="34">
        <v>102.16</v>
      </c>
      <c r="J202" s="74">
        <f t="shared" si="8"/>
        <v>2.6636088145459048E-5</v>
      </c>
      <c r="L202" s="120"/>
      <c r="M202" s="215"/>
    </row>
    <row r="203" spans="1:13" ht="30">
      <c r="A203" s="58" t="s">
        <v>893</v>
      </c>
      <c r="B203" s="78" t="s">
        <v>181</v>
      </c>
      <c r="C203" s="58" t="s">
        <v>1118</v>
      </c>
      <c r="D203" s="79" t="s">
        <v>894</v>
      </c>
      <c r="E203" s="78" t="s">
        <v>246</v>
      </c>
      <c r="F203" s="120">
        <v>2</v>
      </c>
      <c r="G203" s="57">
        <v>16587.8</v>
      </c>
      <c r="H203" s="57">
        <v>20315.080000000002</v>
      </c>
      <c r="I203" s="34">
        <v>40630.160000000003</v>
      </c>
      <c r="J203" s="74">
        <f t="shared" si="8"/>
        <v>1.0593466357910185E-2</v>
      </c>
      <c r="L203" s="120"/>
      <c r="M203" s="215"/>
    </row>
    <row r="204" spans="1:13" ht="45">
      <c r="A204" s="58" t="s">
        <v>895</v>
      </c>
      <c r="B204" s="78" t="s">
        <v>181</v>
      </c>
      <c r="C204" s="58" t="s">
        <v>1119</v>
      </c>
      <c r="D204" s="79" t="s">
        <v>896</v>
      </c>
      <c r="E204" s="78" t="s">
        <v>246</v>
      </c>
      <c r="F204" s="120">
        <v>2</v>
      </c>
      <c r="G204" s="57">
        <v>3441.66</v>
      </c>
      <c r="H204" s="57">
        <v>4215</v>
      </c>
      <c r="I204" s="34">
        <v>8430</v>
      </c>
      <c r="J204" s="74">
        <f t="shared" si="8"/>
        <v>2.1979465844383299E-3</v>
      </c>
      <c r="L204" s="120"/>
      <c r="M204" s="215"/>
    </row>
    <row r="205" spans="1:13">
      <c r="A205" s="58"/>
      <c r="B205" s="78"/>
      <c r="C205" s="58"/>
      <c r="D205" s="79"/>
      <c r="E205" s="78"/>
      <c r="F205" s="120"/>
      <c r="G205" s="57"/>
      <c r="H205" s="57"/>
      <c r="I205" s="34"/>
      <c r="J205" s="74"/>
      <c r="L205" s="120"/>
      <c r="M205" s="215"/>
    </row>
    <row r="206" spans="1:13" s="43" customFormat="1" ht="15.75">
      <c r="A206" s="127" t="s">
        <v>897</v>
      </c>
      <c r="B206" s="114"/>
      <c r="C206" s="127"/>
      <c r="D206" s="131" t="s">
        <v>898</v>
      </c>
      <c r="E206" s="114"/>
      <c r="F206" s="178"/>
      <c r="G206" s="179"/>
      <c r="H206" s="179"/>
      <c r="I206" s="96">
        <f>SUM(I207:I218)</f>
        <v>43825.789999999994</v>
      </c>
      <c r="J206" s="211">
        <f t="shared" ref="J206:J218" si="9">I206/$I$259</f>
        <v>1.1426660194639561E-2</v>
      </c>
      <c r="L206" s="178"/>
      <c r="M206" s="223"/>
    </row>
    <row r="207" spans="1:13" ht="75">
      <c r="A207" s="58" t="s">
        <v>899</v>
      </c>
      <c r="B207" s="78" t="s">
        <v>133</v>
      </c>
      <c r="C207" s="58" t="s">
        <v>1120</v>
      </c>
      <c r="D207" s="79" t="s">
        <v>900</v>
      </c>
      <c r="E207" s="78" t="s">
        <v>192</v>
      </c>
      <c r="F207" s="120">
        <v>12</v>
      </c>
      <c r="G207" s="57">
        <v>568.92999999999995</v>
      </c>
      <c r="H207" s="57">
        <v>696.77</v>
      </c>
      <c r="I207" s="34">
        <v>8361.24</v>
      </c>
      <c r="J207" s="74">
        <f t="shared" si="9"/>
        <v>2.1800188493083204E-3</v>
      </c>
      <c r="L207" s="120"/>
      <c r="M207" s="215"/>
    </row>
    <row r="208" spans="1:13" ht="105">
      <c r="A208" s="58" t="s">
        <v>901</v>
      </c>
      <c r="B208" s="78" t="s">
        <v>133</v>
      </c>
      <c r="C208" s="58" t="s">
        <v>1121</v>
      </c>
      <c r="D208" s="79" t="s">
        <v>902</v>
      </c>
      <c r="E208" s="78" t="s">
        <v>192</v>
      </c>
      <c r="F208" s="120">
        <v>4</v>
      </c>
      <c r="G208" s="57">
        <v>887.54</v>
      </c>
      <c r="H208" s="57">
        <v>1086.97</v>
      </c>
      <c r="I208" s="34">
        <v>4347.88</v>
      </c>
      <c r="J208" s="74">
        <f t="shared" si="9"/>
        <v>1.1336189793057802E-3</v>
      </c>
      <c r="L208" s="120"/>
      <c r="M208" s="215"/>
    </row>
    <row r="209" spans="1:13" ht="30">
      <c r="A209" s="58" t="s">
        <v>903</v>
      </c>
      <c r="B209" s="78" t="s">
        <v>181</v>
      </c>
      <c r="C209" s="58" t="s">
        <v>1122</v>
      </c>
      <c r="D209" s="79" t="s">
        <v>1123</v>
      </c>
      <c r="E209" s="78" t="s">
        <v>246</v>
      </c>
      <c r="F209" s="120">
        <v>4</v>
      </c>
      <c r="G209" s="57">
        <v>389.37</v>
      </c>
      <c r="H209" s="57">
        <v>476.86</v>
      </c>
      <c r="I209" s="34">
        <v>1907.44</v>
      </c>
      <c r="J209" s="74">
        <f t="shared" si="9"/>
        <v>4.9732517592183251E-4</v>
      </c>
      <c r="L209" s="120"/>
      <c r="M209" s="215"/>
    </row>
    <row r="210" spans="1:13" ht="75">
      <c r="A210" s="58" t="s">
        <v>904</v>
      </c>
      <c r="B210" s="78" t="s">
        <v>133</v>
      </c>
      <c r="C210" s="58" t="s">
        <v>1124</v>
      </c>
      <c r="D210" s="79" t="s">
        <v>905</v>
      </c>
      <c r="E210" s="78" t="s">
        <v>192</v>
      </c>
      <c r="F210" s="120">
        <v>9</v>
      </c>
      <c r="G210" s="57">
        <v>520.57000000000005</v>
      </c>
      <c r="H210" s="57">
        <v>637.54</v>
      </c>
      <c r="I210" s="34">
        <v>5737.86</v>
      </c>
      <c r="J210" s="74">
        <f t="shared" si="9"/>
        <v>1.4960272584798712E-3</v>
      </c>
      <c r="L210" s="120"/>
      <c r="M210" s="215"/>
    </row>
    <row r="211" spans="1:13" ht="120">
      <c r="A211" s="58" t="s">
        <v>906</v>
      </c>
      <c r="B211" s="78" t="s">
        <v>133</v>
      </c>
      <c r="C211" s="58" t="s">
        <v>1125</v>
      </c>
      <c r="D211" s="79" t="s">
        <v>907</v>
      </c>
      <c r="E211" s="78" t="s">
        <v>192</v>
      </c>
      <c r="F211" s="120">
        <v>6</v>
      </c>
      <c r="G211" s="57">
        <v>314.56</v>
      </c>
      <c r="H211" s="57">
        <v>385.24</v>
      </c>
      <c r="I211" s="34">
        <v>2311.44</v>
      </c>
      <c r="J211" s="74">
        <f t="shared" si="9"/>
        <v>6.0265974533026492E-4</v>
      </c>
      <c r="L211" s="120"/>
      <c r="M211" s="215"/>
    </row>
    <row r="212" spans="1:13" ht="60">
      <c r="A212" s="58" t="s">
        <v>908</v>
      </c>
      <c r="B212" s="78" t="s">
        <v>133</v>
      </c>
      <c r="C212" s="58" t="s">
        <v>1126</v>
      </c>
      <c r="D212" s="79" t="s">
        <v>1127</v>
      </c>
      <c r="E212" s="78" t="s">
        <v>192</v>
      </c>
      <c r="F212" s="120">
        <v>9</v>
      </c>
      <c r="G212" s="57">
        <v>206.62</v>
      </c>
      <c r="H212" s="57">
        <v>253.05</v>
      </c>
      <c r="I212" s="34">
        <v>2277.4499999999998</v>
      </c>
      <c r="J212" s="74">
        <f t="shared" si="9"/>
        <v>5.9379756212681782E-4</v>
      </c>
      <c r="L212" s="120"/>
      <c r="M212" s="215"/>
    </row>
    <row r="213" spans="1:13" ht="45">
      <c r="A213" s="58" t="s">
        <v>909</v>
      </c>
      <c r="B213" s="78" t="s">
        <v>133</v>
      </c>
      <c r="C213" s="58" t="s">
        <v>1128</v>
      </c>
      <c r="D213" s="79" t="s">
        <v>910</v>
      </c>
      <c r="E213" s="78" t="s">
        <v>192</v>
      </c>
      <c r="F213" s="120">
        <v>15</v>
      </c>
      <c r="G213" s="57">
        <v>78.650000000000006</v>
      </c>
      <c r="H213" s="57">
        <v>96.32</v>
      </c>
      <c r="I213" s="34">
        <v>1444.8</v>
      </c>
      <c r="J213" s="74">
        <f t="shared" si="9"/>
        <v>3.7670145020124543E-4</v>
      </c>
      <c r="L213" s="120"/>
      <c r="M213" s="215"/>
    </row>
    <row r="214" spans="1:13">
      <c r="A214" s="58" t="s">
        <v>911</v>
      </c>
      <c r="B214" s="78" t="s">
        <v>181</v>
      </c>
      <c r="C214" s="58" t="s">
        <v>1129</v>
      </c>
      <c r="D214" s="79" t="s">
        <v>1130</v>
      </c>
      <c r="E214" s="78" t="s">
        <v>220</v>
      </c>
      <c r="F214" s="120">
        <v>15.61</v>
      </c>
      <c r="G214" s="57">
        <v>558.85</v>
      </c>
      <c r="H214" s="57">
        <v>684.42</v>
      </c>
      <c r="I214" s="34">
        <v>10683.8</v>
      </c>
      <c r="J214" s="74">
        <f t="shared" si="9"/>
        <v>2.7855779025886393E-3</v>
      </c>
      <c r="L214" s="120"/>
      <c r="M214" s="215"/>
    </row>
    <row r="215" spans="1:13" ht="90">
      <c r="A215" s="58" t="s">
        <v>912</v>
      </c>
      <c r="B215" s="78" t="s">
        <v>133</v>
      </c>
      <c r="C215" s="58" t="s">
        <v>1131</v>
      </c>
      <c r="D215" s="79" t="s">
        <v>913</v>
      </c>
      <c r="E215" s="78" t="s">
        <v>192</v>
      </c>
      <c r="F215" s="120">
        <v>1</v>
      </c>
      <c r="G215" s="57">
        <v>389.79</v>
      </c>
      <c r="H215" s="57">
        <v>477.38</v>
      </c>
      <c r="I215" s="34">
        <v>477.38</v>
      </c>
      <c r="J215" s="74">
        <f t="shared" si="9"/>
        <v>1.2446687312920167E-4</v>
      </c>
      <c r="L215" s="120"/>
      <c r="M215" s="215"/>
    </row>
    <row r="216" spans="1:13" ht="75">
      <c r="A216" s="58" t="s">
        <v>914</v>
      </c>
      <c r="B216" s="78" t="s">
        <v>133</v>
      </c>
      <c r="C216" s="58" t="s">
        <v>1132</v>
      </c>
      <c r="D216" s="79" t="s">
        <v>915</v>
      </c>
      <c r="E216" s="78" t="s">
        <v>192</v>
      </c>
      <c r="F216" s="120">
        <v>2</v>
      </c>
      <c r="G216" s="57">
        <v>589.66</v>
      </c>
      <c r="H216" s="57">
        <v>722.16</v>
      </c>
      <c r="I216" s="34">
        <v>1444.32</v>
      </c>
      <c r="J216" s="74">
        <f t="shared" si="9"/>
        <v>3.7657630021778986E-4</v>
      </c>
      <c r="L216" s="120"/>
      <c r="M216" s="215"/>
    </row>
    <row r="217" spans="1:13" ht="60">
      <c r="A217" s="58" t="s">
        <v>916</v>
      </c>
      <c r="B217" s="78" t="s">
        <v>133</v>
      </c>
      <c r="C217" s="58" t="s">
        <v>535</v>
      </c>
      <c r="D217" s="79" t="s">
        <v>536</v>
      </c>
      <c r="E217" s="78" t="s">
        <v>192</v>
      </c>
      <c r="F217" s="120">
        <v>2</v>
      </c>
      <c r="G217" s="57">
        <v>125.59</v>
      </c>
      <c r="H217" s="57">
        <v>153.81</v>
      </c>
      <c r="I217" s="34">
        <v>307.62</v>
      </c>
      <c r="J217" s="74">
        <f t="shared" si="9"/>
        <v>8.0205495647084108E-5</v>
      </c>
      <c r="L217" s="120"/>
      <c r="M217" s="215"/>
    </row>
    <row r="218" spans="1:13" ht="45">
      <c r="A218" s="58" t="s">
        <v>917</v>
      </c>
      <c r="B218" s="78" t="s">
        <v>176</v>
      </c>
      <c r="C218" s="58" t="s">
        <v>1133</v>
      </c>
      <c r="D218" s="79" t="s">
        <v>1134</v>
      </c>
      <c r="E218" s="78" t="s">
        <v>168</v>
      </c>
      <c r="F218" s="120">
        <v>6.96</v>
      </c>
      <c r="G218" s="57">
        <v>530.80999999999995</v>
      </c>
      <c r="H218" s="57">
        <v>650.08000000000004</v>
      </c>
      <c r="I218" s="34">
        <v>4524.5600000000004</v>
      </c>
      <c r="J218" s="74">
        <f t="shared" si="9"/>
        <v>1.1796846023827154E-3</v>
      </c>
      <c r="L218" s="120"/>
      <c r="M218" s="215"/>
    </row>
    <row r="219" spans="1:13">
      <c r="A219" s="58"/>
      <c r="B219" s="78"/>
      <c r="C219" s="58"/>
      <c r="D219" s="79"/>
      <c r="E219" s="78"/>
      <c r="F219" s="120"/>
      <c r="G219" s="57"/>
      <c r="H219" s="57"/>
      <c r="I219" s="34"/>
      <c r="J219" s="74"/>
      <c r="L219" s="120"/>
      <c r="M219" s="215"/>
    </row>
    <row r="220" spans="1:13" s="43" customFormat="1" ht="15.75">
      <c r="A220" s="127" t="s">
        <v>918</v>
      </c>
      <c r="B220" s="114"/>
      <c r="C220" s="127"/>
      <c r="D220" s="131" t="s">
        <v>919</v>
      </c>
      <c r="E220" s="114"/>
      <c r="F220" s="178"/>
      <c r="G220" s="179"/>
      <c r="H220" s="179"/>
      <c r="I220" s="179">
        <f>SUM(I221:I224)</f>
        <v>175248.72</v>
      </c>
      <c r="J220" s="211">
        <f>I220/$I$259</f>
        <v>4.5692446684601332E-2</v>
      </c>
      <c r="L220" s="178"/>
      <c r="M220" s="223"/>
    </row>
    <row r="221" spans="1:13" ht="90">
      <c r="A221" s="58" t="s">
        <v>920</v>
      </c>
      <c r="B221" s="78" t="s">
        <v>133</v>
      </c>
      <c r="C221" s="58" t="s">
        <v>527</v>
      </c>
      <c r="D221" s="79" t="s">
        <v>528</v>
      </c>
      <c r="E221" s="78" t="s">
        <v>168</v>
      </c>
      <c r="F221" s="120">
        <v>685.62</v>
      </c>
      <c r="G221" s="57">
        <v>46.59</v>
      </c>
      <c r="H221" s="57">
        <v>57.06</v>
      </c>
      <c r="I221" s="57">
        <v>39121.480000000003</v>
      </c>
      <c r="J221" s="74">
        <f>I221/$I$259</f>
        <v>1.0200109530744062E-2</v>
      </c>
      <c r="L221" s="120"/>
      <c r="M221" s="215"/>
    </row>
    <row r="222" spans="1:13" ht="45">
      <c r="A222" s="58" t="s">
        <v>921</v>
      </c>
      <c r="B222" s="78" t="s">
        <v>133</v>
      </c>
      <c r="C222" s="58" t="s">
        <v>529</v>
      </c>
      <c r="D222" s="79" t="s">
        <v>530</v>
      </c>
      <c r="E222" s="78" t="s">
        <v>168</v>
      </c>
      <c r="F222" s="120">
        <v>685.62</v>
      </c>
      <c r="G222" s="57">
        <v>70.11</v>
      </c>
      <c r="H222" s="57">
        <v>85.86</v>
      </c>
      <c r="I222" s="34">
        <v>58867.33</v>
      </c>
      <c r="J222" s="74">
        <f>I222/$I$259</f>
        <v>1.5348427865777467E-2</v>
      </c>
      <c r="L222" s="120"/>
      <c r="M222" s="215"/>
    </row>
    <row r="223" spans="1:13" ht="60">
      <c r="A223" s="58" t="s">
        <v>922</v>
      </c>
      <c r="B223" s="214" t="s">
        <v>133</v>
      </c>
      <c r="C223" s="35" t="s">
        <v>531</v>
      </c>
      <c r="D223" s="98" t="s">
        <v>923</v>
      </c>
      <c r="E223" s="47" t="s">
        <v>168</v>
      </c>
      <c r="F223" s="44">
        <v>627.99</v>
      </c>
      <c r="G223" s="34">
        <v>75.03</v>
      </c>
      <c r="H223" s="34">
        <v>91.89</v>
      </c>
      <c r="I223" s="34">
        <v>57706</v>
      </c>
      <c r="J223" s="74">
        <f>I223/$I$259</f>
        <v>1.5045635302680696E-2</v>
      </c>
      <c r="L223" s="44"/>
      <c r="M223" s="215"/>
    </row>
    <row r="224" spans="1:13" ht="30">
      <c r="A224" s="58" t="s">
        <v>924</v>
      </c>
      <c r="B224" s="214" t="s">
        <v>133</v>
      </c>
      <c r="C224" s="35" t="s">
        <v>390</v>
      </c>
      <c r="D224" s="98" t="s">
        <v>925</v>
      </c>
      <c r="E224" s="47" t="s">
        <v>168</v>
      </c>
      <c r="F224" s="44">
        <v>314.22000000000003</v>
      </c>
      <c r="G224" s="34">
        <v>50.81</v>
      </c>
      <c r="H224" s="34">
        <v>62.23</v>
      </c>
      <c r="I224" s="34">
        <v>19553.91</v>
      </c>
      <c r="J224" s="74">
        <f>I224/$I$259</f>
        <v>5.0982739853991108E-3</v>
      </c>
      <c r="L224" s="44"/>
      <c r="M224" s="215"/>
    </row>
    <row r="225" spans="1:13">
      <c r="A225" s="58"/>
      <c r="B225" s="214"/>
      <c r="C225" s="35"/>
      <c r="D225" s="98"/>
      <c r="E225" s="47"/>
      <c r="F225" s="44"/>
      <c r="G225" s="34"/>
      <c r="H225" s="34"/>
      <c r="I225" s="34"/>
      <c r="J225" s="74"/>
      <c r="L225" s="44"/>
      <c r="M225" s="215"/>
    </row>
    <row r="226" spans="1:13" s="43" customFormat="1" ht="15.75">
      <c r="A226" s="206" t="s">
        <v>926</v>
      </c>
      <c r="B226" s="206"/>
      <c r="C226" s="99"/>
      <c r="D226" s="227" t="s">
        <v>927</v>
      </c>
      <c r="E226" s="213"/>
      <c r="F226" s="209"/>
      <c r="G226" s="96"/>
      <c r="H226" s="96"/>
      <c r="I226" s="96">
        <f>SUM(I227:I231)</f>
        <v>196526.83999999997</v>
      </c>
      <c r="J226" s="211">
        <f t="shared" ref="J226:J231" si="10">I226/$I$259</f>
        <v>5.1240272447029431E-2</v>
      </c>
      <c r="L226" s="209"/>
      <c r="M226" s="223"/>
    </row>
    <row r="227" spans="1:13" ht="45">
      <c r="A227" s="58" t="s">
        <v>928</v>
      </c>
      <c r="B227" s="78" t="s">
        <v>133</v>
      </c>
      <c r="C227" s="58" t="s">
        <v>1135</v>
      </c>
      <c r="D227" s="79" t="s">
        <v>929</v>
      </c>
      <c r="E227" s="78" t="s">
        <v>168</v>
      </c>
      <c r="F227" s="120">
        <v>3616.34</v>
      </c>
      <c r="G227" s="57">
        <v>4.2</v>
      </c>
      <c r="H227" s="57">
        <v>5.14</v>
      </c>
      <c r="I227" s="57">
        <v>18587.990000000002</v>
      </c>
      <c r="J227" s="74">
        <f t="shared" si="10"/>
        <v>4.8464305020253663E-3</v>
      </c>
      <c r="L227" s="120"/>
      <c r="M227" s="215"/>
    </row>
    <row r="228" spans="1:13" ht="45">
      <c r="A228" s="58" t="s">
        <v>930</v>
      </c>
      <c r="B228" s="78" t="s">
        <v>133</v>
      </c>
      <c r="C228" s="58" t="s">
        <v>1136</v>
      </c>
      <c r="D228" s="79" t="s">
        <v>931</v>
      </c>
      <c r="E228" s="78" t="s">
        <v>168</v>
      </c>
      <c r="F228" s="120">
        <v>3616.34</v>
      </c>
      <c r="G228" s="57">
        <v>18.91</v>
      </c>
      <c r="H228" s="57">
        <v>23.16</v>
      </c>
      <c r="I228" s="34">
        <v>83754.429999999993</v>
      </c>
      <c r="J228" s="74">
        <f t="shared" si="10"/>
        <v>2.1837219851729442E-2</v>
      </c>
      <c r="L228" s="120"/>
      <c r="M228" s="215"/>
    </row>
    <row r="229" spans="1:13" ht="45">
      <c r="A229" s="58" t="s">
        <v>932</v>
      </c>
      <c r="B229" s="78" t="s">
        <v>181</v>
      </c>
      <c r="C229" s="58" t="s">
        <v>1137</v>
      </c>
      <c r="D229" s="79" t="s">
        <v>1138</v>
      </c>
      <c r="E229" s="78" t="s">
        <v>220</v>
      </c>
      <c r="F229" s="120">
        <v>3616.34</v>
      </c>
      <c r="G229" s="57">
        <v>16.079999999999998</v>
      </c>
      <c r="H229" s="57">
        <v>19.690000000000001</v>
      </c>
      <c r="I229" s="34">
        <v>71205.73</v>
      </c>
      <c r="J229" s="74">
        <f t="shared" si="10"/>
        <v>1.856540819050272E-2</v>
      </c>
      <c r="L229" s="120"/>
      <c r="M229" s="215"/>
    </row>
    <row r="230" spans="1:13" ht="45">
      <c r="A230" s="58" t="s">
        <v>933</v>
      </c>
      <c r="B230" s="78" t="s">
        <v>133</v>
      </c>
      <c r="C230" s="58" t="s">
        <v>391</v>
      </c>
      <c r="D230" s="79" t="s">
        <v>934</v>
      </c>
      <c r="E230" s="78" t="s">
        <v>168</v>
      </c>
      <c r="F230" s="120">
        <v>580.53</v>
      </c>
      <c r="G230" s="57">
        <v>14.48</v>
      </c>
      <c r="H230" s="57">
        <v>17.73</v>
      </c>
      <c r="I230" s="34">
        <v>10292.799999999999</v>
      </c>
      <c r="J230" s="74">
        <f t="shared" si="10"/>
        <v>2.6836328118987948E-3</v>
      </c>
      <c r="L230" s="120"/>
      <c r="M230" s="215"/>
    </row>
    <row r="231" spans="1:13" ht="45">
      <c r="A231" s="58" t="s">
        <v>935</v>
      </c>
      <c r="B231" s="78" t="s">
        <v>133</v>
      </c>
      <c r="C231" s="58" t="s">
        <v>389</v>
      </c>
      <c r="D231" s="79" t="s">
        <v>936</v>
      </c>
      <c r="E231" s="78" t="s">
        <v>168</v>
      </c>
      <c r="F231" s="120">
        <v>237.92</v>
      </c>
      <c r="G231" s="57">
        <v>43.54</v>
      </c>
      <c r="H231" s="57">
        <v>53.32</v>
      </c>
      <c r="I231" s="34">
        <v>12685.89</v>
      </c>
      <c r="J231" s="74">
        <f t="shared" si="10"/>
        <v>3.3075810908731154E-3</v>
      </c>
      <c r="L231" s="120"/>
      <c r="M231" s="215"/>
    </row>
    <row r="232" spans="1:13">
      <c r="A232" s="58"/>
      <c r="B232" s="78"/>
      <c r="C232" s="58"/>
      <c r="D232" s="79"/>
      <c r="E232" s="78"/>
      <c r="F232" s="120"/>
      <c r="G232" s="57"/>
      <c r="H232" s="57"/>
      <c r="I232" s="34"/>
      <c r="J232" s="74"/>
      <c r="L232" s="120"/>
      <c r="M232" s="215"/>
    </row>
    <row r="233" spans="1:13" s="43" customFormat="1" ht="15.75">
      <c r="A233" s="127" t="s">
        <v>937</v>
      </c>
      <c r="B233" s="114"/>
      <c r="C233" s="127"/>
      <c r="D233" s="131" t="s">
        <v>938</v>
      </c>
      <c r="E233" s="114"/>
      <c r="F233" s="178"/>
      <c r="G233" s="179"/>
      <c r="H233" s="179"/>
      <c r="I233" s="96">
        <f>SUM(I234:I236)</f>
        <v>11008.029999999999</v>
      </c>
      <c r="J233" s="211">
        <f>I233/$I$259</f>
        <v>2.8701141091215499E-3</v>
      </c>
      <c r="L233" s="178"/>
      <c r="M233" s="223"/>
    </row>
    <row r="234" spans="1:13" ht="45">
      <c r="A234" s="58" t="s">
        <v>939</v>
      </c>
      <c r="B234" s="78" t="s">
        <v>133</v>
      </c>
      <c r="C234" s="58" t="s">
        <v>1139</v>
      </c>
      <c r="D234" s="79" t="s">
        <v>940</v>
      </c>
      <c r="E234" s="78" t="s">
        <v>168</v>
      </c>
      <c r="F234" s="120">
        <v>91.11</v>
      </c>
      <c r="G234" s="57">
        <v>22.43</v>
      </c>
      <c r="H234" s="57">
        <v>27.47</v>
      </c>
      <c r="I234" s="57">
        <v>2502.79</v>
      </c>
      <c r="J234" s="74">
        <f>I234/$I$259</f>
        <v>6.5255026477656082E-4</v>
      </c>
      <c r="L234" s="120"/>
      <c r="M234" s="215"/>
    </row>
    <row r="235" spans="1:13" ht="45">
      <c r="A235" s="58" t="s">
        <v>941</v>
      </c>
      <c r="B235" s="78" t="s">
        <v>133</v>
      </c>
      <c r="C235" s="58" t="s">
        <v>1140</v>
      </c>
      <c r="D235" s="79" t="s">
        <v>942</v>
      </c>
      <c r="E235" s="78" t="s">
        <v>192</v>
      </c>
      <c r="F235" s="120">
        <v>4</v>
      </c>
      <c r="G235" s="57">
        <v>496.62</v>
      </c>
      <c r="H235" s="57">
        <v>608.21</v>
      </c>
      <c r="I235" s="57">
        <v>2432.84</v>
      </c>
      <c r="J235" s="74">
        <f>I235/$I$259</f>
        <v>6.3431226197923447E-4</v>
      </c>
      <c r="L235" s="120"/>
      <c r="M235" s="215"/>
    </row>
    <row r="236" spans="1:13" ht="45">
      <c r="A236" s="214" t="s">
        <v>943</v>
      </c>
      <c r="B236" s="214" t="s">
        <v>133</v>
      </c>
      <c r="C236" s="35" t="s">
        <v>1141</v>
      </c>
      <c r="D236" s="98" t="s">
        <v>944</v>
      </c>
      <c r="E236" s="47" t="s">
        <v>192</v>
      </c>
      <c r="F236" s="44">
        <v>20</v>
      </c>
      <c r="G236" s="34">
        <v>247.91</v>
      </c>
      <c r="H236" s="34">
        <v>303.62</v>
      </c>
      <c r="I236" s="34">
        <v>6072.4</v>
      </c>
      <c r="J236" s="74">
        <f>I236/$I$259</f>
        <v>1.5832515823657549E-3</v>
      </c>
      <c r="L236" s="44"/>
      <c r="M236" s="215"/>
    </row>
    <row r="237" spans="1:13">
      <c r="A237" s="214"/>
      <c r="B237" s="214"/>
      <c r="C237" s="35"/>
      <c r="D237" s="98"/>
      <c r="E237" s="47"/>
      <c r="F237" s="44"/>
      <c r="G237" s="34"/>
      <c r="H237" s="34"/>
      <c r="I237" s="34"/>
      <c r="J237" s="74"/>
      <c r="L237" s="44"/>
      <c r="M237" s="215"/>
    </row>
    <row r="238" spans="1:13" s="43" customFormat="1" ht="15.75">
      <c r="A238" s="206" t="s">
        <v>945</v>
      </c>
      <c r="B238" s="114"/>
      <c r="C238" s="127"/>
      <c r="D238" s="131" t="s">
        <v>946</v>
      </c>
      <c r="E238" s="114"/>
      <c r="F238" s="178"/>
      <c r="G238" s="179"/>
      <c r="H238" s="179"/>
      <c r="I238" s="96">
        <f>SUM(I239:I254)</f>
        <v>190577.41</v>
      </c>
      <c r="J238" s="211">
        <f t="shared" ref="J238:J254" si="11">I238/$I$259</f>
        <v>4.9689082726050209E-2</v>
      </c>
      <c r="L238" s="178"/>
      <c r="M238" s="223"/>
    </row>
    <row r="239" spans="1:13" ht="60">
      <c r="A239" s="214" t="s">
        <v>947</v>
      </c>
      <c r="B239" s="78" t="s">
        <v>133</v>
      </c>
      <c r="C239" s="58" t="s">
        <v>1142</v>
      </c>
      <c r="D239" s="79" t="s">
        <v>948</v>
      </c>
      <c r="E239" s="78" t="s">
        <v>192</v>
      </c>
      <c r="F239" s="120">
        <v>4</v>
      </c>
      <c r="G239" s="57">
        <v>716.57</v>
      </c>
      <c r="H239" s="57">
        <v>877.58</v>
      </c>
      <c r="I239" s="34">
        <v>3510.32</v>
      </c>
      <c r="J239" s="74">
        <f t="shared" si="11"/>
        <v>9.1524268734111017E-4</v>
      </c>
      <c r="L239" s="120"/>
      <c r="M239" s="215"/>
    </row>
    <row r="240" spans="1:13" ht="60">
      <c r="A240" s="214" t="s">
        <v>949</v>
      </c>
      <c r="B240" s="78" t="s">
        <v>133</v>
      </c>
      <c r="C240" s="58" t="s">
        <v>1143</v>
      </c>
      <c r="D240" s="79" t="s">
        <v>950</v>
      </c>
      <c r="E240" s="78" t="s">
        <v>192</v>
      </c>
      <c r="F240" s="120">
        <v>2</v>
      </c>
      <c r="G240" s="57">
        <v>774.27</v>
      </c>
      <c r="H240" s="57">
        <v>948.25</v>
      </c>
      <c r="I240" s="34">
        <v>1896.5</v>
      </c>
      <c r="J240" s="74">
        <f t="shared" si="11"/>
        <v>4.944727992155745E-4</v>
      </c>
      <c r="L240" s="120"/>
      <c r="M240" s="215"/>
    </row>
    <row r="241" spans="1:13" ht="60">
      <c r="A241" s="214" t="s">
        <v>951</v>
      </c>
      <c r="B241" s="78" t="s">
        <v>133</v>
      </c>
      <c r="C241" s="58" t="s">
        <v>1144</v>
      </c>
      <c r="D241" s="79" t="s">
        <v>952</v>
      </c>
      <c r="E241" s="78" t="s">
        <v>192</v>
      </c>
      <c r="F241" s="120">
        <v>16</v>
      </c>
      <c r="G241" s="57">
        <v>21.44</v>
      </c>
      <c r="H241" s="57">
        <v>26.26</v>
      </c>
      <c r="I241" s="34">
        <v>420.16</v>
      </c>
      <c r="J241" s="74">
        <f t="shared" si="11"/>
        <v>1.0954795218476972E-4</v>
      </c>
      <c r="L241" s="120"/>
      <c r="M241" s="215"/>
    </row>
    <row r="242" spans="1:13" ht="45">
      <c r="A242" s="214" t="s">
        <v>953</v>
      </c>
      <c r="B242" s="78" t="s">
        <v>181</v>
      </c>
      <c r="C242" s="58" t="s">
        <v>1145</v>
      </c>
      <c r="D242" s="79" t="s">
        <v>1146</v>
      </c>
      <c r="E242" s="78" t="s">
        <v>220</v>
      </c>
      <c r="F242" s="120">
        <v>3.6</v>
      </c>
      <c r="G242" s="57">
        <v>21.22</v>
      </c>
      <c r="H242" s="57">
        <v>25.99</v>
      </c>
      <c r="I242" s="34">
        <v>93.56</v>
      </c>
      <c r="J242" s="74">
        <f t="shared" si="11"/>
        <v>2.4393817608546874E-5</v>
      </c>
      <c r="L242" s="120"/>
      <c r="M242" s="215"/>
    </row>
    <row r="243" spans="1:13" ht="45">
      <c r="A243" s="214" t="s">
        <v>954</v>
      </c>
      <c r="B243" s="78" t="s">
        <v>181</v>
      </c>
      <c r="C243" s="58" t="s">
        <v>1147</v>
      </c>
      <c r="D243" s="79" t="s">
        <v>955</v>
      </c>
      <c r="E243" s="78" t="s">
        <v>246</v>
      </c>
      <c r="F243" s="120">
        <v>6</v>
      </c>
      <c r="G243" s="57">
        <v>16.55</v>
      </c>
      <c r="H243" s="57">
        <v>20.27</v>
      </c>
      <c r="I243" s="34">
        <v>121.62</v>
      </c>
      <c r="J243" s="74">
        <f t="shared" si="11"/>
        <v>3.1709877058053344E-5</v>
      </c>
      <c r="L243" s="120"/>
      <c r="M243" s="215"/>
    </row>
    <row r="244" spans="1:13" ht="30">
      <c r="A244" s="214" t="s">
        <v>956</v>
      </c>
      <c r="B244" s="78" t="s">
        <v>181</v>
      </c>
      <c r="C244" s="58" t="s">
        <v>1148</v>
      </c>
      <c r="D244" s="79" t="s">
        <v>957</v>
      </c>
      <c r="E244" s="78" t="s">
        <v>958</v>
      </c>
      <c r="F244" s="120">
        <v>3</v>
      </c>
      <c r="G244" s="57">
        <v>52.38</v>
      </c>
      <c r="H244" s="57">
        <v>64.150000000000006</v>
      </c>
      <c r="I244" s="34">
        <v>192.45</v>
      </c>
      <c r="J244" s="74">
        <f t="shared" si="11"/>
        <v>5.0177321491714893E-5</v>
      </c>
      <c r="L244" s="120"/>
      <c r="M244" s="215"/>
    </row>
    <row r="245" spans="1:13" ht="45">
      <c r="A245" s="214" t="s">
        <v>959</v>
      </c>
      <c r="B245" s="78" t="s">
        <v>181</v>
      </c>
      <c r="C245" s="58" t="s">
        <v>1149</v>
      </c>
      <c r="D245" s="79" t="s">
        <v>960</v>
      </c>
      <c r="E245" s="78" t="s">
        <v>246</v>
      </c>
      <c r="F245" s="120">
        <v>10</v>
      </c>
      <c r="G245" s="57">
        <v>51.74</v>
      </c>
      <c r="H245" s="57">
        <v>63.37</v>
      </c>
      <c r="I245" s="34">
        <v>633.70000000000005</v>
      </c>
      <c r="J245" s="74">
        <f t="shared" si="11"/>
        <v>1.6522405107456344E-4</v>
      </c>
      <c r="L245" s="120"/>
      <c r="M245" s="215"/>
    </row>
    <row r="246" spans="1:13" ht="45">
      <c r="A246" s="214" t="s">
        <v>961</v>
      </c>
      <c r="B246" s="78" t="s">
        <v>181</v>
      </c>
      <c r="C246" s="58" t="s">
        <v>1150</v>
      </c>
      <c r="D246" s="79" t="s">
        <v>962</v>
      </c>
      <c r="E246" s="78" t="s">
        <v>246</v>
      </c>
      <c r="F246" s="120">
        <v>13</v>
      </c>
      <c r="G246" s="57">
        <v>352.85</v>
      </c>
      <c r="H246" s="57">
        <v>432.14</v>
      </c>
      <c r="I246" s="34">
        <v>5617.82</v>
      </c>
      <c r="J246" s="74">
        <f t="shared" si="11"/>
        <v>1.4647293334506925E-3</v>
      </c>
      <c r="L246" s="120"/>
      <c r="M246" s="215"/>
    </row>
    <row r="247" spans="1:13" ht="45">
      <c r="A247" s="214" t="s">
        <v>963</v>
      </c>
      <c r="B247" s="78" t="s">
        <v>181</v>
      </c>
      <c r="C247" s="58" t="s">
        <v>1151</v>
      </c>
      <c r="D247" s="79" t="s">
        <v>964</v>
      </c>
      <c r="E247" s="78" t="s">
        <v>246</v>
      </c>
      <c r="F247" s="120">
        <v>7</v>
      </c>
      <c r="G247" s="57">
        <v>416.78</v>
      </c>
      <c r="H247" s="57">
        <v>510.43</v>
      </c>
      <c r="I247" s="34">
        <v>3573.01</v>
      </c>
      <c r="J247" s="74">
        <f t="shared" si="11"/>
        <v>9.3158779663867115E-4</v>
      </c>
      <c r="L247" s="120"/>
      <c r="M247" s="215"/>
    </row>
    <row r="248" spans="1:13" ht="60">
      <c r="A248" s="214" t="s">
        <v>965</v>
      </c>
      <c r="B248" s="78" t="s">
        <v>133</v>
      </c>
      <c r="C248" s="58" t="s">
        <v>1152</v>
      </c>
      <c r="D248" s="79" t="s">
        <v>966</v>
      </c>
      <c r="E248" s="78" t="s">
        <v>192</v>
      </c>
      <c r="F248" s="120">
        <v>38</v>
      </c>
      <c r="G248" s="57">
        <v>38.47</v>
      </c>
      <c r="H248" s="57">
        <v>47.11</v>
      </c>
      <c r="I248" s="34">
        <v>1790.18</v>
      </c>
      <c r="J248" s="74">
        <f t="shared" si="11"/>
        <v>4.6675207788016723E-4</v>
      </c>
      <c r="L248" s="120"/>
      <c r="M248" s="215"/>
    </row>
    <row r="249" spans="1:13" ht="90">
      <c r="A249" s="214" t="s">
        <v>967</v>
      </c>
      <c r="B249" s="78" t="s">
        <v>133</v>
      </c>
      <c r="C249" s="58" t="s">
        <v>1153</v>
      </c>
      <c r="D249" s="79" t="s">
        <v>1154</v>
      </c>
      <c r="E249" s="78" t="s">
        <v>141</v>
      </c>
      <c r="F249" s="120">
        <v>60</v>
      </c>
      <c r="G249" s="57">
        <v>28.75</v>
      </c>
      <c r="H249" s="57">
        <v>35.21</v>
      </c>
      <c r="I249" s="34">
        <v>2112.6</v>
      </c>
      <c r="J249" s="74">
        <f t="shared" si="11"/>
        <v>5.5081636468379779E-4</v>
      </c>
      <c r="L249" s="120"/>
      <c r="M249" s="215"/>
    </row>
    <row r="250" spans="1:13" ht="60">
      <c r="A250" s="214" t="s">
        <v>968</v>
      </c>
      <c r="B250" s="78" t="s">
        <v>133</v>
      </c>
      <c r="C250" s="58" t="s">
        <v>1155</v>
      </c>
      <c r="D250" s="79" t="s">
        <v>969</v>
      </c>
      <c r="E250" s="78" t="s">
        <v>141</v>
      </c>
      <c r="F250" s="120">
        <v>60</v>
      </c>
      <c r="G250" s="57">
        <v>31.7</v>
      </c>
      <c r="H250" s="57">
        <v>38.82</v>
      </c>
      <c r="I250" s="34">
        <v>2329.1999999999998</v>
      </c>
      <c r="J250" s="74">
        <f t="shared" si="11"/>
        <v>6.072902947181207E-4</v>
      </c>
      <c r="L250" s="120"/>
      <c r="M250" s="215"/>
    </row>
    <row r="251" spans="1:13" ht="60">
      <c r="A251" s="214" t="s">
        <v>970</v>
      </c>
      <c r="B251" s="78" t="s">
        <v>133</v>
      </c>
      <c r="C251" s="58" t="s">
        <v>1156</v>
      </c>
      <c r="D251" s="79" t="s">
        <v>971</v>
      </c>
      <c r="E251" s="78" t="s">
        <v>192</v>
      </c>
      <c r="F251" s="120">
        <v>4</v>
      </c>
      <c r="G251" s="57">
        <v>2554.08</v>
      </c>
      <c r="H251" s="57">
        <v>3127.98</v>
      </c>
      <c r="I251" s="34">
        <v>12511.92</v>
      </c>
      <c r="J251" s="74">
        <f t="shared" si="11"/>
        <v>3.2622220437444399E-3</v>
      </c>
      <c r="L251" s="120"/>
      <c r="M251" s="215"/>
    </row>
    <row r="252" spans="1:13" ht="60">
      <c r="A252" s="214" t="s">
        <v>972</v>
      </c>
      <c r="B252" s="78" t="s">
        <v>133</v>
      </c>
      <c r="C252" s="58" t="s">
        <v>1157</v>
      </c>
      <c r="D252" s="79" t="s">
        <v>973</v>
      </c>
      <c r="E252" s="78" t="s">
        <v>192</v>
      </c>
      <c r="F252" s="120">
        <v>1</v>
      </c>
      <c r="G252" s="57">
        <v>3711.26</v>
      </c>
      <c r="H252" s="57">
        <v>4545.18</v>
      </c>
      <c r="I252" s="34">
        <v>4545.18</v>
      </c>
      <c r="J252" s="74">
        <f t="shared" si="11"/>
        <v>1.1850608370886607E-3</v>
      </c>
      <c r="L252" s="120"/>
      <c r="M252" s="215"/>
    </row>
    <row r="253" spans="1:13" ht="60">
      <c r="A253" s="214" t="s">
        <v>974</v>
      </c>
      <c r="B253" s="78" t="s">
        <v>133</v>
      </c>
      <c r="C253" s="58" t="s">
        <v>1158</v>
      </c>
      <c r="D253" s="79" t="s">
        <v>975</v>
      </c>
      <c r="E253" s="78" t="s">
        <v>192</v>
      </c>
      <c r="F253" s="120">
        <v>8</v>
      </c>
      <c r="G253" s="57">
        <v>5060.21</v>
      </c>
      <c r="H253" s="57">
        <v>6197.24</v>
      </c>
      <c r="I253" s="34">
        <v>49577.919999999998</v>
      </c>
      <c r="J253" s="74">
        <f t="shared" si="11"/>
        <v>1.2926408057835915E-2</v>
      </c>
      <c r="L253" s="120"/>
      <c r="M253" s="215"/>
    </row>
    <row r="254" spans="1:13" ht="60">
      <c r="A254" s="214" t="s">
        <v>976</v>
      </c>
      <c r="B254" s="78" t="s">
        <v>133</v>
      </c>
      <c r="C254" s="58" t="s">
        <v>1159</v>
      </c>
      <c r="D254" s="79" t="s">
        <v>977</v>
      </c>
      <c r="E254" s="78" t="s">
        <v>192</v>
      </c>
      <c r="F254" s="120">
        <v>7</v>
      </c>
      <c r="G254" s="57">
        <v>11857.28</v>
      </c>
      <c r="H254" s="57">
        <v>14521.61</v>
      </c>
      <c r="I254" s="34">
        <v>101651.27</v>
      </c>
      <c r="J254" s="74">
        <f t="shared" si="11"/>
        <v>2.6503447414035406E-2</v>
      </c>
      <c r="L254" s="120"/>
      <c r="M254" s="215"/>
    </row>
    <row r="255" spans="1:13">
      <c r="A255" s="214"/>
      <c r="B255" s="78"/>
      <c r="C255" s="58"/>
      <c r="D255" s="79"/>
      <c r="E255" s="78"/>
      <c r="F255" s="120"/>
      <c r="G255" s="57"/>
      <c r="H255" s="57"/>
      <c r="I255" s="34"/>
      <c r="J255" s="74"/>
      <c r="L255" s="120"/>
      <c r="M255" s="215"/>
    </row>
    <row r="256" spans="1:13" s="43" customFormat="1" ht="15.75">
      <c r="A256" s="206" t="s">
        <v>978</v>
      </c>
      <c r="B256" s="114"/>
      <c r="C256" s="127"/>
      <c r="D256" s="131" t="s">
        <v>979</v>
      </c>
      <c r="E256" s="114"/>
      <c r="F256" s="178"/>
      <c r="G256" s="179"/>
      <c r="H256" s="179"/>
      <c r="I256" s="96">
        <f>I257</f>
        <v>2659.01</v>
      </c>
      <c r="J256" s="211">
        <f>I256/$I$259</f>
        <v>6.9328136980870278E-4</v>
      </c>
      <c r="L256" s="178"/>
      <c r="M256" s="223"/>
    </row>
    <row r="257" spans="1:13">
      <c r="A257" s="214" t="s">
        <v>980</v>
      </c>
      <c r="B257" s="78" t="s">
        <v>181</v>
      </c>
      <c r="C257" s="58" t="s">
        <v>1160</v>
      </c>
      <c r="D257" s="79" t="s">
        <v>1161</v>
      </c>
      <c r="E257" s="78" t="s">
        <v>220</v>
      </c>
      <c r="F257" s="120">
        <v>913.75</v>
      </c>
      <c r="G257" s="57">
        <v>2.38</v>
      </c>
      <c r="H257" s="57">
        <v>2.91</v>
      </c>
      <c r="I257" s="34">
        <v>2659.01</v>
      </c>
      <c r="J257" s="74">
        <f>I257/$I$259</f>
        <v>6.9328136980870278E-4</v>
      </c>
      <c r="L257" s="120"/>
      <c r="M257" s="215"/>
    </row>
    <row r="258" spans="1:13" ht="15.75">
      <c r="A258" s="75"/>
      <c r="B258" s="75"/>
      <c r="C258" s="75"/>
      <c r="D258" s="108"/>
      <c r="E258" s="106"/>
      <c r="F258" s="80"/>
      <c r="G258" s="81"/>
      <c r="H258" s="81"/>
      <c r="I258" s="81"/>
      <c r="J258" s="107"/>
      <c r="L258" s="178"/>
      <c r="M258" s="215"/>
    </row>
    <row r="259" spans="1:13">
      <c r="A259" s="330" t="s">
        <v>131</v>
      </c>
      <c r="B259" s="330"/>
      <c r="C259" s="330"/>
      <c r="D259" s="330"/>
      <c r="E259" s="330"/>
      <c r="F259" s="330"/>
      <c r="G259" s="330"/>
      <c r="H259" s="330"/>
      <c r="I259" s="331">
        <f>I256+I238+I233+I226+I220+I206+I165+I125+I113+I106+I101+I96+I64+I57+I32+I29</f>
        <v>3835398.0300000003</v>
      </c>
      <c r="J259" s="319">
        <f>J256+J238+J233+J226+J220+J206+J165+J125+J113+J106+J101+J96+J64+J57+J32+J29</f>
        <v>1</v>
      </c>
      <c r="K259" s="122">
        <f>I259+1852.18</f>
        <v>3837250.2100000004</v>
      </c>
      <c r="L259" s="120"/>
      <c r="M259" s="215"/>
    </row>
    <row r="260" spans="1:13">
      <c r="A260" s="330"/>
      <c r="B260" s="330"/>
      <c r="C260" s="330"/>
      <c r="D260" s="330"/>
      <c r="E260" s="330"/>
      <c r="F260" s="330"/>
      <c r="G260" s="330"/>
      <c r="H260" s="330"/>
      <c r="I260" s="331"/>
      <c r="J260" s="319"/>
    </row>
    <row r="261" spans="1:13">
      <c r="A261" s="329" t="s">
        <v>1854</v>
      </c>
      <c r="B261" s="329"/>
      <c r="C261" s="329"/>
      <c r="D261" s="329"/>
      <c r="E261" s="329"/>
      <c r="F261" s="329"/>
      <c r="G261" s="329"/>
      <c r="H261" s="329"/>
      <c r="I261" s="329"/>
      <c r="J261" s="329"/>
    </row>
    <row r="262" spans="1:13">
      <c r="A262" s="329"/>
      <c r="B262" s="329"/>
      <c r="C262" s="329"/>
      <c r="D262" s="329"/>
      <c r="E262" s="329"/>
      <c r="F262" s="329"/>
      <c r="G262" s="329"/>
      <c r="H262" s="329"/>
      <c r="I262" s="329"/>
      <c r="J262" s="329"/>
    </row>
    <row r="263" spans="1:13">
      <c r="A263" s="329"/>
      <c r="B263" s="329"/>
      <c r="C263" s="329"/>
      <c r="D263" s="329"/>
      <c r="E263" s="329"/>
      <c r="F263" s="329"/>
      <c r="G263" s="329"/>
      <c r="H263" s="329"/>
      <c r="I263" s="329"/>
      <c r="J263" s="329"/>
    </row>
  </sheetData>
  <autoFilter ref="A25:J263"/>
  <mergeCells count="30">
    <mergeCell ref="A24:J24"/>
    <mergeCell ref="A261:J263"/>
    <mergeCell ref="A259:H260"/>
    <mergeCell ref="I259:I260"/>
    <mergeCell ref="D25:D27"/>
    <mergeCell ref="E25:E27"/>
    <mergeCell ref="F25:F27"/>
    <mergeCell ref="H25:H27"/>
    <mergeCell ref="I25:I27"/>
    <mergeCell ref="A25:A27"/>
    <mergeCell ref="C25:C27"/>
    <mergeCell ref="J259:J260"/>
    <mergeCell ref="G25:G27"/>
    <mergeCell ref="A28:J28"/>
    <mergeCell ref="A16:B17"/>
    <mergeCell ref="C16:J17"/>
    <mergeCell ref="A15:B15"/>
    <mergeCell ref="C15:J15"/>
    <mergeCell ref="J25:J27"/>
    <mergeCell ref="B25:B27"/>
    <mergeCell ref="A22:J23"/>
    <mergeCell ref="A19:B20"/>
    <mergeCell ref="C19:E20"/>
    <mergeCell ref="A18:B18"/>
    <mergeCell ref="C18:J18"/>
    <mergeCell ref="F19:H19"/>
    <mergeCell ref="F20:H20"/>
    <mergeCell ref="I20:J20"/>
    <mergeCell ref="I19:J19"/>
    <mergeCell ref="A21:J21"/>
  </mergeCells>
  <phoneticPr fontId="33" type="noConversion"/>
  <pageMargins left="1.1811023622047245" right="0.78740157480314965" top="0.39370078740157483" bottom="0.9055118110236221" header="0.35433070866141736" footer="0"/>
  <pageSetup paperSize="9" scale="42" fitToHeight="0" orientation="portrait" r:id="rId1"/>
  <headerFooter>
    <oddFooter>&amp;C&amp;16Avenida Presidente Vargas, 446, Centro, Santo Antônio dos Lopes/MA&amp;RPágina &amp;P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392"/>
  <sheetViews>
    <sheetView view="pageBreakPreview" topLeftCell="A518" zoomScale="70" zoomScaleNormal="70" zoomScaleSheetLayoutView="70" zoomScalePageLayoutView="80" workbookViewId="0">
      <selection activeCell="J26" sqref="J26:J28"/>
    </sheetView>
  </sheetViews>
  <sheetFormatPr defaultRowHeight="15"/>
  <cols>
    <col min="1" max="1" width="11.42578125" style="70" customWidth="1"/>
    <col min="2" max="2" width="19.42578125" style="70" customWidth="1"/>
    <col min="3" max="3" width="16.42578125" style="70" customWidth="1"/>
    <col min="4" max="4" width="54" style="71" customWidth="1"/>
    <col min="5" max="5" width="14.7109375" style="70" customWidth="1"/>
    <col min="6" max="6" width="15.7109375" style="75" customWidth="1"/>
    <col min="7" max="8" width="16.5703125" style="80" customWidth="1"/>
    <col min="9" max="9" width="14.85546875" style="186" customWidth="1"/>
    <col min="10" max="10" width="15.5703125" style="80" customWidth="1"/>
    <col min="11" max="11" width="15.85546875" style="186" customWidth="1"/>
    <col min="12" max="12" width="16.28515625" style="186" customWidth="1"/>
    <col min="13" max="13" width="14.5703125" style="80" customWidth="1"/>
    <col min="14" max="14" width="10.7109375" style="118" customWidth="1"/>
    <col min="15" max="18" width="26.28515625" style="118" customWidth="1"/>
    <col min="19" max="21" width="12.85546875" style="118" hidden="1" customWidth="1"/>
    <col min="22" max="22" width="9.140625" style="118" hidden="1" customWidth="1"/>
    <col min="23" max="24" width="10.42578125" style="118" hidden="1" customWidth="1"/>
    <col min="25" max="16384" width="9.140625" style="118"/>
  </cols>
  <sheetData>
    <row r="1" spans="1:18">
      <c r="F1" s="217"/>
      <c r="G1" s="232"/>
      <c r="H1" s="232"/>
      <c r="I1" s="233"/>
      <c r="J1" s="232"/>
      <c r="K1" s="233"/>
      <c r="L1" s="233"/>
      <c r="M1" s="234"/>
    </row>
    <row r="2" spans="1:18">
      <c r="F2" s="217"/>
      <c r="G2" s="232"/>
      <c r="H2" s="232"/>
      <c r="I2" s="233"/>
      <c r="J2" s="232"/>
      <c r="K2" s="233"/>
      <c r="L2" s="233"/>
      <c r="M2" s="234"/>
    </row>
    <row r="3" spans="1:18">
      <c r="F3" s="217"/>
      <c r="G3" s="232"/>
      <c r="H3" s="232"/>
      <c r="I3" s="233"/>
      <c r="J3" s="232"/>
      <c r="K3" s="233"/>
      <c r="L3" s="233"/>
      <c r="M3" s="234"/>
    </row>
    <row r="4" spans="1:18">
      <c r="F4" s="217"/>
      <c r="G4" s="232"/>
      <c r="H4" s="232"/>
      <c r="I4" s="233"/>
      <c r="J4" s="232"/>
      <c r="K4" s="233"/>
      <c r="L4" s="233"/>
      <c r="M4" s="234"/>
    </row>
    <row r="5" spans="1:18">
      <c r="F5" s="217"/>
      <c r="G5" s="232"/>
      <c r="H5" s="232"/>
      <c r="I5" s="233"/>
      <c r="J5" s="232"/>
      <c r="K5" s="233"/>
      <c r="L5" s="233"/>
      <c r="M5" s="234"/>
    </row>
    <row r="6" spans="1:18">
      <c r="F6" s="217"/>
      <c r="G6" s="232"/>
      <c r="H6" s="232"/>
      <c r="I6" s="233"/>
      <c r="J6" s="232"/>
      <c r="K6" s="233"/>
      <c r="L6" s="233"/>
      <c r="M6" s="234"/>
    </row>
    <row r="7" spans="1:18">
      <c r="F7" s="217"/>
      <c r="G7" s="232"/>
      <c r="H7" s="232"/>
      <c r="I7" s="233"/>
      <c r="J7" s="232"/>
      <c r="K7" s="233"/>
      <c r="L7" s="233"/>
      <c r="M7" s="234"/>
    </row>
    <row r="8" spans="1:18">
      <c r="F8" s="217"/>
      <c r="G8" s="232"/>
      <c r="H8" s="232"/>
      <c r="I8" s="233"/>
      <c r="J8" s="232"/>
      <c r="K8" s="233"/>
      <c r="L8" s="233"/>
      <c r="M8" s="234"/>
    </row>
    <row r="9" spans="1:18">
      <c r="F9" s="217"/>
      <c r="G9" s="232"/>
      <c r="H9" s="232"/>
      <c r="I9" s="233"/>
      <c r="J9" s="232"/>
      <c r="K9" s="233"/>
      <c r="L9" s="233"/>
      <c r="M9" s="234"/>
    </row>
    <row r="10" spans="1:18">
      <c r="F10" s="217"/>
      <c r="G10" s="232"/>
      <c r="H10" s="232"/>
      <c r="I10" s="233"/>
      <c r="J10" s="232"/>
      <c r="K10" s="233"/>
      <c r="L10" s="233"/>
      <c r="M10" s="234"/>
    </row>
    <row r="11" spans="1:18">
      <c r="F11" s="217"/>
      <c r="G11" s="232"/>
      <c r="H11" s="232"/>
      <c r="I11" s="233"/>
      <c r="J11" s="232"/>
      <c r="K11" s="233"/>
      <c r="L11" s="233"/>
      <c r="M11" s="234"/>
    </row>
    <row r="12" spans="1:18">
      <c r="F12" s="217"/>
      <c r="G12" s="232"/>
      <c r="H12" s="232"/>
      <c r="I12" s="233"/>
      <c r="J12" s="232"/>
      <c r="K12" s="233"/>
      <c r="L12" s="233"/>
      <c r="M12" s="234"/>
    </row>
    <row r="13" spans="1:18">
      <c r="F13" s="217"/>
      <c r="G13" s="232"/>
      <c r="H13" s="232"/>
      <c r="I13" s="233"/>
      <c r="J13" s="232"/>
      <c r="K13" s="233"/>
      <c r="L13" s="233"/>
      <c r="M13" s="234"/>
    </row>
    <row r="14" spans="1:18">
      <c r="F14" s="217"/>
      <c r="G14" s="232"/>
      <c r="H14" s="232"/>
      <c r="I14" s="233"/>
      <c r="J14" s="232"/>
      <c r="K14" s="233"/>
      <c r="L14" s="233"/>
      <c r="M14" s="234"/>
    </row>
    <row r="15" spans="1:18">
      <c r="F15" s="235"/>
      <c r="G15" s="236"/>
      <c r="H15" s="236"/>
      <c r="I15" s="237"/>
      <c r="J15" s="236"/>
      <c r="K15" s="237"/>
      <c r="L15" s="237"/>
      <c r="M15" s="238"/>
    </row>
    <row r="16" spans="1:18" s="67" customFormat="1" ht="15.75">
      <c r="A16" s="292" t="s">
        <v>7</v>
      </c>
      <c r="B16" s="292"/>
      <c r="C16" s="290" t="str">
        <f>CAPA!C9</f>
        <v>Prefeitura Municipal de Santo Antônio dos Lopes - MA</v>
      </c>
      <c r="D16" s="290"/>
      <c r="E16" s="290"/>
      <c r="F16" s="290"/>
      <c r="G16" s="290"/>
      <c r="H16" s="290"/>
      <c r="I16" s="290"/>
      <c r="J16" s="290"/>
      <c r="K16" s="290"/>
      <c r="L16" s="290"/>
      <c r="M16" s="290"/>
      <c r="N16" s="71"/>
      <c r="O16" s="71"/>
      <c r="P16" s="71"/>
      <c r="Q16" s="71"/>
      <c r="R16" s="71"/>
    </row>
    <row r="17" spans="1:18" s="67" customFormat="1">
      <c r="A17" s="292" t="s">
        <v>8</v>
      </c>
      <c r="B17" s="292"/>
      <c r="C17" s="290" t="str">
        <f>CAPA!C11</f>
        <v>Rerfoma da Unidade de Ensino Dr. Valdemir Pereira Rocha no Municipio de Santo Antônio dos Lopes - MA.</v>
      </c>
      <c r="D17" s="290"/>
      <c r="E17" s="290"/>
      <c r="F17" s="290"/>
      <c r="G17" s="290"/>
      <c r="H17" s="290"/>
      <c r="I17" s="290"/>
      <c r="J17" s="290"/>
      <c r="K17" s="290"/>
      <c r="L17" s="290"/>
      <c r="M17" s="290"/>
      <c r="N17" s="71"/>
      <c r="O17" s="71"/>
      <c r="P17" s="71"/>
      <c r="Q17" s="71"/>
      <c r="R17" s="71"/>
    </row>
    <row r="18" spans="1:18" s="67" customFormat="1">
      <c r="A18" s="292"/>
      <c r="B18" s="292"/>
      <c r="C18" s="290"/>
      <c r="D18" s="290"/>
      <c r="E18" s="290"/>
      <c r="F18" s="290"/>
      <c r="G18" s="290"/>
      <c r="H18" s="290"/>
      <c r="I18" s="290"/>
      <c r="J18" s="290"/>
      <c r="K18" s="290"/>
      <c r="L18" s="290"/>
      <c r="M18" s="290"/>
      <c r="N18" s="71"/>
      <c r="O18" s="71"/>
      <c r="P18" s="71"/>
      <c r="Q18" s="71"/>
      <c r="R18" s="71"/>
    </row>
    <row r="19" spans="1:18" s="67" customFormat="1" ht="15.75">
      <c r="A19" s="352" t="s">
        <v>9</v>
      </c>
      <c r="B19" s="353"/>
      <c r="C19" s="349" t="str">
        <f>CAPA!C15</f>
        <v>Rua da Matriz, Centro, Município de Santo Antônio dos Lopes - MA</v>
      </c>
      <c r="D19" s="350"/>
      <c r="E19" s="350"/>
      <c r="F19" s="350"/>
      <c r="G19" s="350"/>
      <c r="H19" s="350"/>
      <c r="I19" s="350"/>
      <c r="J19" s="350"/>
      <c r="K19" s="350"/>
      <c r="L19" s="350"/>
      <c r="M19" s="351"/>
      <c r="N19" s="71"/>
      <c r="O19" s="71"/>
      <c r="P19" s="71"/>
      <c r="Q19" s="71"/>
      <c r="R19" s="71"/>
    </row>
    <row r="20" spans="1:18" s="67" customFormat="1" ht="15.75">
      <c r="A20" s="355" t="s">
        <v>161</v>
      </c>
      <c r="B20" s="356"/>
      <c r="C20" s="305" t="str">
        <f>CAPA!C21</f>
        <v>ORSE SE 02/2024 - SEINFRA CE 028.1 - SINAPI MA 03/2024 - Sem Desoneração</v>
      </c>
      <c r="D20" s="306"/>
      <c r="E20" s="306"/>
      <c r="F20" s="306"/>
      <c r="G20" s="306"/>
      <c r="H20" s="306"/>
      <c r="I20" s="307"/>
      <c r="J20" s="292" t="str">
        <f>CAPA!B24</f>
        <v>ENCARGOS SOCIAIS:</v>
      </c>
      <c r="K20" s="292"/>
      <c r="L20" s="293">
        <f>CAPA!D24</f>
        <v>1.1268</v>
      </c>
      <c r="M20" s="293"/>
      <c r="N20" s="71"/>
      <c r="O20" s="71"/>
      <c r="P20" s="71"/>
      <c r="Q20" s="71"/>
      <c r="R20" s="71"/>
    </row>
    <row r="21" spans="1:18" s="67" customFormat="1" ht="15.75">
      <c r="A21" s="357"/>
      <c r="B21" s="358"/>
      <c r="C21" s="311"/>
      <c r="D21" s="312"/>
      <c r="E21" s="312"/>
      <c r="F21" s="312"/>
      <c r="G21" s="312"/>
      <c r="H21" s="312"/>
      <c r="I21" s="313"/>
      <c r="J21" s="292" t="str">
        <f>CAPA!A26</f>
        <v>BDI:</v>
      </c>
      <c r="K21" s="292"/>
      <c r="L21" s="354">
        <f>CAPA!D26</f>
        <v>0.22470000000000001</v>
      </c>
      <c r="M21" s="354"/>
      <c r="N21" s="77"/>
      <c r="O21" s="77"/>
      <c r="P21" s="77"/>
      <c r="Q21" s="77"/>
      <c r="R21" s="77"/>
    </row>
    <row r="22" spans="1:18" s="67" customFormat="1" ht="15.75" thickBot="1">
      <c r="A22" s="335"/>
      <c r="B22" s="336"/>
      <c r="C22" s="336"/>
      <c r="D22" s="336"/>
      <c r="E22" s="336"/>
      <c r="F22" s="336"/>
      <c r="G22" s="336"/>
      <c r="H22" s="336"/>
      <c r="I22" s="336"/>
      <c r="J22" s="336"/>
      <c r="K22" s="336"/>
      <c r="L22" s="336"/>
      <c r="M22" s="337"/>
      <c r="N22" s="77"/>
      <c r="O22" s="77"/>
      <c r="P22" s="77"/>
      <c r="Q22" s="77"/>
      <c r="R22" s="77"/>
    </row>
    <row r="23" spans="1:18" s="67" customFormat="1">
      <c r="A23" s="338" t="s">
        <v>13</v>
      </c>
      <c r="B23" s="339"/>
      <c r="C23" s="339"/>
      <c r="D23" s="339"/>
      <c r="E23" s="339"/>
      <c r="F23" s="339"/>
      <c r="G23" s="339"/>
      <c r="H23" s="339"/>
      <c r="I23" s="339"/>
      <c r="J23" s="339"/>
      <c r="K23" s="339"/>
      <c r="L23" s="339"/>
      <c r="M23" s="340"/>
    </row>
    <row r="24" spans="1:18" s="3" customFormat="1" ht="15.75" thickBot="1">
      <c r="A24" s="341"/>
      <c r="B24" s="342"/>
      <c r="C24" s="342"/>
      <c r="D24" s="342"/>
      <c r="E24" s="342"/>
      <c r="F24" s="342"/>
      <c r="G24" s="342"/>
      <c r="H24" s="342"/>
      <c r="I24" s="342"/>
      <c r="J24" s="342"/>
      <c r="K24" s="342"/>
      <c r="L24" s="342"/>
      <c r="M24" s="343"/>
    </row>
    <row r="25" spans="1:18" s="3" customFormat="1">
      <c r="A25" s="344"/>
      <c r="B25" s="345"/>
      <c r="C25" s="345"/>
      <c r="D25" s="345"/>
      <c r="E25" s="345"/>
      <c r="F25" s="345"/>
      <c r="G25" s="345"/>
      <c r="H25" s="345"/>
      <c r="I25" s="345"/>
      <c r="J25" s="345"/>
      <c r="K25" s="345"/>
      <c r="L25" s="345"/>
      <c r="M25" s="346"/>
    </row>
    <row r="26" spans="1:18" s="3" customFormat="1">
      <c r="A26" s="333" t="s">
        <v>0</v>
      </c>
      <c r="B26" s="333" t="s">
        <v>175</v>
      </c>
      <c r="C26" s="320" t="s">
        <v>1</v>
      </c>
      <c r="D26" s="347" t="s">
        <v>2</v>
      </c>
      <c r="E26" s="348" t="s">
        <v>3</v>
      </c>
      <c r="F26" s="334" t="s">
        <v>4</v>
      </c>
      <c r="G26" s="334" t="s">
        <v>189</v>
      </c>
      <c r="H26" s="334" t="s">
        <v>191</v>
      </c>
      <c r="I26" s="334" t="s">
        <v>138</v>
      </c>
      <c r="J26" s="334" t="s">
        <v>139</v>
      </c>
      <c r="K26" s="334" t="s">
        <v>190</v>
      </c>
      <c r="L26" s="334" t="s">
        <v>171</v>
      </c>
      <c r="M26" s="334" t="s">
        <v>140</v>
      </c>
      <c r="N26" s="118"/>
      <c r="O26" s="118"/>
      <c r="P26" s="118"/>
      <c r="Q26" s="118"/>
      <c r="R26" s="118"/>
    </row>
    <row r="27" spans="1:18" s="3" customFormat="1">
      <c r="A27" s="333"/>
      <c r="B27" s="333"/>
      <c r="C27" s="320"/>
      <c r="D27" s="347"/>
      <c r="E27" s="348"/>
      <c r="F27" s="334"/>
      <c r="G27" s="334"/>
      <c r="H27" s="334"/>
      <c r="I27" s="334"/>
      <c r="J27" s="334"/>
      <c r="K27" s="334"/>
      <c r="L27" s="334"/>
      <c r="M27" s="334"/>
      <c r="N27" s="118"/>
      <c r="O27" s="118"/>
      <c r="P27" s="118"/>
      <c r="Q27" s="118"/>
      <c r="R27" s="118"/>
    </row>
    <row r="28" spans="1:18" s="16" customFormat="1">
      <c r="A28" s="333"/>
      <c r="B28" s="333"/>
      <c r="C28" s="320"/>
      <c r="D28" s="347"/>
      <c r="E28" s="348"/>
      <c r="F28" s="334"/>
      <c r="G28" s="334"/>
      <c r="H28" s="334"/>
      <c r="I28" s="334"/>
      <c r="J28" s="334"/>
      <c r="K28" s="334"/>
      <c r="L28" s="334"/>
      <c r="M28" s="334"/>
      <c r="N28" s="118"/>
      <c r="O28" s="118"/>
      <c r="P28" s="118"/>
      <c r="Q28" s="118"/>
      <c r="R28" s="118"/>
    </row>
    <row r="29" spans="1:18" s="3" customFormat="1" ht="15.75">
      <c r="A29" s="333"/>
      <c r="B29" s="333"/>
      <c r="C29" s="333"/>
      <c r="D29" s="333"/>
      <c r="E29" s="333"/>
      <c r="F29" s="333"/>
      <c r="G29" s="333"/>
      <c r="H29" s="333"/>
      <c r="I29" s="333"/>
      <c r="J29" s="333"/>
      <c r="K29" s="333"/>
      <c r="L29" s="333"/>
      <c r="M29" s="333"/>
      <c r="N29" s="118"/>
      <c r="O29" s="118"/>
      <c r="P29" s="118"/>
      <c r="Q29" s="118"/>
      <c r="R29" s="118"/>
    </row>
    <row r="30" spans="1:18" s="3" customFormat="1" ht="15.75">
      <c r="A30" s="127" t="str">
        <f>ORÇAMENTO!A29</f>
        <v xml:space="preserve"> 1 </v>
      </c>
      <c r="B30" s="127"/>
      <c r="C30" s="127"/>
      <c r="D30" s="128" t="str">
        <f>ORÇAMENTO!D29</f>
        <v>ADMINISTRAÇÃO  DA OBRA</v>
      </c>
      <c r="E30" s="174"/>
      <c r="F30" s="129"/>
      <c r="G30" s="129"/>
      <c r="H30" s="129"/>
      <c r="I30" s="129"/>
      <c r="J30" s="129"/>
      <c r="K30" s="129"/>
      <c r="L30" s="129"/>
      <c r="M30" s="129"/>
      <c r="N30" s="118"/>
      <c r="O30" s="118"/>
      <c r="P30" s="118"/>
      <c r="Q30" s="118"/>
      <c r="R30" s="118"/>
    </row>
    <row r="31" spans="1:18" s="67" customFormat="1" ht="31.5">
      <c r="A31" s="127" t="str">
        <f>ORÇAMENTO!A30</f>
        <v xml:space="preserve"> 1.1 </v>
      </c>
      <c r="B31" s="127" t="str">
        <f>ORÇAMENTO!B30</f>
        <v>Composições Próprias</v>
      </c>
      <c r="C31" s="127" t="str">
        <f>ORÇAMENTO!C30</f>
        <v>COMP-9589</v>
      </c>
      <c r="D31" s="128" t="str">
        <f>ORÇAMENTO!D30</f>
        <v>ADMINISTRAÇÃO LOCAL DA OBRA</v>
      </c>
      <c r="E31" s="174" t="str">
        <f>ORÇAMENTO!E30</f>
        <v>MES</v>
      </c>
      <c r="F31" s="100"/>
      <c r="G31" s="100"/>
      <c r="H31" s="100"/>
      <c r="I31" s="100"/>
      <c r="J31" s="100"/>
      <c r="K31" s="100"/>
      <c r="L31" s="100"/>
      <c r="M31" s="130">
        <f>M32</f>
        <v>5</v>
      </c>
      <c r="N31" s="118"/>
      <c r="O31" s="118"/>
      <c r="P31" s="118"/>
      <c r="Q31" s="118"/>
      <c r="R31" s="118"/>
    </row>
    <row r="32" spans="1:18" s="67" customFormat="1">
      <c r="A32" s="58"/>
      <c r="B32" s="58"/>
      <c r="C32" s="58"/>
      <c r="D32" s="94" t="str">
        <f>D31</f>
        <v>ADMINISTRAÇÃO LOCAL DA OBRA</v>
      </c>
      <c r="E32" s="187"/>
      <c r="F32" s="44">
        <v>5</v>
      </c>
      <c r="G32" s="100"/>
      <c r="H32" s="100"/>
      <c r="I32" s="100"/>
      <c r="J32" s="100"/>
      <c r="K32" s="100"/>
      <c r="L32" s="100"/>
      <c r="M32" s="189">
        <f>F32</f>
        <v>5</v>
      </c>
      <c r="N32" s="188"/>
      <c r="O32" s="188"/>
      <c r="P32" s="188"/>
      <c r="Q32" s="188"/>
      <c r="R32" s="188"/>
    </row>
    <row r="33" spans="1:18" s="67" customFormat="1" ht="15.75">
      <c r="A33" s="127"/>
      <c r="B33" s="127"/>
      <c r="C33" s="127"/>
      <c r="D33" s="128"/>
      <c r="E33" s="174"/>
      <c r="F33" s="120"/>
      <c r="G33" s="100"/>
      <c r="H33" s="100"/>
      <c r="I33" s="100"/>
      <c r="J33" s="100"/>
      <c r="K33" s="100"/>
      <c r="L33" s="100"/>
      <c r="M33" s="130"/>
      <c r="N33" s="118"/>
      <c r="O33" s="118"/>
      <c r="P33" s="118"/>
      <c r="Q33" s="118"/>
      <c r="R33" s="118"/>
    </row>
    <row r="34" spans="1:18" s="67" customFormat="1" ht="15.75">
      <c r="A34" s="127" t="str">
        <f>ORÇAMENTO!A32</f>
        <v xml:space="preserve"> 2 </v>
      </c>
      <c r="B34" s="127"/>
      <c r="C34" s="127"/>
      <c r="D34" s="128" t="str">
        <f>ORÇAMENTO!D32</f>
        <v>SERVIÇOS PRELIMINARES</v>
      </c>
      <c r="E34" s="174"/>
      <c r="F34" s="120"/>
      <c r="G34" s="100"/>
      <c r="H34" s="100"/>
      <c r="I34" s="100"/>
      <c r="J34" s="100"/>
      <c r="K34" s="100"/>
      <c r="L34" s="100"/>
      <c r="M34" s="130"/>
      <c r="N34" s="118"/>
      <c r="O34" s="118"/>
      <c r="P34" s="118"/>
      <c r="Q34" s="118"/>
      <c r="R34" s="118"/>
    </row>
    <row r="35" spans="1:18" s="67" customFormat="1" ht="15.75">
      <c r="A35" s="127" t="str">
        <f>ORÇAMENTO!A33</f>
        <v xml:space="preserve"> 2.1 </v>
      </c>
      <c r="B35" s="127"/>
      <c r="C35" s="127"/>
      <c r="D35" s="128" t="str">
        <f>ORÇAMENTO!D33</f>
        <v>DEMOLIÇÕES E RETIRADAS</v>
      </c>
      <c r="E35" s="174"/>
      <c r="F35" s="178"/>
      <c r="G35" s="100"/>
      <c r="H35" s="100"/>
      <c r="I35" s="100"/>
      <c r="J35" s="100"/>
      <c r="K35" s="100"/>
      <c r="L35" s="100"/>
      <c r="M35" s="130"/>
      <c r="N35" s="118"/>
      <c r="O35" s="118"/>
      <c r="P35" s="118"/>
      <c r="Q35" s="118"/>
      <c r="R35" s="118"/>
    </row>
    <row r="36" spans="1:18" s="67" customFormat="1" ht="31.5">
      <c r="A36" s="127" t="str">
        <f>ORÇAMENTO!A34</f>
        <v xml:space="preserve"> 2.1.1 </v>
      </c>
      <c r="B36" s="127" t="str">
        <f>ORÇAMENTO!B34</f>
        <v>SINAPI</v>
      </c>
      <c r="C36" s="127" t="str">
        <f>ORÇAMENTO!C34</f>
        <v>98524</v>
      </c>
      <c r="D36" s="128" t="str">
        <f>ORÇAMENTO!D34</f>
        <v>LIMPEZA MANUAL DE VEGETAÇÃO EM TERRENO COM ENXADA. AF_03/2024</v>
      </c>
      <c r="E36" s="174" t="str">
        <f>ORÇAMENTO!E34</f>
        <v>M2</v>
      </c>
      <c r="F36" s="120"/>
      <c r="G36" s="100"/>
      <c r="H36" s="100"/>
      <c r="I36" s="100"/>
      <c r="J36" s="100"/>
      <c r="K36" s="100"/>
      <c r="L36" s="100"/>
      <c r="M36" s="130">
        <f>M37</f>
        <v>1215.0999999999999</v>
      </c>
      <c r="N36" s="118"/>
      <c r="O36" s="118"/>
      <c r="P36" s="118"/>
      <c r="Q36" s="118"/>
      <c r="R36" s="118"/>
    </row>
    <row r="37" spans="1:18" s="67" customFormat="1" ht="30">
      <c r="A37" s="127"/>
      <c r="B37" s="127"/>
      <c r="C37" s="127"/>
      <c r="D37" s="94" t="str">
        <f>D36</f>
        <v>LIMPEZA MANUAL DE VEGETAÇÃO EM TERRENO COM ENXADA. AF_03/2024</v>
      </c>
      <c r="E37" s="174"/>
      <c r="F37" s="120"/>
      <c r="G37" s="100"/>
      <c r="H37" s="100"/>
      <c r="I37" s="100"/>
      <c r="J37" s="120">
        <v>1215.0999999999999</v>
      </c>
      <c r="K37" s="100"/>
      <c r="L37" s="100"/>
      <c r="M37" s="189">
        <f>J37</f>
        <v>1215.0999999999999</v>
      </c>
      <c r="N37" s="118"/>
      <c r="O37" s="118"/>
      <c r="P37" s="118"/>
      <c r="Q37" s="118"/>
      <c r="R37" s="118"/>
    </row>
    <row r="38" spans="1:18" s="67" customFormat="1" ht="15.75">
      <c r="A38" s="127"/>
      <c r="B38" s="127"/>
      <c r="C38" s="127"/>
      <c r="D38" s="128"/>
      <c r="E38" s="174"/>
      <c r="F38" s="178"/>
      <c r="G38" s="100"/>
      <c r="H38" s="100"/>
      <c r="I38" s="100"/>
      <c r="J38" s="100"/>
      <c r="K38" s="100"/>
      <c r="L38" s="100"/>
      <c r="M38" s="130"/>
      <c r="N38" s="118"/>
      <c r="O38" s="118"/>
      <c r="P38" s="118"/>
      <c r="Q38" s="118"/>
      <c r="R38" s="118"/>
    </row>
    <row r="39" spans="1:18" s="67" customFormat="1" ht="47.25">
      <c r="A39" s="127" t="str">
        <f>ORÇAMENTO!A35</f>
        <v xml:space="preserve"> 2.1.2 </v>
      </c>
      <c r="B39" s="127" t="str">
        <f>ORÇAMENTO!B35</f>
        <v>SINAPI</v>
      </c>
      <c r="C39" s="127" t="str">
        <f>ORÇAMENTO!C35</f>
        <v>97621</v>
      </c>
      <c r="D39" s="128" t="str">
        <f>ORÇAMENTO!D35</f>
        <v>DEMOLIÇÃO DE ALVENARIA DE BLOCO FURADO, DE FORMA MANUAL, COM REAPROVEITAMENTO. AF_09/2023</v>
      </c>
      <c r="E39" s="127" t="str">
        <f>ORÇAMENTO!E35</f>
        <v>M3</v>
      </c>
      <c r="F39" s="120"/>
      <c r="G39" s="100"/>
      <c r="H39" s="100"/>
      <c r="I39" s="100"/>
      <c r="J39" s="100"/>
      <c r="K39" s="100"/>
      <c r="L39" s="100"/>
      <c r="M39" s="130">
        <f>M40</f>
        <v>90</v>
      </c>
      <c r="N39" s="118"/>
      <c r="O39" s="118"/>
      <c r="P39" s="118"/>
      <c r="Q39" s="118"/>
      <c r="R39" s="118"/>
    </row>
    <row r="40" spans="1:18" s="67" customFormat="1" ht="45">
      <c r="A40" s="127"/>
      <c r="B40" s="127"/>
      <c r="C40" s="127"/>
      <c r="D40" s="94" t="str">
        <f>D39</f>
        <v>DEMOLIÇÃO DE ALVENARIA DE BLOCO FURADO, DE FORMA MANUAL, COM REAPROVEITAMENTO. AF_09/2023</v>
      </c>
      <c r="E40" s="174"/>
      <c r="F40" s="120"/>
      <c r="G40" s="100"/>
      <c r="H40" s="100"/>
      <c r="I40" s="100"/>
      <c r="J40" s="100"/>
      <c r="K40" s="100"/>
      <c r="L40" s="120">
        <v>90</v>
      </c>
      <c r="M40" s="189">
        <f>L40</f>
        <v>90</v>
      </c>
      <c r="N40" s="118"/>
      <c r="O40" s="118"/>
      <c r="P40" s="118"/>
      <c r="Q40" s="118"/>
      <c r="R40" s="118"/>
    </row>
    <row r="41" spans="1:18" s="67" customFormat="1" ht="15.75">
      <c r="A41" s="127"/>
      <c r="B41" s="127"/>
      <c r="C41" s="127"/>
      <c r="D41" s="128"/>
      <c r="E41" s="174"/>
      <c r="F41" s="178"/>
      <c r="G41" s="100"/>
      <c r="H41" s="100"/>
      <c r="I41" s="100"/>
      <c r="J41" s="100"/>
      <c r="K41" s="100"/>
      <c r="L41" s="178"/>
      <c r="M41" s="130"/>
      <c r="N41" s="118"/>
      <c r="O41" s="118"/>
      <c r="P41" s="118"/>
      <c r="Q41" s="118"/>
      <c r="R41" s="118"/>
    </row>
    <row r="42" spans="1:18" ht="47.25">
      <c r="A42" s="127" t="str">
        <f>ORÇAMENTO!A36</f>
        <v xml:space="preserve"> 2.1.3 </v>
      </c>
      <c r="B42" s="127" t="str">
        <f>ORÇAMENTO!B36</f>
        <v>SINAPI</v>
      </c>
      <c r="C42" s="127" t="str">
        <f>ORÇAMENTO!C36</f>
        <v>104789</v>
      </c>
      <c r="D42" s="128" t="str">
        <f>ORÇAMENTO!D36</f>
        <v>DEMOLIÇÃO DE PISO DE CONCRETO SIMPLES, DE FORMA MANUAL, SEM REAPROVEITAMENTO. AF_09/2023</v>
      </c>
      <c r="E42" s="127" t="str">
        <f>ORÇAMENTO!E36</f>
        <v>M3</v>
      </c>
      <c r="F42" s="120"/>
      <c r="G42" s="100"/>
      <c r="H42" s="100"/>
      <c r="I42" s="100"/>
      <c r="J42" s="100"/>
      <c r="K42" s="100"/>
      <c r="L42" s="120"/>
      <c r="M42" s="199">
        <f>M43</f>
        <v>52.25</v>
      </c>
    </row>
    <row r="43" spans="1:18" ht="45">
      <c r="A43" s="127"/>
      <c r="B43" s="127"/>
      <c r="C43" s="127"/>
      <c r="D43" s="94" t="str">
        <f>D42</f>
        <v>DEMOLIÇÃO DE PISO DE CONCRETO SIMPLES, DE FORMA MANUAL, SEM REAPROVEITAMENTO. AF_09/2023</v>
      </c>
      <c r="E43" s="174"/>
      <c r="F43" s="80"/>
      <c r="G43" s="100"/>
      <c r="H43" s="100"/>
      <c r="I43" s="100"/>
      <c r="J43" s="100"/>
      <c r="K43" s="100"/>
      <c r="L43" s="80">
        <v>52.25</v>
      </c>
      <c r="M43" s="100">
        <f>L43</f>
        <v>52.25</v>
      </c>
    </row>
    <row r="44" spans="1:18" ht="15.75">
      <c r="A44" s="127"/>
      <c r="B44" s="127"/>
      <c r="C44" s="127"/>
      <c r="D44" s="94"/>
      <c r="E44" s="174"/>
      <c r="F44" s="80"/>
      <c r="G44" s="100"/>
      <c r="H44" s="100"/>
      <c r="I44" s="100"/>
      <c r="J44" s="100"/>
      <c r="K44" s="100"/>
      <c r="L44" s="100"/>
      <c r="M44" s="100"/>
    </row>
    <row r="45" spans="1:18" ht="47.25">
      <c r="A45" s="127" t="str">
        <f>ORÇAMENTO!A37</f>
        <v xml:space="preserve"> 2.1.4 </v>
      </c>
      <c r="B45" s="127" t="str">
        <f>ORÇAMENTO!B37</f>
        <v>SINAPI</v>
      </c>
      <c r="C45" s="127" t="str">
        <f>ORÇAMENTO!C37</f>
        <v>104792</v>
      </c>
      <c r="D45" s="128" t="str">
        <f>ORÇAMENTO!D37</f>
        <v>REMOÇÃO DE CABOS ELÉTRICOS, COM SEÇÃO DE ATÉ 2,5 MM², DE FORMA MANUAL, SEM REAPROVEITAMENTO. AF_09/2023</v>
      </c>
      <c r="E45" s="174" t="str">
        <f>ORÇAMENTO!E37</f>
        <v>M</v>
      </c>
      <c r="F45" s="120"/>
      <c r="G45" s="100"/>
      <c r="H45" s="100"/>
      <c r="I45" s="100"/>
      <c r="J45" s="100"/>
      <c r="K45" s="100"/>
      <c r="L45" s="100"/>
      <c r="M45" s="199">
        <f>M46</f>
        <v>500</v>
      </c>
    </row>
    <row r="46" spans="1:18" ht="45">
      <c r="A46" s="127"/>
      <c r="B46" s="127"/>
      <c r="C46" s="127"/>
      <c r="D46" s="94" t="str">
        <f>D45</f>
        <v>REMOÇÃO DE CABOS ELÉTRICOS, COM SEÇÃO DE ATÉ 2,5 MM², DE FORMA MANUAL, SEM REAPROVEITAMENTO. AF_09/2023</v>
      </c>
      <c r="E46" s="174"/>
      <c r="F46" s="80"/>
      <c r="G46" s="80">
        <v>500</v>
      </c>
      <c r="H46" s="100"/>
      <c r="I46" s="100"/>
      <c r="J46" s="100"/>
      <c r="K46" s="100"/>
      <c r="L46" s="100"/>
      <c r="M46" s="100">
        <f>G46</f>
        <v>500</v>
      </c>
    </row>
    <row r="47" spans="1:18" ht="15.75">
      <c r="A47" s="127"/>
      <c r="B47" s="127"/>
      <c r="C47" s="127"/>
      <c r="D47" s="128"/>
      <c r="E47" s="174"/>
      <c r="F47" s="44"/>
      <c r="G47" s="100"/>
      <c r="H47" s="100"/>
      <c r="I47" s="100"/>
      <c r="J47" s="100"/>
      <c r="K47" s="100"/>
      <c r="L47" s="100"/>
      <c r="M47" s="100"/>
    </row>
    <row r="48" spans="1:18" ht="47.25">
      <c r="A48" s="127" t="str">
        <f>ORÇAMENTO!A38</f>
        <v xml:space="preserve"> 2.1.5 </v>
      </c>
      <c r="B48" s="127" t="str">
        <f>ORÇAMENTO!B38</f>
        <v>SINAPI</v>
      </c>
      <c r="C48" s="127" t="str">
        <f>ORÇAMENTO!C38</f>
        <v>97647</v>
      </c>
      <c r="D48" s="128" t="str">
        <f>ORÇAMENTO!D38</f>
        <v>REMOÇÃO DE TELHAS DE FIBROCIMENTO METÁLICA E CERÂMICA, DE FORMA MANUAL, SEM REAPROVEITAMENTO. AF_09/2023</v>
      </c>
      <c r="E48" s="174" t="str">
        <f>ORÇAMENTO!E38</f>
        <v>M2</v>
      </c>
      <c r="F48" s="80"/>
      <c r="G48" s="100"/>
      <c r="H48" s="100"/>
      <c r="I48" s="100"/>
      <c r="J48" s="100"/>
      <c r="K48" s="100"/>
      <c r="L48" s="100"/>
      <c r="M48" s="199">
        <f>M49</f>
        <v>181.28</v>
      </c>
    </row>
    <row r="49" spans="1:13" ht="45">
      <c r="A49" s="127"/>
      <c r="B49" s="127"/>
      <c r="C49" s="127"/>
      <c r="D49" s="94" t="str">
        <f>D48</f>
        <v>REMOÇÃO DE TELHAS DE FIBROCIMENTO METÁLICA E CERÂMICA, DE FORMA MANUAL, SEM REAPROVEITAMENTO. AF_09/2023</v>
      </c>
      <c r="E49" s="174"/>
      <c r="F49" s="80"/>
      <c r="G49" s="100"/>
      <c r="H49" s="100"/>
      <c r="I49" s="100"/>
      <c r="J49" s="80">
        <v>181.28</v>
      </c>
      <c r="K49" s="100"/>
      <c r="L49" s="100"/>
      <c r="M49" s="100">
        <f>J49</f>
        <v>181.28</v>
      </c>
    </row>
    <row r="50" spans="1:13" ht="15.75">
      <c r="A50" s="127"/>
      <c r="B50" s="127"/>
      <c r="C50" s="127"/>
      <c r="D50" s="128"/>
      <c r="E50" s="174"/>
      <c r="F50" s="44"/>
      <c r="G50" s="100"/>
      <c r="H50" s="100"/>
      <c r="I50" s="100"/>
      <c r="J50" s="44"/>
      <c r="K50" s="100"/>
      <c r="L50" s="100"/>
      <c r="M50" s="130"/>
    </row>
    <row r="51" spans="1:13" ht="47.25">
      <c r="A51" s="127" t="str">
        <f>ORÇAMENTO!A39</f>
        <v xml:space="preserve"> 2.1.6 </v>
      </c>
      <c r="B51" s="127" t="str">
        <f>ORÇAMENTO!B39</f>
        <v>SINAPI</v>
      </c>
      <c r="C51" s="127" t="str">
        <f>ORÇAMENTO!C39</f>
        <v>97650</v>
      </c>
      <c r="D51" s="128" t="str">
        <f>ORÇAMENTO!D39</f>
        <v>REMOÇÃO DE TRAMA DE MADEIRA PARA COBERTURA, DE FORMA MANUAL, SEM REAPROVEITAMENTO. AF_09/2023</v>
      </c>
      <c r="E51" s="174" t="str">
        <f>ORÇAMENTO!E39</f>
        <v>M2</v>
      </c>
      <c r="F51" s="80"/>
      <c r="G51" s="100"/>
      <c r="H51" s="100"/>
      <c r="I51" s="100"/>
      <c r="K51" s="100"/>
      <c r="L51" s="100"/>
      <c r="M51" s="199">
        <f>M52</f>
        <v>181.28</v>
      </c>
    </row>
    <row r="52" spans="1:13" ht="45">
      <c r="A52" s="127"/>
      <c r="B52" s="127"/>
      <c r="C52" s="127"/>
      <c r="D52" s="94" t="str">
        <f>D51</f>
        <v>REMOÇÃO DE TRAMA DE MADEIRA PARA COBERTURA, DE FORMA MANUAL, SEM REAPROVEITAMENTO. AF_09/2023</v>
      </c>
      <c r="E52" s="174"/>
      <c r="F52" s="80"/>
      <c r="G52" s="100"/>
      <c r="H52" s="100"/>
      <c r="I52" s="100"/>
      <c r="J52" s="80">
        <v>181.28</v>
      </c>
      <c r="K52" s="100"/>
      <c r="L52" s="100"/>
      <c r="M52" s="100">
        <f>J52</f>
        <v>181.28</v>
      </c>
    </row>
    <row r="53" spans="1:13" ht="15.75">
      <c r="A53" s="127"/>
      <c r="B53" s="127"/>
      <c r="C53" s="127"/>
      <c r="D53" s="128"/>
      <c r="E53" s="174"/>
      <c r="F53" s="44"/>
      <c r="G53" s="100"/>
      <c r="H53" s="100"/>
      <c r="I53" s="100"/>
      <c r="J53" s="100"/>
      <c r="K53" s="100"/>
      <c r="L53" s="100"/>
      <c r="M53" s="130"/>
    </row>
    <row r="54" spans="1:13" ht="31.5">
      <c r="A54" s="127" t="str">
        <f>ORÇAMENTO!A40</f>
        <v xml:space="preserve"> 2.1.7 </v>
      </c>
      <c r="B54" s="127" t="str">
        <f>ORÇAMENTO!B40</f>
        <v>SINAPI</v>
      </c>
      <c r="C54" s="127" t="str">
        <f>ORÇAMENTO!C40</f>
        <v>97663</v>
      </c>
      <c r="D54" s="128" t="str">
        <f>ORÇAMENTO!D40</f>
        <v>REMOÇÃO DE LOUÇAS, DE FORMA MANUAL, SEM REAPROVEITAMENTO. AF_09/2023</v>
      </c>
      <c r="E54" s="127" t="str">
        <f>ORÇAMENTO!E40</f>
        <v>UN</v>
      </c>
      <c r="F54" s="80"/>
      <c r="G54" s="100"/>
      <c r="H54" s="100"/>
      <c r="I54" s="100"/>
      <c r="J54" s="100"/>
      <c r="K54" s="100"/>
      <c r="L54" s="100"/>
      <c r="M54" s="199">
        <f>M55</f>
        <v>4</v>
      </c>
    </row>
    <row r="55" spans="1:13" ht="30">
      <c r="A55" s="127"/>
      <c r="B55" s="127"/>
      <c r="C55" s="127"/>
      <c r="D55" s="94" t="str">
        <f>D54</f>
        <v>REMOÇÃO DE LOUÇAS, DE FORMA MANUAL, SEM REAPROVEITAMENTO. AF_09/2023</v>
      </c>
      <c r="E55" s="174"/>
      <c r="F55" s="80">
        <v>4</v>
      </c>
      <c r="G55" s="100"/>
      <c r="H55" s="100"/>
      <c r="I55" s="100"/>
      <c r="J55" s="100"/>
      <c r="K55" s="100"/>
      <c r="L55" s="100"/>
      <c r="M55" s="100">
        <f>F55</f>
        <v>4</v>
      </c>
    </row>
    <row r="56" spans="1:13" ht="15.75">
      <c r="A56" s="127"/>
      <c r="B56" s="127"/>
      <c r="C56" s="127"/>
      <c r="D56" s="128"/>
      <c r="E56" s="174"/>
      <c r="F56" s="44"/>
      <c r="G56" s="100"/>
      <c r="H56" s="100"/>
      <c r="I56" s="100"/>
      <c r="J56" s="100"/>
      <c r="K56" s="100"/>
      <c r="L56" s="100"/>
      <c r="M56" s="130"/>
    </row>
    <row r="57" spans="1:13" ht="47.25">
      <c r="A57" s="127" t="str">
        <f>ORÇAMENTO!A41</f>
        <v xml:space="preserve"> 2.1.8 </v>
      </c>
      <c r="B57" s="127" t="str">
        <f>ORÇAMENTO!B41</f>
        <v>SINAPI</v>
      </c>
      <c r="C57" s="127" t="str">
        <f>ORÇAMENTO!C41</f>
        <v>98531</v>
      </c>
      <c r="D57" s="128" t="str">
        <f>ORÇAMENTO!D41</f>
        <v>CORTE RASO E RECORTE DE ÁRVORE COM DIÂMETRO DE TRONCO MAIOR OU IGUAL A 0,60 M.AF_05/2018</v>
      </c>
      <c r="E57" s="127" t="str">
        <f>ORÇAMENTO!E41</f>
        <v>UN</v>
      </c>
      <c r="F57" s="80"/>
      <c r="G57" s="100"/>
      <c r="H57" s="100"/>
      <c r="I57" s="100"/>
      <c r="J57" s="100"/>
      <c r="K57" s="100"/>
      <c r="L57" s="100"/>
      <c r="M57" s="100">
        <f>M58</f>
        <v>2</v>
      </c>
    </row>
    <row r="58" spans="1:13" ht="45">
      <c r="A58" s="127"/>
      <c r="B58" s="127"/>
      <c r="C58" s="127"/>
      <c r="D58" s="94" t="str">
        <f>D57</f>
        <v>CORTE RASO E RECORTE DE ÁRVORE COM DIÂMETRO DE TRONCO MAIOR OU IGUAL A 0,60 M.AF_05/2018</v>
      </c>
      <c r="E58" s="174"/>
      <c r="F58" s="80">
        <v>2</v>
      </c>
      <c r="G58" s="100"/>
      <c r="H58" s="100"/>
      <c r="I58" s="100"/>
      <c r="J58" s="100"/>
      <c r="K58" s="100"/>
      <c r="L58" s="100"/>
      <c r="M58" s="100">
        <f>F58</f>
        <v>2</v>
      </c>
    </row>
    <row r="59" spans="1:13" ht="15.75">
      <c r="A59" s="127"/>
      <c r="B59" s="127"/>
      <c r="C59" s="127"/>
      <c r="D59" s="128"/>
      <c r="E59" s="174"/>
      <c r="F59" s="44"/>
      <c r="G59" s="100"/>
      <c r="H59" s="100"/>
      <c r="I59" s="100"/>
      <c r="J59" s="100"/>
      <c r="K59" s="100"/>
      <c r="L59" s="100"/>
      <c r="M59" s="100"/>
    </row>
    <row r="60" spans="1:13" ht="63">
      <c r="A60" s="127" t="str">
        <f>ORÇAMENTO!A42</f>
        <v xml:space="preserve"> 2.1.9 </v>
      </c>
      <c r="B60" s="127" t="str">
        <f>ORÇAMENTO!B42</f>
        <v>SINAPI</v>
      </c>
      <c r="C60" s="127" t="str">
        <f>ORÇAMENTO!C42</f>
        <v>95875</v>
      </c>
      <c r="D60" s="128" t="str">
        <f>ORÇAMENTO!D42</f>
        <v>TRANSPORTE COM CAMINHÃO BASCULANTE DE 10 M³, EM VIA URBANA PAVIMENTADA, DMT ATÉ 30 KM (UNIDADE: M3XKM). AF_07/2020</v>
      </c>
      <c r="E60" s="174" t="str">
        <f>ORÇAMENTO!E42</f>
        <v>M3XKM</v>
      </c>
      <c r="F60" s="80"/>
      <c r="G60" s="100"/>
      <c r="H60" s="100"/>
      <c r="I60" s="100"/>
      <c r="J60" s="100"/>
      <c r="K60" s="100"/>
      <c r="L60" s="100"/>
      <c r="M60" s="199">
        <f>M61</f>
        <v>1605.3</v>
      </c>
    </row>
    <row r="61" spans="1:13" ht="45">
      <c r="A61" s="127"/>
      <c r="B61" s="127"/>
      <c r="C61" s="127"/>
      <c r="D61" s="94" t="str">
        <f>D60</f>
        <v>TRANSPORTE COM CAMINHÃO BASCULANTE DE 10 M³, EM VIA URBANA PAVIMENTADA, DMT ATÉ 30 KM (UNIDADE: M3XKM). AF_07/2020</v>
      </c>
      <c r="E61" s="174"/>
      <c r="F61" s="80">
        <v>1605.3</v>
      </c>
      <c r="G61" s="100"/>
      <c r="H61" s="100"/>
      <c r="I61" s="100"/>
      <c r="J61" s="100"/>
      <c r="K61" s="100"/>
      <c r="L61" s="100"/>
      <c r="M61" s="100">
        <f>F61</f>
        <v>1605.3</v>
      </c>
    </row>
    <row r="62" spans="1:13" ht="15.75">
      <c r="A62" s="127"/>
      <c r="B62" s="127"/>
      <c r="C62" s="127"/>
      <c r="D62" s="128"/>
      <c r="E62" s="174"/>
      <c r="F62" s="44"/>
      <c r="G62" s="100"/>
      <c r="H62" s="100"/>
      <c r="I62" s="100"/>
      <c r="J62" s="100"/>
      <c r="K62" s="100"/>
      <c r="L62" s="100"/>
      <c r="M62" s="100"/>
    </row>
    <row r="63" spans="1:13" ht="15.75">
      <c r="A63" s="127" t="str">
        <f>ORÇAMENTO!A44</f>
        <v xml:space="preserve"> 2.2 </v>
      </c>
      <c r="B63" s="127"/>
      <c r="C63" s="127"/>
      <c r="D63" s="128" t="str">
        <f>ORÇAMENTO!D44</f>
        <v>LOCAÇÃO</v>
      </c>
      <c r="E63" s="174"/>
      <c r="F63" s="44"/>
      <c r="G63" s="100"/>
      <c r="H63" s="100"/>
      <c r="I63" s="100"/>
      <c r="J63" s="100"/>
      <c r="K63" s="100"/>
      <c r="L63" s="100"/>
      <c r="M63" s="199"/>
    </row>
    <row r="64" spans="1:13" ht="31.5">
      <c r="A64" s="127" t="str">
        <f>ORÇAMENTO!A45</f>
        <v xml:space="preserve"> 2.2.1 </v>
      </c>
      <c r="B64" s="127" t="str">
        <f>ORÇAMENTO!B45</f>
        <v>SEINFRA</v>
      </c>
      <c r="C64" s="127" t="str">
        <f>ORÇAMENTO!C45</f>
        <v>C1630</v>
      </c>
      <c r="D64" s="128" t="str">
        <f>ORÇAMENTO!D45</f>
        <v>LOCAÇÃO DA OBRA - EXECUÇÃO DE GABARITO</v>
      </c>
      <c r="E64" s="174" t="str">
        <f>ORÇAMENTO!E45</f>
        <v>M2</v>
      </c>
      <c r="F64" s="44"/>
      <c r="G64" s="100"/>
      <c r="H64" s="100"/>
      <c r="I64" s="100"/>
      <c r="J64" s="100"/>
      <c r="K64" s="100"/>
      <c r="L64" s="100"/>
      <c r="M64" s="130">
        <f>M65</f>
        <v>1215.0999999999999</v>
      </c>
    </row>
    <row r="65" spans="1:13" ht="30">
      <c r="A65" s="127"/>
      <c r="B65" s="127"/>
      <c r="C65" s="127"/>
      <c r="D65" s="94" t="str">
        <f>D64</f>
        <v>LOCAÇÃO DA OBRA - EXECUÇÃO DE GABARITO</v>
      </c>
      <c r="E65" s="174"/>
      <c r="F65" s="44"/>
      <c r="G65" s="100"/>
      <c r="H65" s="100"/>
      <c r="I65" s="100"/>
      <c r="J65" s="44">
        <v>1215.0999999999999</v>
      </c>
      <c r="K65" s="100"/>
      <c r="L65" s="100"/>
      <c r="M65" s="189">
        <f>J65</f>
        <v>1215.0999999999999</v>
      </c>
    </row>
    <row r="66" spans="1:13" ht="15.75">
      <c r="A66" s="127"/>
      <c r="B66" s="127"/>
      <c r="C66" s="127"/>
      <c r="D66" s="128"/>
      <c r="E66" s="174"/>
      <c r="F66" s="80"/>
      <c r="G66" s="100"/>
      <c r="H66" s="100"/>
      <c r="I66" s="100"/>
      <c r="K66" s="100"/>
      <c r="L66" s="100"/>
      <c r="M66" s="100"/>
    </row>
    <row r="67" spans="1:13" ht="15.75">
      <c r="A67" s="127" t="str">
        <f>ORÇAMENTO!A47</f>
        <v xml:space="preserve"> 2.3 </v>
      </c>
      <c r="B67" s="127"/>
      <c r="C67" s="127"/>
      <c r="D67" s="128" t="str">
        <f>ORÇAMENTO!D47</f>
        <v>CANTEIRO DE OBRA</v>
      </c>
      <c r="E67" s="127"/>
      <c r="F67" s="80"/>
      <c r="G67" s="100"/>
      <c r="H67" s="100"/>
      <c r="I67" s="100"/>
      <c r="K67" s="100"/>
      <c r="L67" s="100"/>
      <c r="M67" s="130"/>
    </row>
    <row r="68" spans="1:13" ht="31.5">
      <c r="A68" s="127" t="str">
        <f>ORÇAMENTO!A48</f>
        <v xml:space="preserve"> 2.3.1 </v>
      </c>
      <c r="B68" s="127" t="str">
        <f>ORÇAMENTO!B48</f>
        <v>ORSE</v>
      </c>
      <c r="C68" s="127" t="str">
        <f>ORÇAMENTO!C48</f>
        <v>S00051</v>
      </c>
      <c r="D68" s="128" t="str">
        <f>ORÇAMENTO!D48</f>
        <v>Placa de obra em chapa aço galvanizado, instalada - Rev 02_01/2022</v>
      </c>
      <c r="E68" s="127" t="str">
        <f>ORÇAMENTO!E48</f>
        <v>m2</v>
      </c>
      <c r="F68" s="80"/>
      <c r="G68" s="100"/>
      <c r="H68" s="100"/>
      <c r="I68" s="100"/>
      <c r="K68" s="100"/>
      <c r="L68" s="100"/>
      <c r="M68" s="130">
        <f>M69</f>
        <v>6</v>
      </c>
    </row>
    <row r="69" spans="1:13" ht="30">
      <c r="A69" s="127"/>
      <c r="B69" s="127"/>
      <c r="C69" s="127"/>
      <c r="D69" s="94" t="str">
        <f>D68</f>
        <v>Placa de obra em chapa aço galvanizado, instalada - Rev 02_01/2022</v>
      </c>
      <c r="E69" s="174"/>
      <c r="F69" s="44"/>
      <c r="G69" s="100"/>
      <c r="H69" s="100"/>
      <c r="I69" s="100"/>
      <c r="J69" s="44">
        <v>6</v>
      </c>
      <c r="K69" s="100"/>
      <c r="L69" s="80"/>
      <c r="M69" s="189">
        <f>J69</f>
        <v>6</v>
      </c>
    </row>
    <row r="70" spans="1:13" ht="15.75">
      <c r="A70" s="127"/>
      <c r="B70" s="127"/>
      <c r="C70" s="127"/>
      <c r="D70" s="128"/>
      <c r="E70" s="174"/>
      <c r="F70" s="201"/>
      <c r="G70" s="100"/>
      <c r="H70" s="100"/>
      <c r="I70" s="100"/>
      <c r="J70" s="219"/>
      <c r="K70" s="100"/>
      <c r="L70" s="100"/>
      <c r="M70" s="130"/>
    </row>
    <row r="71" spans="1:13" ht="47.25">
      <c r="A71" s="127" t="str">
        <f>ORÇAMENTO!A49</f>
        <v xml:space="preserve"> 2.3.2 </v>
      </c>
      <c r="B71" s="127" t="str">
        <f>ORÇAMENTO!B49</f>
        <v>SEINFRA</v>
      </c>
      <c r="C71" s="127" t="str">
        <f>ORÇAMENTO!C49</f>
        <v>C2316</v>
      </c>
      <c r="D71" s="128" t="str">
        <f>ORÇAMENTO!D49</f>
        <v>TAPUME DE CHAPA DE MADEIRA COMPENSADA E= 6mm C/ABERTURA E PORTÃO</v>
      </c>
      <c r="E71" s="127" t="str">
        <f>ORÇAMENTO!E49</f>
        <v>M2</v>
      </c>
      <c r="F71" s="44"/>
      <c r="G71" s="100"/>
      <c r="H71" s="100"/>
      <c r="I71" s="100"/>
      <c r="J71" s="44"/>
      <c r="K71" s="100"/>
      <c r="L71" s="100"/>
      <c r="M71" s="130">
        <f>M72</f>
        <v>197.18</v>
      </c>
    </row>
    <row r="72" spans="1:13" ht="45">
      <c r="A72" s="127"/>
      <c r="B72" s="127"/>
      <c r="C72" s="127"/>
      <c r="D72" s="94" t="str">
        <f>D71</f>
        <v>TAPUME DE CHAPA DE MADEIRA COMPENSADA E= 6mm C/ABERTURA E PORTÃO</v>
      </c>
      <c r="E72" s="174"/>
      <c r="F72" s="44"/>
      <c r="G72" s="100"/>
      <c r="H72" s="100"/>
      <c r="I72" s="100"/>
      <c r="J72" s="44">
        <v>197.18</v>
      </c>
      <c r="K72" s="100"/>
      <c r="L72" s="80"/>
      <c r="M72" s="189">
        <f>J72</f>
        <v>197.18</v>
      </c>
    </row>
    <row r="73" spans="1:13" ht="15.75">
      <c r="A73" s="127"/>
      <c r="B73" s="127"/>
      <c r="C73" s="127"/>
      <c r="D73" s="128"/>
      <c r="E73" s="174"/>
      <c r="F73" s="44"/>
      <c r="G73" s="100"/>
      <c r="H73" s="100"/>
      <c r="I73" s="100"/>
      <c r="J73" s="44"/>
      <c r="K73" s="100"/>
      <c r="L73" s="100"/>
      <c r="M73" s="130"/>
    </row>
    <row r="74" spans="1:13" ht="31.5">
      <c r="A74" s="127" t="str">
        <f>ORÇAMENTO!A50</f>
        <v xml:space="preserve"> 2.3.3 </v>
      </c>
      <c r="B74" s="127" t="str">
        <f>ORÇAMENTO!B50</f>
        <v>SEINFRA</v>
      </c>
      <c r="C74" s="127" t="str">
        <f>ORÇAMENTO!C50</f>
        <v>C0002</v>
      </c>
      <c r="D74" s="128" t="str">
        <f>ORÇAMENTO!D50</f>
        <v>ABRIGO PROVISÓRIO C/1 PAVIMENTO P/ALOJAMENTO E DEPÓSITO</v>
      </c>
      <c r="E74" s="127" t="str">
        <f>ORÇAMENTO!E50</f>
        <v>M2</v>
      </c>
      <c r="F74" s="44"/>
      <c r="G74" s="100"/>
      <c r="H74" s="100"/>
      <c r="I74" s="100"/>
      <c r="J74" s="44"/>
      <c r="K74" s="100"/>
      <c r="L74" s="100"/>
      <c r="M74" s="130">
        <f>M75</f>
        <v>10</v>
      </c>
    </row>
    <row r="75" spans="1:13" ht="30">
      <c r="A75" s="127"/>
      <c r="B75" s="127"/>
      <c r="C75" s="127"/>
      <c r="D75" s="94" t="str">
        <f>D74</f>
        <v>ABRIGO PROVISÓRIO C/1 PAVIMENTO P/ALOJAMENTO E DEPÓSITO</v>
      </c>
      <c r="E75" s="174"/>
      <c r="F75" s="44"/>
      <c r="G75" s="100"/>
      <c r="H75" s="100"/>
      <c r="I75" s="100"/>
      <c r="J75" s="44">
        <v>10</v>
      </c>
      <c r="K75" s="100"/>
      <c r="L75" s="100"/>
      <c r="M75" s="189">
        <f>J75</f>
        <v>10</v>
      </c>
    </row>
    <row r="76" spans="1:13" ht="15.75">
      <c r="A76" s="127"/>
      <c r="B76" s="127"/>
      <c r="C76" s="127"/>
      <c r="D76" s="128"/>
      <c r="E76" s="174"/>
      <c r="F76" s="201"/>
      <c r="G76" s="100"/>
      <c r="H76" s="100"/>
      <c r="I76" s="100"/>
      <c r="J76" s="100"/>
      <c r="K76" s="100"/>
      <c r="L76" s="100"/>
      <c r="M76" s="100"/>
    </row>
    <row r="77" spans="1:13" ht="63">
      <c r="A77" s="127" t="str">
        <f>ORÇAMENTO!A51</f>
        <v xml:space="preserve"> 2.3.4 </v>
      </c>
      <c r="B77" s="127" t="str">
        <f>ORÇAMENTO!B51</f>
        <v>SEINFRA</v>
      </c>
      <c r="C77" s="127" t="str">
        <f>ORÇAMENTO!C51</f>
        <v>C4996</v>
      </c>
      <c r="D77" s="128" t="str">
        <f>ORÇAMENTO!D51</f>
        <v>LOCAÇÃO DE CONTÊINER BANHEIRO COM 04 VASOS SANITÁRIOS, 02 LAVATÓRIOS, 01 MICTÓRIO CALHA E 04 CHUVEIROS - 6,00 X 2,35M</v>
      </c>
      <c r="E77" s="127" t="str">
        <f>ORÇAMENTO!E51</f>
        <v>MÊS</v>
      </c>
      <c r="F77" s="44"/>
      <c r="G77" s="100"/>
      <c r="H77" s="100"/>
      <c r="I77" s="100"/>
      <c r="J77" s="100"/>
      <c r="K77" s="100"/>
      <c r="L77" s="100"/>
      <c r="M77" s="130">
        <f>M78</f>
        <v>5</v>
      </c>
    </row>
    <row r="78" spans="1:13" ht="60">
      <c r="A78" s="127"/>
      <c r="B78" s="127"/>
      <c r="C78" s="127"/>
      <c r="D78" s="94" t="str">
        <f>D77</f>
        <v>LOCAÇÃO DE CONTÊINER BANHEIRO COM 04 VASOS SANITÁRIOS, 02 LAVATÓRIOS, 01 MICTÓRIO CALHA E 04 CHUVEIROS - 6,00 X 2,35M</v>
      </c>
      <c r="E78" s="174"/>
      <c r="F78" s="44">
        <v>5</v>
      </c>
      <c r="G78" s="100"/>
      <c r="H78" s="100"/>
      <c r="I78" s="100"/>
      <c r="J78" s="100"/>
      <c r="K78" s="100"/>
      <c r="L78" s="44"/>
      <c r="M78" s="189">
        <f>F78</f>
        <v>5</v>
      </c>
    </row>
    <row r="79" spans="1:13" ht="15.75">
      <c r="A79" s="127"/>
      <c r="B79" s="127"/>
      <c r="C79" s="127"/>
      <c r="D79" s="128"/>
      <c r="E79" s="174"/>
      <c r="F79" s="44"/>
      <c r="G79" s="100"/>
      <c r="H79" s="100"/>
      <c r="I79" s="100"/>
      <c r="J79" s="100"/>
      <c r="K79" s="100"/>
      <c r="L79" s="100"/>
      <c r="M79" s="130"/>
    </row>
    <row r="80" spans="1:13" ht="31.5">
      <c r="A80" s="127" t="str">
        <f>ORÇAMENTO!A52</f>
        <v xml:space="preserve"> 2.3.5 </v>
      </c>
      <c r="B80" s="127" t="str">
        <f>ORÇAMENTO!B52</f>
        <v>SEINFRA</v>
      </c>
      <c r="C80" s="127" t="str">
        <f>ORÇAMENTO!C52</f>
        <v>C2850</v>
      </c>
      <c r="D80" s="128" t="str">
        <f>ORÇAMENTO!D52</f>
        <v>INSTALAÇÕES PROVISÓRIAS DE LUZ , FORÇA,TELEFONE E LÓGICA</v>
      </c>
      <c r="E80" s="127" t="str">
        <f>ORÇAMENTO!E52</f>
        <v>UN</v>
      </c>
      <c r="F80" s="44"/>
      <c r="G80" s="100"/>
      <c r="H80" s="100"/>
      <c r="I80" s="100"/>
      <c r="J80" s="100"/>
      <c r="K80" s="100"/>
      <c r="L80" s="100"/>
      <c r="M80" s="130">
        <f>M81</f>
        <v>1</v>
      </c>
    </row>
    <row r="81" spans="1:13" ht="30">
      <c r="A81" s="127"/>
      <c r="B81" s="127"/>
      <c r="C81" s="127"/>
      <c r="D81" s="94" t="str">
        <f>D80</f>
        <v>INSTALAÇÕES PROVISÓRIAS DE LUZ , FORÇA,TELEFONE E LÓGICA</v>
      </c>
      <c r="E81" s="174"/>
      <c r="F81" s="80">
        <v>1</v>
      </c>
      <c r="G81" s="100"/>
      <c r="H81" s="100"/>
      <c r="I81" s="100"/>
      <c r="J81" s="100"/>
      <c r="K81" s="100"/>
      <c r="L81" s="44"/>
      <c r="M81" s="189">
        <f>F81</f>
        <v>1</v>
      </c>
    </row>
    <row r="82" spans="1:13" ht="15.75">
      <c r="A82" s="127" t="str">
        <f>ORÇAMENTO!A53</f>
        <v xml:space="preserve"> 2.3.6 </v>
      </c>
      <c r="B82" s="127" t="str">
        <f>ORÇAMENTO!B53</f>
        <v>SEINFRA</v>
      </c>
      <c r="C82" s="127" t="str">
        <f>ORÇAMENTO!C53</f>
        <v>C2851</v>
      </c>
      <c r="D82" s="128" t="str">
        <f>ORÇAMENTO!D53</f>
        <v>INSTALAÇÕES PROVISÓRIAS DE ÁGUA</v>
      </c>
      <c r="E82" s="174" t="str">
        <f>ORÇAMENTO!E53</f>
        <v>UN</v>
      </c>
      <c r="F82" s="200"/>
      <c r="G82" s="100"/>
      <c r="H82" s="100"/>
      <c r="I82" s="100"/>
      <c r="J82" s="100"/>
      <c r="K82" s="100"/>
      <c r="L82" s="100"/>
      <c r="M82" s="130">
        <f>M83</f>
        <v>1</v>
      </c>
    </row>
    <row r="83" spans="1:13" ht="15.75">
      <c r="A83" s="127"/>
      <c r="B83" s="127"/>
      <c r="C83" s="127"/>
      <c r="D83" s="94" t="str">
        <f>D82</f>
        <v>INSTALAÇÕES PROVISÓRIAS DE ÁGUA</v>
      </c>
      <c r="E83" s="174"/>
      <c r="F83" s="80">
        <v>1</v>
      </c>
      <c r="G83" s="100"/>
      <c r="H83" s="100"/>
      <c r="I83" s="100"/>
      <c r="J83" s="100"/>
      <c r="K83" s="100"/>
      <c r="L83" s="100"/>
      <c r="M83" s="189">
        <f>F83</f>
        <v>1</v>
      </c>
    </row>
    <row r="84" spans="1:13" ht="15.75">
      <c r="A84" s="127"/>
      <c r="B84" s="127"/>
      <c r="C84" s="127"/>
      <c r="D84" s="128"/>
      <c r="E84" s="174"/>
      <c r="F84" s="44"/>
      <c r="G84" s="100"/>
      <c r="H84" s="100"/>
      <c r="I84" s="100"/>
      <c r="J84" s="100"/>
      <c r="K84" s="100"/>
      <c r="L84" s="100"/>
      <c r="M84" s="100"/>
    </row>
    <row r="85" spans="1:13" ht="31.5">
      <c r="A85" s="127" t="str">
        <f>ORÇAMENTO!A54</f>
        <v xml:space="preserve"> 2.3.7 </v>
      </c>
      <c r="B85" s="127" t="str">
        <f>ORÇAMENTO!B54</f>
        <v>SEINFRA</v>
      </c>
      <c r="C85" s="127" t="str">
        <f>ORÇAMENTO!C54</f>
        <v>C0143</v>
      </c>
      <c r="D85" s="128" t="str">
        <f>ORÇAMENTO!D54</f>
        <v>METRO LINEAR DE SONDAGEM 3"" EM TERRA FIRME</v>
      </c>
      <c r="E85" s="127" t="str">
        <f>ORÇAMENTO!E54</f>
        <v>M</v>
      </c>
      <c r="F85" s="80"/>
      <c r="G85" s="100"/>
      <c r="H85" s="100"/>
      <c r="I85" s="100"/>
      <c r="J85" s="100"/>
      <c r="K85" s="100"/>
      <c r="L85" s="100"/>
      <c r="M85" s="130">
        <f>M86</f>
        <v>60</v>
      </c>
    </row>
    <row r="86" spans="1:13" ht="30">
      <c r="A86" s="127"/>
      <c r="B86" s="127"/>
      <c r="C86" s="127"/>
      <c r="D86" s="94" t="str">
        <f>D85</f>
        <v>METRO LINEAR DE SONDAGEM 3"" EM TERRA FIRME</v>
      </c>
      <c r="E86" s="174"/>
      <c r="F86" s="80"/>
      <c r="G86" s="80">
        <v>60</v>
      </c>
      <c r="H86" s="100"/>
      <c r="I86" s="100"/>
      <c r="J86" s="100"/>
      <c r="K86" s="100"/>
      <c r="L86" s="80"/>
      <c r="M86" s="189">
        <f>G86</f>
        <v>60</v>
      </c>
    </row>
    <row r="87" spans="1:13" ht="15.75">
      <c r="A87" s="127"/>
      <c r="B87" s="127"/>
      <c r="C87" s="127"/>
      <c r="D87" s="128"/>
      <c r="E87" s="174"/>
      <c r="F87" s="80"/>
      <c r="G87" s="100"/>
      <c r="H87" s="100"/>
      <c r="I87" s="100"/>
      <c r="J87" s="100"/>
      <c r="K87" s="100"/>
      <c r="L87" s="100"/>
      <c r="M87" s="130"/>
    </row>
    <row r="88" spans="1:13" ht="47.25">
      <c r="A88" s="127" t="str">
        <f>ORÇAMENTO!A55</f>
        <v xml:space="preserve"> 2.3.8 </v>
      </c>
      <c r="B88" s="127" t="str">
        <f>ORÇAMENTO!B55</f>
        <v>ORSE</v>
      </c>
      <c r="C88" s="127" t="str">
        <f>ORÇAMENTO!C55</f>
        <v>I14335</v>
      </c>
      <c r="D88" s="128" t="str">
        <f>ORÇAMENTO!D55</f>
        <v>Projeto Estrutural - Recuperação estrutural com reforço. Observação: Cálculo baseado na área trabalhada</v>
      </c>
      <c r="E88" s="174" t="str">
        <f>ORÇAMENTO!E55</f>
        <v>m²</v>
      </c>
      <c r="F88" s="80"/>
      <c r="G88" s="100"/>
      <c r="H88" s="100"/>
      <c r="I88" s="100"/>
      <c r="J88" s="100"/>
      <c r="K88" s="100"/>
      <c r="L88" s="100"/>
      <c r="M88" s="130">
        <f>M89</f>
        <v>913.75</v>
      </c>
    </row>
    <row r="89" spans="1:13" ht="45">
      <c r="A89" s="127"/>
      <c r="B89" s="127"/>
      <c r="C89" s="127"/>
      <c r="D89" s="94" t="str">
        <f>D88</f>
        <v>Projeto Estrutural - Recuperação estrutural com reforço. Observação: Cálculo baseado na área trabalhada</v>
      </c>
      <c r="E89" s="174"/>
      <c r="F89" s="100"/>
      <c r="G89" s="100"/>
      <c r="H89" s="100"/>
      <c r="I89" s="100"/>
      <c r="J89" s="100">
        <v>913.75</v>
      </c>
      <c r="K89" s="100"/>
      <c r="L89" s="80"/>
      <c r="M89" s="100">
        <f>J89</f>
        <v>913.75</v>
      </c>
    </row>
    <row r="90" spans="1:13" ht="15.75">
      <c r="A90" s="127"/>
      <c r="B90" s="127"/>
      <c r="C90" s="127"/>
      <c r="D90" s="128"/>
      <c r="E90" s="174"/>
      <c r="F90" s="80"/>
      <c r="G90" s="100"/>
      <c r="H90" s="100"/>
      <c r="I90" s="100"/>
      <c r="J90" s="100"/>
      <c r="K90" s="100"/>
      <c r="L90" s="100"/>
      <c r="M90" s="130"/>
    </row>
    <row r="91" spans="1:13" ht="15.75">
      <c r="A91" s="127" t="str">
        <f>ORÇAMENTO!A57</f>
        <v xml:space="preserve"> 3 </v>
      </c>
      <c r="B91" s="127"/>
      <c r="C91" s="127"/>
      <c r="D91" s="128" t="str">
        <f>ORÇAMENTO!D57</f>
        <v>MOVIMENTO DE TERRA</v>
      </c>
      <c r="E91" s="174"/>
      <c r="F91" s="201"/>
      <c r="G91" s="100"/>
      <c r="H91" s="100"/>
      <c r="I91" s="100"/>
      <c r="K91" s="100"/>
      <c r="L91" s="100"/>
      <c r="M91" s="130"/>
    </row>
    <row r="92" spans="1:13" ht="63">
      <c r="A92" s="127" t="str">
        <f>ORÇAMENTO!A58</f>
        <v xml:space="preserve"> 3.1 </v>
      </c>
      <c r="B92" s="127" t="str">
        <f>ORÇAMENTO!B58</f>
        <v>SINAPI</v>
      </c>
      <c r="C92" s="127" t="str">
        <f>ORÇAMENTO!C58</f>
        <v>101124</v>
      </c>
      <c r="D92" s="128" t="str">
        <f>ORÇAMENTO!D58</f>
        <v>ESCAVAÇÃO HORIZONTAL, INCLUINDO CARGA E DESCARGA EM SOLO DE 1A CATEGORIA COM TRATOR DE ESTEIRAS (100HP/LÂMINA: 2,19M3). AF_07/2020</v>
      </c>
      <c r="E92" s="174" t="str">
        <f>ORÇAMENTO!E58</f>
        <v>M3</v>
      </c>
      <c r="F92" s="80"/>
      <c r="G92" s="100"/>
      <c r="H92" s="100"/>
      <c r="I92" s="100"/>
      <c r="J92" s="100"/>
      <c r="K92" s="100"/>
      <c r="L92" s="100"/>
      <c r="M92" s="130">
        <f>M93</f>
        <v>352.29</v>
      </c>
    </row>
    <row r="93" spans="1:13" ht="60">
      <c r="A93" s="127"/>
      <c r="B93" s="127"/>
      <c r="C93" s="127"/>
      <c r="D93" s="94" t="str">
        <f>D92</f>
        <v>ESCAVAÇÃO HORIZONTAL, INCLUINDO CARGA E DESCARGA EM SOLO DE 1A CATEGORIA COM TRATOR DE ESTEIRAS (100HP/LÂMINA: 2,19M3). AF_07/2020</v>
      </c>
      <c r="E93" s="174"/>
      <c r="F93" s="80"/>
      <c r="G93" s="100"/>
      <c r="H93" s="100"/>
      <c r="I93" s="100"/>
      <c r="J93" s="100"/>
      <c r="K93" s="100"/>
      <c r="L93" s="80">
        <v>352.29</v>
      </c>
      <c r="M93" s="100">
        <f>L93</f>
        <v>352.29</v>
      </c>
    </row>
    <row r="94" spans="1:13" ht="15.75">
      <c r="A94" s="127"/>
      <c r="B94" s="127"/>
      <c r="C94" s="127"/>
      <c r="D94" s="128"/>
      <c r="E94" s="174"/>
      <c r="F94" s="80"/>
      <c r="G94" s="100"/>
      <c r="H94" s="100"/>
      <c r="I94" s="100"/>
      <c r="J94" s="100"/>
      <c r="K94" s="100"/>
      <c r="L94" s="80"/>
      <c r="M94" s="130"/>
    </row>
    <row r="95" spans="1:13" ht="110.25">
      <c r="A95" s="127" t="str">
        <f>ORÇAMENTO!A59</f>
        <v xml:space="preserve"> 3.2 </v>
      </c>
      <c r="B95" s="127" t="str">
        <f>ORÇAMENTO!B59</f>
        <v>SINAPI</v>
      </c>
      <c r="C95" s="127" t="str">
        <f>ORÇAMENTO!C59</f>
        <v>93369</v>
      </c>
      <c r="D95" s="128" t="str">
        <f>ORÇAMENTO!D59</f>
        <v>REATERRO MECANIZADO DE VALA COM ESCAVADEIRA HIDRÁULICA (CAPACIDADE DA CAÇAMBA: 0,8 M³/POTÊNCIA: 111 HP), LARGURA 1,5 A 2,5 M, PROFUNDIDADE 1,5 A 3,0 M, COM SOLO (SEM SUBSTITUIÇÃO) DE 1ª CATEGORIA, COM COMPACTADOR DE SOLOS DE PERCUSSÃO. AF_08/2023</v>
      </c>
      <c r="E95" s="174" t="str">
        <f>ORÇAMENTO!E59</f>
        <v>M3</v>
      </c>
      <c r="F95" s="80"/>
      <c r="G95" s="100"/>
      <c r="H95" s="100"/>
      <c r="I95" s="100"/>
      <c r="J95" s="100"/>
      <c r="K95" s="100"/>
      <c r="L95" s="80"/>
      <c r="M95" s="130">
        <f>M96</f>
        <v>19.59</v>
      </c>
    </row>
    <row r="96" spans="1:13" ht="105">
      <c r="A96" s="127"/>
      <c r="B96" s="127"/>
      <c r="C96" s="127"/>
      <c r="D96" s="94" t="str">
        <f>D95</f>
        <v>REATERRO MECANIZADO DE VALA COM ESCAVADEIRA HIDRÁULICA (CAPACIDADE DA CAÇAMBA: 0,8 M³/POTÊNCIA: 111 HP), LARGURA 1,5 A 2,5 M, PROFUNDIDADE 1,5 A 3,0 M, COM SOLO (SEM SUBSTITUIÇÃO) DE 1ª CATEGORIA, COM COMPACTADOR DE SOLOS DE PERCUSSÃO. AF_08/2023</v>
      </c>
      <c r="E96" s="174"/>
      <c r="F96" s="200"/>
      <c r="G96" s="100"/>
      <c r="H96" s="100"/>
      <c r="I96" s="100"/>
      <c r="J96" s="100"/>
      <c r="K96" s="100"/>
      <c r="L96" s="80">
        <v>19.59</v>
      </c>
      <c r="M96" s="100">
        <f>L96</f>
        <v>19.59</v>
      </c>
    </row>
    <row r="97" spans="1:13" ht="15.75">
      <c r="A97" s="127"/>
      <c r="B97" s="127"/>
      <c r="C97" s="127"/>
      <c r="D97" s="128"/>
      <c r="E97" s="174"/>
      <c r="F97" s="80"/>
      <c r="G97" s="100"/>
      <c r="H97" s="100"/>
      <c r="I97" s="100"/>
      <c r="J97" s="100"/>
      <c r="K97" s="100"/>
      <c r="L97" s="100"/>
      <c r="M97" s="100"/>
    </row>
    <row r="98" spans="1:13" ht="94.5">
      <c r="A98" s="127" t="str">
        <f>ORÇAMENTO!A60</f>
        <v xml:space="preserve"> 3.3 </v>
      </c>
      <c r="B98" s="127" t="str">
        <f>ORÇAMENTO!B60</f>
        <v>SINAPI</v>
      </c>
      <c r="C98" s="127" t="str">
        <f>ORÇAMENTO!C60</f>
        <v>94304</v>
      </c>
      <c r="D98" s="128" t="str">
        <f>ORÇAMENTO!D60</f>
        <v>ATERRO MECANIZADO DE VALA COM ESCAVADEIRA HIDRÁULICA (CAPACIDADE DA CAÇAMBA: 0,8 M³ / POTÊNCIA: 111 HP), LARGURA ATÉ 2,5 M, PROFUNDIDADE ATÉ 1,5 M, COM SOLO ARGILO-ARENOSO. AF_08/2023</v>
      </c>
      <c r="E98" s="127" t="str">
        <f>ORÇAMENTO!E60</f>
        <v>M3</v>
      </c>
      <c r="F98" s="80"/>
      <c r="G98" s="100"/>
      <c r="H98" s="100"/>
      <c r="I98" s="100"/>
      <c r="J98" s="44"/>
      <c r="K98" s="100"/>
      <c r="L98" s="100"/>
      <c r="M98" s="199">
        <f>M99</f>
        <v>383.33</v>
      </c>
    </row>
    <row r="99" spans="1:13" ht="75">
      <c r="A99" s="127"/>
      <c r="B99" s="127"/>
      <c r="C99" s="127"/>
      <c r="D99" s="94" t="str">
        <f>D98</f>
        <v>ATERRO MECANIZADO DE VALA COM ESCAVADEIRA HIDRÁULICA (CAPACIDADE DA CAÇAMBA: 0,8 M³ / POTÊNCIA: 111 HP), LARGURA ATÉ 2,5 M, PROFUNDIDADE ATÉ 1,5 M, COM SOLO ARGILO-ARENOSO. AF_08/2023</v>
      </c>
      <c r="E99" s="174"/>
      <c r="F99" s="80"/>
      <c r="G99" s="100"/>
      <c r="H99" s="100"/>
      <c r="I99" s="100"/>
      <c r="J99" s="100"/>
      <c r="K99" s="100"/>
      <c r="L99" s="80">
        <v>383.33</v>
      </c>
      <c r="M99" s="100">
        <f>L99</f>
        <v>383.33</v>
      </c>
    </row>
    <row r="100" spans="1:13" ht="15.75">
      <c r="A100" s="127"/>
      <c r="B100" s="127"/>
      <c r="C100" s="127"/>
      <c r="D100" s="128"/>
      <c r="E100" s="174"/>
      <c r="F100" s="80"/>
      <c r="G100" s="100"/>
      <c r="H100" s="100"/>
      <c r="I100" s="100"/>
      <c r="J100" s="100"/>
      <c r="K100" s="100"/>
      <c r="L100" s="80"/>
      <c r="M100" s="100"/>
    </row>
    <row r="101" spans="1:13" ht="47.25">
      <c r="A101" s="127" t="str">
        <f>ORÇAMENTO!A61</f>
        <v xml:space="preserve"> 3.4 </v>
      </c>
      <c r="B101" s="127" t="str">
        <f>ORÇAMENTO!B61</f>
        <v>SINAPI</v>
      </c>
      <c r="C101" s="127" t="str">
        <f>ORÇAMENTO!C61</f>
        <v>93358</v>
      </c>
      <c r="D101" s="128" t="str">
        <f>ORÇAMENTO!D61</f>
        <v>ESCAVAÇÃO MANUAL DE VALA COM PROFUNDIDADE MENOR OU IGUAL A 1,30 M. AF_02/2021</v>
      </c>
      <c r="E101" s="127" t="str">
        <f>ORÇAMENTO!E61</f>
        <v>M3</v>
      </c>
      <c r="F101" s="80"/>
      <c r="G101" s="100"/>
      <c r="H101" s="100"/>
      <c r="I101" s="100"/>
      <c r="J101" s="100"/>
      <c r="K101" s="100"/>
      <c r="L101" s="80"/>
      <c r="M101" s="199">
        <f>M102</f>
        <v>25.72</v>
      </c>
    </row>
    <row r="102" spans="1:13" ht="45">
      <c r="A102" s="127"/>
      <c r="B102" s="127"/>
      <c r="C102" s="127"/>
      <c r="D102" s="94" t="str">
        <f>D101</f>
        <v>ESCAVAÇÃO MANUAL DE VALA COM PROFUNDIDADE MENOR OU IGUAL A 1,30 M. AF_02/2021</v>
      </c>
      <c r="E102" s="174"/>
      <c r="F102" s="80"/>
      <c r="G102" s="100"/>
      <c r="H102" s="100"/>
      <c r="I102" s="100"/>
      <c r="J102" s="44"/>
      <c r="K102" s="100"/>
      <c r="L102" s="80">
        <v>25.72</v>
      </c>
      <c r="M102" s="100">
        <f>L102</f>
        <v>25.72</v>
      </c>
    </row>
    <row r="103" spans="1:13" ht="15.75">
      <c r="A103" s="127"/>
      <c r="B103" s="127"/>
      <c r="C103" s="127"/>
      <c r="D103" s="128"/>
      <c r="E103" s="174"/>
      <c r="F103" s="80"/>
      <c r="G103" s="100"/>
      <c r="H103" s="100"/>
      <c r="I103" s="100"/>
      <c r="J103" s="100"/>
      <c r="K103" s="100"/>
      <c r="L103" s="100"/>
      <c r="M103" s="100"/>
    </row>
    <row r="104" spans="1:13" ht="63">
      <c r="A104" s="127" t="str">
        <f>ORÇAMENTO!A62</f>
        <v xml:space="preserve"> 3.5 </v>
      </c>
      <c r="B104" s="127" t="str">
        <f>ORÇAMENTO!B62</f>
        <v>SINAPI</v>
      </c>
      <c r="C104" s="127" t="str">
        <f>ORÇAMENTO!C62</f>
        <v>95875</v>
      </c>
      <c r="D104" s="128" t="str">
        <f>ORÇAMENTO!D62</f>
        <v>TRANSPORTE COM CAMINHÃO BASCULANTE DE 10 M³, EM VIA URBANA PAVIMENTADA, DMT ATÉ 30 KM (UNIDADE: M3XKM). AF_07/2020</v>
      </c>
      <c r="E104" s="127" t="str">
        <f>ORÇAMENTO!E62</f>
        <v>M3XKM</v>
      </c>
      <c r="F104" s="80"/>
      <c r="G104" s="100"/>
      <c r="H104" s="100"/>
      <c r="I104" s="100"/>
      <c r="J104" s="100"/>
      <c r="K104" s="100"/>
      <c r="L104" s="100"/>
      <c r="M104" s="199">
        <f>M105</f>
        <v>1916.65</v>
      </c>
    </row>
    <row r="105" spans="1:13" ht="45">
      <c r="A105" s="127"/>
      <c r="B105" s="127"/>
      <c r="C105" s="127"/>
      <c r="D105" s="94" t="str">
        <f>D104</f>
        <v>TRANSPORTE COM CAMINHÃO BASCULANTE DE 10 M³, EM VIA URBANA PAVIMENTADA, DMT ATÉ 30 KM (UNIDADE: M3XKM). AF_07/2020</v>
      </c>
      <c r="E105" s="174"/>
      <c r="F105" s="80">
        <v>1916.65</v>
      </c>
      <c r="G105" s="100"/>
      <c r="H105" s="100"/>
      <c r="I105" s="100"/>
      <c r="J105" s="44"/>
      <c r="K105" s="100"/>
      <c r="L105" s="100"/>
      <c r="M105" s="100">
        <f>F105</f>
        <v>1916.65</v>
      </c>
    </row>
    <row r="106" spans="1:13" ht="15.75">
      <c r="A106" s="127"/>
      <c r="B106" s="127"/>
      <c r="C106" s="127"/>
      <c r="D106" s="128"/>
      <c r="E106" s="174"/>
      <c r="F106" s="80"/>
      <c r="G106" s="100"/>
      <c r="H106" s="100"/>
      <c r="I106" s="100"/>
      <c r="J106" s="100"/>
      <c r="K106" s="100"/>
      <c r="L106" s="100"/>
      <c r="M106" s="100"/>
    </row>
    <row r="107" spans="1:13" ht="15.75">
      <c r="A107" s="127" t="str">
        <f>ORÇAMENTO!A64</f>
        <v xml:space="preserve"> 4 </v>
      </c>
      <c r="B107" s="127"/>
      <c r="C107" s="127"/>
      <c r="D107" s="128" t="str">
        <f>ORÇAMENTO!D64</f>
        <v>INFRAESTRUTURA E SUPERESTRUTURA</v>
      </c>
      <c r="E107" s="174"/>
      <c r="F107" s="80"/>
      <c r="G107" s="100"/>
      <c r="H107" s="100"/>
      <c r="I107" s="100"/>
      <c r="J107" s="100"/>
      <c r="K107" s="100"/>
      <c r="L107" s="100"/>
      <c r="M107" s="100"/>
    </row>
    <row r="108" spans="1:13" ht="31.5">
      <c r="A108" s="127" t="str">
        <f>ORÇAMENTO!A65</f>
        <v xml:space="preserve"> 4.1 </v>
      </c>
      <c r="B108" s="127" t="str">
        <f>ORÇAMENTO!B65</f>
        <v>SINAPI</v>
      </c>
      <c r="C108" s="127" t="str">
        <f>ORÇAMENTO!C65</f>
        <v>96545</v>
      </c>
      <c r="D108" s="128" t="str">
        <f>ORÇAMENTO!D65</f>
        <v>ARMAÇÃO DE BLOCO UTILIZANDO AÇO CA-50 DE 8 MM - MONTAGEM. AF_01/2024</v>
      </c>
      <c r="E108" s="174" t="str">
        <f>ORÇAMENTO!E65</f>
        <v>KG</v>
      </c>
      <c r="F108" s="200"/>
      <c r="G108" s="100"/>
      <c r="H108" s="100"/>
      <c r="I108" s="100"/>
      <c r="J108" s="100"/>
      <c r="K108" s="100"/>
      <c r="L108" s="100"/>
      <c r="M108" s="199">
        <f>M109</f>
        <v>604.9</v>
      </c>
    </row>
    <row r="109" spans="1:13" ht="30">
      <c r="A109" s="127"/>
      <c r="B109" s="127"/>
      <c r="C109" s="127"/>
      <c r="D109" s="94" t="str">
        <f>D108</f>
        <v>ARMAÇÃO DE BLOCO UTILIZANDO AÇO CA-50 DE 8 MM - MONTAGEM. AF_01/2024</v>
      </c>
      <c r="E109" s="174"/>
      <c r="F109" s="80"/>
      <c r="G109" s="100"/>
      <c r="H109" s="80">
        <v>604.9</v>
      </c>
      <c r="I109" s="100"/>
      <c r="K109" s="100"/>
      <c r="L109" s="80"/>
      <c r="M109" s="100">
        <f>H109</f>
        <v>604.9</v>
      </c>
    </row>
    <row r="110" spans="1:13" ht="15.75">
      <c r="A110" s="127"/>
      <c r="B110" s="127"/>
      <c r="C110" s="127"/>
      <c r="D110" s="128"/>
      <c r="E110" s="174"/>
      <c r="F110" s="80"/>
      <c r="G110" s="100"/>
      <c r="I110" s="100"/>
      <c r="J110" s="100"/>
      <c r="K110" s="100"/>
      <c r="L110" s="100"/>
      <c r="M110" s="100"/>
    </row>
    <row r="111" spans="1:13" ht="31.5">
      <c r="A111" s="127" t="str">
        <f>ORÇAMENTO!A66</f>
        <v xml:space="preserve"> 4.2 </v>
      </c>
      <c r="B111" s="127" t="str">
        <f>ORÇAMENTO!B66</f>
        <v>SINAPI</v>
      </c>
      <c r="C111" s="127" t="str">
        <f>ORÇAMENTO!C66</f>
        <v>96546</v>
      </c>
      <c r="D111" s="128" t="str">
        <f>ORÇAMENTO!D66</f>
        <v>ARMAÇÃO DE BLOCO UTILIZANDO AÇO CA-50 DE 10 MM - MONTAGEM. AF_01/2024</v>
      </c>
      <c r="E111" s="174" t="str">
        <f>ORÇAMENTO!E66</f>
        <v>KG</v>
      </c>
      <c r="F111" s="80"/>
      <c r="G111" s="100"/>
      <c r="I111" s="100"/>
      <c r="J111" s="100"/>
      <c r="K111" s="100"/>
      <c r="L111" s="100"/>
      <c r="M111" s="130">
        <f>M112</f>
        <v>515.9</v>
      </c>
    </row>
    <row r="112" spans="1:13" ht="30">
      <c r="A112" s="127"/>
      <c r="B112" s="127"/>
      <c r="C112" s="127"/>
      <c r="D112" s="94" t="str">
        <f>D111</f>
        <v>ARMAÇÃO DE BLOCO UTILIZANDO AÇO CA-50 DE 10 MM - MONTAGEM. AF_01/2024</v>
      </c>
      <c r="E112" s="174"/>
      <c r="F112" s="80"/>
      <c r="H112" s="80">
        <v>515.9</v>
      </c>
      <c r="I112" s="100"/>
      <c r="K112" s="100"/>
      <c r="L112" s="100"/>
      <c r="M112" s="100">
        <f>H112</f>
        <v>515.9</v>
      </c>
    </row>
    <row r="113" spans="1:13" ht="15.75">
      <c r="A113" s="127"/>
      <c r="B113" s="127"/>
      <c r="C113" s="127"/>
      <c r="D113" s="128"/>
      <c r="E113" s="174"/>
      <c r="F113" s="80"/>
      <c r="G113" s="100"/>
      <c r="I113" s="100"/>
      <c r="J113" s="100"/>
      <c r="K113" s="100"/>
      <c r="L113" s="100"/>
      <c r="M113" s="100"/>
    </row>
    <row r="114" spans="1:13" ht="63">
      <c r="A114" s="127" t="str">
        <f>ORÇAMENTO!A67</f>
        <v xml:space="preserve"> 4.3 </v>
      </c>
      <c r="B114" s="127" t="str">
        <f>ORÇAMENTO!B67</f>
        <v>SINAPI</v>
      </c>
      <c r="C114" s="127" t="str">
        <f>ORÇAMENTO!C67</f>
        <v>104920</v>
      </c>
      <c r="D114" s="128" t="str">
        <f>ORÇAMENTO!D67</f>
        <v>ARMAÇÃO DE BLOCO, SAPATA ISOLADA, VIGA BALDRAME E SAPATA CORRIDA UTILIZANDO AÇO CA-50 DE 12,5 MM - MONTAGEM. AF_01/2024</v>
      </c>
      <c r="E114" s="174" t="str">
        <f>ORÇAMENTO!E67</f>
        <v>KG</v>
      </c>
      <c r="F114" s="80"/>
      <c r="G114" s="100"/>
      <c r="I114" s="100"/>
      <c r="J114" s="100"/>
      <c r="K114" s="100"/>
      <c r="L114" s="100"/>
      <c r="M114" s="199">
        <f>M115</f>
        <v>397.9</v>
      </c>
    </row>
    <row r="115" spans="1:13" ht="60">
      <c r="A115" s="127"/>
      <c r="B115" s="127"/>
      <c r="C115" s="127"/>
      <c r="D115" s="94" t="str">
        <f>D114</f>
        <v>ARMAÇÃO DE BLOCO, SAPATA ISOLADA, VIGA BALDRAME E SAPATA CORRIDA UTILIZANDO AÇO CA-50 DE 12,5 MM - MONTAGEM. AF_01/2024</v>
      </c>
      <c r="E115" s="174"/>
      <c r="F115" s="80"/>
      <c r="G115" s="100"/>
      <c r="H115" s="80">
        <v>397.9</v>
      </c>
      <c r="I115" s="100"/>
      <c r="J115" s="100"/>
      <c r="K115" s="100"/>
      <c r="L115" s="100"/>
      <c r="M115" s="100">
        <f>H115</f>
        <v>397.9</v>
      </c>
    </row>
    <row r="116" spans="1:13" ht="15.75">
      <c r="A116" s="127"/>
      <c r="B116" s="127"/>
      <c r="C116" s="127"/>
      <c r="D116" s="128"/>
      <c r="E116" s="174"/>
      <c r="F116" s="80"/>
      <c r="G116" s="100"/>
      <c r="I116" s="100"/>
      <c r="J116" s="100"/>
      <c r="K116" s="100"/>
      <c r="L116" s="100"/>
      <c r="M116" s="130"/>
    </row>
    <row r="117" spans="1:13" ht="63">
      <c r="A117" s="127" t="str">
        <f>ORÇAMENTO!A68</f>
        <v xml:space="preserve"> 4.4 </v>
      </c>
      <c r="B117" s="127" t="str">
        <f>ORÇAMENTO!B68</f>
        <v>SINAPI</v>
      </c>
      <c r="C117" s="127" t="str">
        <f>ORÇAMENTO!C68</f>
        <v>92760</v>
      </c>
      <c r="D117" s="128" t="str">
        <f>ORÇAMENTO!D68</f>
        <v>ARMAÇÃO DE PILAR OU VIGA DE ESTRUTURA CONVENCIONAL DE CONCRETO ARMADO UTILIZANDO AÇO CA-50 DE 6,3 MM - MONTAGEM. AF_06/2022</v>
      </c>
      <c r="E117" s="174" t="str">
        <f>ORÇAMENTO!E68</f>
        <v>KG</v>
      </c>
      <c r="F117" s="80"/>
      <c r="G117" s="100"/>
      <c r="I117" s="100"/>
      <c r="J117" s="100"/>
      <c r="K117" s="100"/>
      <c r="L117" s="100"/>
      <c r="M117" s="199">
        <f>M118</f>
        <v>559.4</v>
      </c>
    </row>
    <row r="118" spans="1:13" ht="60">
      <c r="A118" s="127"/>
      <c r="B118" s="127"/>
      <c r="C118" s="127"/>
      <c r="D118" s="94" t="str">
        <f>D117</f>
        <v>ARMAÇÃO DE PILAR OU VIGA DE ESTRUTURA CONVENCIONAL DE CONCRETO ARMADO UTILIZANDO AÇO CA-50 DE 6,3 MM - MONTAGEM. AF_06/2022</v>
      </c>
      <c r="E118" s="174"/>
      <c r="F118" s="80"/>
      <c r="G118" s="100"/>
      <c r="H118" s="80">
        <v>559.4</v>
      </c>
      <c r="I118" s="100"/>
      <c r="J118" s="100"/>
      <c r="K118" s="100"/>
      <c r="L118" s="100"/>
      <c r="M118" s="100">
        <f>H118</f>
        <v>559.4</v>
      </c>
    </row>
    <row r="119" spans="1:13" ht="15.75">
      <c r="A119" s="127"/>
      <c r="B119" s="127"/>
      <c r="C119" s="127"/>
      <c r="D119" s="128"/>
      <c r="E119" s="174"/>
      <c r="F119" s="80"/>
      <c r="G119" s="100"/>
      <c r="I119" s="100"/>
      <c r="J119" s="100"/>
      <c r="K119" s="100"/>
      <c r="L119" s="100"/>
      <c r="M119" s="100"/>
    </row>
    <row r="120" spans="1:13" ht="63">
      <c r="A120" s="127" t="str">
        <f>ORÇAMENTO!A69</f>
        <v xml:space="preserve"> 4.5 </v>
      </c>
      <c r="B120" s="127" t="str">
        <f>ORÇAMENTO!B69</f>
        <v>SINAPI</v>
      </c>
      <c r="C120" s="127" t="str">
        <f>ORÇAMENTO!C69</f>
        <v>92761</v>
      </c>
      <c r="D120" s="128" t="str">
        <f>ORÇAMENTO!D69</f>
        <v>ARMAÇÃO DE PILAR OU VIGA DE ESTRUTURA CONVENCIONAL DE CONCRETO ARMADO UTILIZANDO AÇO CA-50 DE 8,0 MM - MONTAGEM. AF_06/2022</v>
      </c>
      <c r="E120" s="174" t="str">
        <f>ORÇAMENTO!E69</f>
        <v>KG</v>
      </c>
      <c r="F120" s="80"/>
      <c r="G120" s="100"/>
      <c r="I120" s="100"/>
      <c r="J120" s="100"/>
      <c r="K120" s="100"/>
      <c r="L120" s="100"/>
      <c r="M120" s="199">
        <f>M121</f>
        <v>1145.5</v>
      </c>
    </row>
    <row r="121" spans="1:13" ht="60">
      <c r="A121" s="127"/>
      <c r="B121" s="127"/>
      <c r="C121" s="127"/>
      <c r="D121" s="94" t="str">
        <f>D120</f>
        <v>ARMAÇÃO DE PILAR OU VIGA DE ESTRUTURA CONVENCIONAL DE CONCRETO ARMADO UTILIZANDO AÇO CA-50 DE 8,0 MM - MONTAGEM. AF_06/2022</v>
      </c>
      <c r="E121" s="174"/>
      <c r="F121" s="80"/>
      <c r="G121" s="100"/>
      <c r="H121" s="80">
        <v>1145.5</v>
      </c>
      <c r="I121" s="100"/>
      <c r="J121" s="100"/>
      <c r="K121" s="100"/>
      <c r="L121" s="100"/>
      <c r="M121" s="100">
        <f>H121</f>
        <v>1145.5</v>
      </c>
    </row>
    <row r="122" spans="1:13" ht="15.75">
      <c r="A122" s="127"/>
      <c r="B122" s="127"/>
      <c r="C122" s="127"/>
      <c r="D122" s="128"/>
      <c r="E122" s="174"/>
      <c r="F122" s="200"/>
      <c r="G122" s="100"/>
      <c r="H122" s="218"/>
      <c r="I122" s="100"/>
      <c r="J122" s="100"/>
      <c r="K122" s="100"/>
      <c r="L122" s="100"/>
      <c r="M122" s="100"/>
    </row>
    <row r="123" spans="1:13" ht="63">
      <c r="A123" s="127" t="str">
        <f>ORÇAMENTO!A70</f>
        <v xml:space="preserve"> 4.6 </v>
      </c>
      <c r="B123" s="127" t="str">
        <f>ORÇAMENTO!B70</f>
        <v>SINAPI</v>
      </c>
      <c r="C123" s="127" t="str">
        <f>ORÇAMENTO!C70</f>
        <v>92762</v>
      </c>
      <c r="D123" s="128" t="str">
        <f>ORÇAMENTO!D70</f>
        <v>ARMAÇÃO DE PILAR OU VIGA DE ESTRUTURA CONVENCIONAL DE CONCRETO ARMADO UTILIZANDO AÇO CA-50 DE 10,0 MM - MONTAGEM. AF_06/2022</v>
      </c>
      <c r="E123" s="127" t="str">
        <f>ORÇAMENTO!E70</f>
        <v>KG</v>
      </c>
      <c r="F123" s="80"/>
      <c r="G123" s="100"/>
      <c r="I123" s="100"/>
      <c r="J123" s="100"/>
      <c r="K123" s="100"/>
      <c r="L123" s="100"/>
      <c r="M123" s="199">
        <f>M124</f>
        <v>1848.3</v>
      </c>
    </row>
    <row r="124" spans="1:13" ht="60">
      <c r="A124" s="127"/>
      <c r="B124" s="127"/>
      <c r="C124" s="127"/>
      <c r="D124" s="94" t="str">
        <f>D123</f>
        <v>ARMAÇÃO DE PILAR OU VIGA DE ESTRUTURA CONVENCIONAL DE CONCRETO ARMADO UTILIZANDO AÇO CA-50 DE 10,0 MM - MONTAGEM. AF_06/2022</v>
      </c>
      <c r="E124" s="174"/>
      <c r="F124" s="80"/>
      <c r="G124" s="100"/>
      <c r="H124" s="80">
        <v>1848.3</v>
      </c>
      <c r="I124" s="100"/>
      <c r="J124" s="100"/>
      <c r="K124" s="100"/>
      <c r="L124" s="100"/>
      <c r="M124" s="100">
        <f>H124</f>
        <v>1848.3</v>
      </c>
    </row>
    <row r="125" spans="1:13" ht="15.75">
      <c r="A125" s="127"/>
      <c r="B125" s="127"/>
      <c r="C125" s="127"/>
      <c r="D125" s="128"/>
      <c r="E125" s="174"/>
      <c r="F125" s="218"/>
      <c r="G125" s="100"/>
      <c r="H125" s="218"/>
      <c r="I125" s="100"/>
      <c r="J125" s="100"/>
      <c r="K125" s="100"/>
      <c r="L125" s="100"/>
      <c r="M125" s="100"/>
    </row>
    <row r="126" spans="1:13" ht="63">
      <c r="A126" s="127" t="str">
        <f>ORÇAMENTO!A71</f>
        <v xml:space="preserve"> 4.7 </v>
      </c>
      <c r="B126" s="127" t="str">
        <f>ORÇAMENTO!B71</f>
        <v>SINAPI</v>
      </c>
      <c r="C126" s="127" t="str">
        <f>ORÇAMENTO!C71</f>
        <v>92763</v>
      </c>
      <c r="D126" s="128" t="str">
        <f>ORÇAMENTO!D71</f>
        <v>ARMAÇÃO DE PILAR OU VIGA DE ESTRUTURA CONVENCIONAL DE CONCRETO ARMADO UTILIZANDO AÇO CA-50 DE 12,5 MM - MONTAGEM. AF_06/2022</v>
      </c>
      <c r="E126" s="127" t="str">
        <f>ORÇAMENTO!E71</f>
        <v>KG</v>
      </c>
      <c r="F126" s="80"/>
      <c r="G126" s="100"/>
      <c r="I126" s="100"/>
      <c r="J126" s="100"/>
      <c r="K126" s="100"/>
      <c r="L126" s="100"/>
      <c r="M126" s="199">
        <f>M127</f>
        <v>3760.5</v>
      </c>
    </row>
    <row r="127" spans="1:13" ht="60">
      <c r="A127" s="127"/>
      <c r="B127" s="127"/>
      <c r="C127" s="127"/>
      <c r="D127" s="94" t="str">
        <f>D126</f>
        <v>ARMAÇÃO DE PILAR OU VIGA DE ESTRUTURA CONVENCIONAL DE CONCRETO ARMADO UTILIZANDO AÇO CA-50 DE 12,5 MM - MONTAGEM. AF_06/2022</v>
      </c>
      <c r="E127" s="174"/>
      <c r="F127" s="80"/>
      <c r="G127" s="44"/>
      <c r="H127" s="80">
        <v>3760.5</v>
      </c>
      <c r="I127" s="100"/>
      <c r="J127" s="44"/>
      <c r="K127" s="100"/>
      <c r="L127" s="100"/>
      <c r="M127" s="189">
        <f>H127</f>
        <v>3760.5</v>
      </c>
    </row>
    <row r="128" spans="1:13" ht="15.75">
      <c r="A128" s="127"/>
      <c r="B128" s="127"/>
      <c r="C128" s="127"/>
      <c r="D128" s="128"/>
      <c r="E128" s="174"/>
      <c r="F128" s="80"/>
      <c r="G128" s="100"/>
      <c r="I128" s="100"/>
      <c r="J128" s="100"/>
      <c r="K128" s="100"/>
      <c r="L128" s="100"/>
      <c r="M128" s="100"/>
    </row>
    <row r="129" spans="1:13" ht="63">
      <c r="A129" s="127" t="str">
        <f>ORÇAMENTO!A72</f>
        <v xml:space="preserve"> 4.8 </v>
      </c>
      <c r="B129" s="127" t="str">
        <f>ORÇAMENTO!B72</f>
        <v>SINAPI</v>
      </c>
      <c r="C129" s="127" t="str">
        <f>ORÇAMENTO!C72</f>
        <v>92764</v>
      </c>
      <c r="D129" s="128" t="str">
        <f>ORÇAMENTO!D72</f>
        <v>ARMAÇÃO DE PILAR OU VIGA DE ESTRUTURA CONVENCIONAL DE CONCRETO ARMADO UTILIZANDO AÇO CA-50 DE 16,0 MM - MONTAGEM. AF_06/2022</v>
      </c>
      <c r="E129" s="174" t="str">
        <f>ORÇAMENTO!E72</f>
        <v>KG</v>
      </c>
      <c r="F129" s="80"/>
      <c r="G129" s="100"/>
      <c r="I129" s="100"/>
      <c r="J129" s="100"/>
      <c r="K129" s="100"/>
      <c r="L129" s="100"/>
      <c r="M129" s="130">
        <f>M130</f>
        <v>2058.5</v>
      </c>
    </row>
    <row r="130" spans="1:13" ht="60">
      <c r="A130" s="127"/>
      <c r="B130" s="127"/>
      <c r="C130" s="127"/>
      <c r="D130" s="94" t="str">
        <f>D129</f>
        <v>ARMAÇÃO DE PILAR OU VIGA DE ESTRUTURA CONVENCIONAL DE CONCRETO ARMADO UTILIZANDO AÇO CA-50 DE 16,0 MM - MONTAGEM. AF_06/2022</v>
      </c>
      <c r="E130" s="174"/>
      <c r="F130" s="80"/>
      <c r="G130" s="44"/>
      <c r="H130" s="80">
        <v>2058.5</v>
      </c>
      <c r="I130" s="100"/>
      <c r="J130" s="44"/>
      <c r="K130" s="100"/>
      <c r="L130" s="100"/>
      <c r="M130" s="189">
        <f>H130</f>
        <v>2058.5</v>
      </c>
    </row>
    <row r="131" spans="1:13" ht="15.75">
      <c r="A131" s="127"/>
      <c r="B131" s="127"/>
      <c r="C131" s="127"/>
      <c r="D131" s="128"/>
      <c r="E131" s="174"/>
      <c r="F131" s="80"/>
      <c r="G131" s="100"/>
      <c r="I131" s="100"/>
      <c r="J131" s="100"/>
      <c r="K131" s="100"/>
      <c r="L131" s="100"/>
      <c r="M131" s="100"/>
    </row>
    <row r="132" spans="1:13" ht="63">
      <c r="A132" s="127" t="str">
        <f>ORÇAMENTO!A73</f>
        <v xml:space="preserve"> 4.9 </v>
      </c>
      <c r="B132" s="127" t="str">
        <f>ORÇAMENTO!B73</f>
        <v>SINAPI</v>
      </c>
      <c r="C132" s="127" t="str">
        <f>ORÇAMENTO!C73</f>
        <v>92765</v>
      </c>
      <c r="D132" s="128" t="str">
        <f>ORÇAMENTO!D73</f>
        <v>ARMAÇÃO DE PILAR OU VIGA DE ESTRUTURA CONVENCIONAL DE CONCRETO ARMADO UTILIZANDO AÇO CA-50 DE 20,0 MM - MONTAGEM. AF_06/2022</v>
      </c>
      <c r="E132" s="127" t="str">
        <f>ORÇAMENTO!E73</f>
        <v>KG</v>
      </c>
      <c r="F132" s="80"/>
      <c r="G132" s="100"/>
      <c r="I132" s="100"/>
      <c r="J132" s="100"/>
      <c r="K132" s="100"/>
      <c r="L132" s="100"/>
      <c r="M132" s="130">
        <f>M133</f>
        <v>3592.2</v>
      </c>
    </row>
    <row r="133" spans="1:13" ht="60">
      <c r="A133" s="127"/>
      <c r="B133" s="127"/>
      <c r="C133" s="127"/>
      <c r="D133" s="94" t="str">
        <f>D132</f>
        <v>ARMAÇÃO DE PILAR OU VIGA DE ESTRUTURA CONVENCIONAL DE CONCRETO ARMADO UTILIZANDO AÇO CA-50 DE 20,0 MM - MONTAGEM. AF_06/2022</v>
      </c>
      <c r="E133" s="174"/>
      <c r="F133" s="80"/>
      <c r="G133" s="100"/>
      <c r="H133" s="80">
        <v>3592.2</v>
      </c>
      <c r="I133" s="100"/>
      <c r="J133" s="100"/>
      <c r="K133" s="100"/>
      <c r="L133" s="100"/>
      <c r="M133" s="189">
        <f>H133</f>
        <v>3592.2</v>
      </c>
    </row>
    <row r="134" spans="1:13" ht="15.75">
      <c r="A134" s="127"/>
      <c r="B134" s="127"/>
      <c r="C134" s="127"/>
      <c r="D134" s="128"/>
      <c r="E134" s="174"/>
      <c r="F134" s="80"/>
      <c r="G134" s="100"/>
      <c r="I134" s="100"/>
      <c r="J134" s="100"/>
      <c r="K134" s="100"/>
      <c r="L134" s="100"/>
      <c r="M134" s="100"/>
    </row>
    <row r="135" spans="1:13" ht="63">
      <c r="A135" s="127" t="str">
        <f>ORÇAMENTO!A74</f>
        <v xml:space="preserve"> 4.10 </v>
      </c>
      <c r="B135" s="127" t="str">
        <f>ORÇAMENTO!B74</f>
        <v>SINAPI</v>
      </c>
      <c r="C135" s="127" t="str">
        <f>ORÇAMENTO!C74</f>
        <v>92759</v>
      </c>
      <c r="D135" s="128" t="str">
        <f>ORÇAMENTO!D74</f>
        <v>ARMAÇÃO DE PILAR OU VIGA DE ESTRUTURA CONVENCIONAL DE CONCRETO ARMADO UTILIZANDO AÇO CA-60 DE 5,0 MM - MONTAGEM. AF_06/2022</v>
      </c>
      <c r="E135" s="174" t="str">
        <f>ORÇAMENTO!E74</f>
        <v>KG</v>
      </c>
      <c r="F135" s="80"/>
      <c r="G135" s="100"/>
      <c r="I135" s="100"/>
      <c r="J135" s="100"/>
      <c r="K135" s="100"/>
      <c r="L135" s="100"/>
      <c r="M135" s="130">
        <f>M136</f>
        <v>2622.8</v>
      </c>
    </row>
    <row r="136" spans="1:13" ht="60">
      <c r="A136" s="127"/>
      <c r="B136" s="127"/>
      <c r="C136" s="127"/>
      <c r="D136" s="94" t="str">
        <f>D135</f>
        <v>ARMAÇÃO DE PILAR OU VIGA DE ESTRUTURA CONVENCIONAL DE CONCRETO ARMADO UTILIZANDO AÇO CA-60 DE 5,0 MM - MONTAGEM. AF_06/2022</v>
      </c>
      <c r="E136" s="174"/>
      <c r="F136" s="80"/>
      <c r="G136" s="100"/>
      <c r="H136" s="80">
        <v>2622.8</v>
      </c>
      <c r="I136" s="100"/>
      <c r="J136" s="100"/>
      <c r="K136" s="100"/>
      <c r="L136" s="44"/>
      <c r="M136" s="189">
        <f>H136</f>
        <v>2622.8</v>
      </c>
    </row>
    <row r="137" spans="1:13" ht="15.75">
      <c r="A137" s="127"/>
      <c r="B137" s="127"/>
      <c r="C137" s="127"/>
      <c r="D137" s="128"/>
      <c r="E137" s="174"/>
      <c r="F137" s="80"/>
      <c r="G137" s="100"/>
      <c r="I137" s="100"/>
      <c r="J137" s="100"/>
      <c r="K137" s="100"/>
      <c r="L137" s="100"/>
      <c r="M137" s="100"/>
    </row>
    <row r="138" spans="1:13" ht="78.75">
      <c r="A138" s="127" t="str">
        <f>ORÇAMENTO!A75</f>
        <v xml:space="preserve"> 4.11 </v>
      </c>
      <c r="B138" s="127" t="str">
        <f>ORÇAMENTO!B75</f>
        <v>Próprio</v>
      </c>
      <c r="C138" s="127" t="str">
        <f>ORÇAMENTO!C75</f>
        <v>COMP001</v>
      </c>
      <c r="D138" s="128" t="str">
        <f>ORÇAMENTO!D75</f>
        <v>ARMAÇÃO DE PILAR OU VIGA DE UMA ESTRUTURA CONVENCIONAL DE CONCRETO ARMADO EM UM EDIFÍCIO DE MÚLTIPLOS PAVIMENTOS UTILIZANDO AÇO CA-60 DE 6,0 MM - MONTAGEM</v>
      </c>
      <c r="E138" s="174" t="str">
        <f>ORÇAMENTO!E75</f>
        <v>KG</v>
      </c>
      <c r="F138" s="80"/>
      <c r="G138" s="100"/>
      <c r="I138" s="100"/>
      <c r="J138" s="100"/>
      <c r="K138" s="100"/>
      <c r="L138" s="100"/>
      <c r="M138" s="199">
        <f>M139</f>
        <v>43.2</v>
      </c>
    </row>
    <row r="139" spans="1:13" ht="75">
      <c r="A139" s="127"/>
      <c r="B139" s="127"/>
      <c r="C139" s="127"/>
      <c r="D139" s="94" t="str">
        <f>D138</f>
        <v>ARMAÇÃO DE PILAR OU VIGA DE UMA ESTRUTURA CONVENCIONAL DE CONCRETO ARMADO EM UM EDIFÍCIO DE MÚLTIPLOS PAVIMENTOS UTILIZANDO AÇO CA-60 DE 6,0 MM - MONTAGEM</v>
      </c>
      <c r="E139" s="174"/>
      <c r="F139" s="80"/>
      <c r="G139" s="100"/>
      <c r="H139" s="80">
        <v>43.2</v>
      </c>
      <c r="I139" s="100"/>
      <c r="J139" s="44"/>
      <c r="K139" s="100"/>
      <c r="L139" s="44"/>
      <c r="M139" s="189">
        <f>H139</f>
        <v>43.2</v>
      </c>
    </row>
    <row r="140" spans="1:13" ht="15.75">
      <c r="A140" s="127"/>
      <c r="B140" s="127"/>
      <c r="C140" s="127"/>
      <c r="D140" s="128"/>
      <c r="E140" s="174"/>
      <c r="F140" s="80"/>
      <c r="G140" s="100"/>
      <c r="I140" s="100"/>
      <c r="J140" s="100"/>
      <c r="K140" s="100"/>
      <c r="L140" s="100"/>
      <c r="M140" s="130"/>
    </row>
    <row r="141" spans="1:13" ht="78.75">
      <c r="A141" s="127" t="str">
        <f>ORÇAMENTO!A76</f>
        <v xml:space="preserve"> 4.12 </v>
      </c>
      <c r="B141" s="127" t="str">
        <f>ORÇAMENTO!B76</f>
        <v>Próprio</v>
      </c>
      <c r="C141" s="127" t="str">
        <f>ORÇAMENTO!C76</f>
        <v>COMP002</v>
      </c>
      <c r="D141" s="128" t="str">
        <f>ORÇAMENTO!D76</f>
        <v>ARMAÇÃO DE PILAR OU VIGA DE UMA ESTRUTURA CONVENCIONAL DE CONCRETO ARMADO EM UM EDIFÍCIO DE MÚLTIPLOS PAVIMENTOS UTILIZANDO AÇO CA-60 DE 7,0 MM - MONTAGEM</v>
      </c>
      <c r="E141" s="127" t="str">
        <f>ORÇAMENTO!E76</f>
        <v>KG</v>
      </c>
      <c r="F141" s="80"/>
      <c r="G141" s="100"/>
      <c r="I141" s="100"/>
      <c r="J141" s="100"/>
      <c r="K141" s="100"/>
      <c r="L141" s="100"/>
      <c r="M141" s="199">
        <f>M142</f>
        <v>167.5</v>
      </c>
    </row>
    <row r="142" spans="1:13" ht="75">
      <c r="A142" s="127"/>
      <c r="B142" s="127"/>
      <c r="C142" s="127"/>
      <c r="D142" s="94" t="str">
        <f>D141</f>
        <v>ARMAÇÃO DE PILAR OU VIGA DE UMA ESTRUTURA CONVENCIONAL DE CONCRETO ARMADO EM UM EDIFÍCIO DE MÚLTIPLOS PAVIMENTOS UTILIZANDO AÇO CA-60 DE 7,0 MM - MONTAGEM</v>
      </c>
      <c r="E142" s="174"/>
      <c r="F142" s="80"/>
      <c r="G142" s="100"/>
      <c r="H142" s="80">
        <v>167.5</v>
      </c>
      <c r="I142" s="100"/>
      <c r="J142" s="44"/>
      <c r="K142" s="100"/>
      <c r="L142" s="44"/>
      <c r="M142" s="189">
        <f>H142</f>
        <v>167.5</v>
      </c>
    </row>
    <row r="143" spans="1:13" ht="15.75">
      <c r="A143" s="127"/>
      <c r="B143" s="127"/>
      <c r="C143" s="127"/>
      <c r="D143" s="128"/>
      <c r="E143" s="174"/>
      <c r="F143" s="80"/>
      <c r="G143" s="100"/>
      <c r="I143" s="100"/>
      <c r="J143" s="100"/>
      <c r="K143" s="100"/>
      <c r="L143" s="100"/>
      <c r="M143" s="130"/>
    </row>
    <row r="144" spans="1:13" s="228" customFormat="1" ht="63">
      <c r="A144" s="127" t="str">
        <f>ORÇAMENTO!A77</f>
        <v xml:space="preserve"> 4.13 </v>
      </c>
      <c r="B144" s="127" t="str">
        <f>ORÇAMENTO!B77</f>
        <v>SINAPI</v>
      </c>
      <c r="C144" s="127" t="str">
        <f>ORÇAMENTO!C77</f>
        <v>92769</v>
      </c>
      <c r="D144" s="128" t="str">
        <f>ORÇAMENTO!D77</f>
        <v>ARMAÇÃO DE LAJE DE ESTRUTURA CONVENCIONAL DE CONCRETO ARMADO UTILIZANDO AÇO CA-50 DE 6,3 MM - MONTAGEM. AF_06/2022</v>
      </c>
      <c r="E144" s="127" t="str">
        <f>ORÇAMENTO!E77</f>
        <v>KG</v>
      </c>
      <c r="F144" s="218"/>
      <c r="G144" s="199"/>
      <c r="H144" s="218"/>
      <c r="I144" s="199"/>
      <c r="J144" s="199"/>
      <c r="K144" s="199"/>
      <c r="L144" s="199"/>
      <c r="M144" s="199">
        <f>M145</f>
        <v>731.1</v>
      </c>
    </row>
    <row r="145" spans="1:13" ht="60">
      <c r="A145" s="127"/>
      <c r="B145" s="127"/>
      <c r="C145" s="127"/>
      <c r="D145" s="94" t="str">
        <f>D144</f>
        <v>ARMAÇÃO DE LAJE DE ESTRUTURA CONVENCIONAL DE CONCRETO ARMADO UTILIZANDO AÇO CA-50 DE 6,3 MM - MONTAGEM. AF_06/2022</v>
      </c>
      <c r="E145" s="174"/>
      <c r="F145" s="80"/>
      <c r="G145" s="100"/>
      <c r="H145" s="80">
        <v>731.1</v>
      </c>
      <c r="I145" s="100"/>
      <c r="J145" s="44"/>
      <c r="K145" s="100"/>
      <c r="L145" s="44"/>
      <c r="M145" s="189">
        <f>H145</f>
        <v>731.1</v>
      </c>
    </row>
    <row r="146" spans="1:13" ht="15.75">
      <c r="A146" s="127"/>
      <c r="B146" s="127"/>
      <c r="C146" s="127"/>
      <c r="D146" s="128"/>
      <c r="E146" s="174"/>
      <c r="F146" s="80"/>
      <c r="G146" s="100"/>
      <c r="I146" s="100"/>
      <c r="J146" s="100"/>
      <c r="K146" s="100"/>
      <c r="L146" s="100"/>
      <c r="M146" s="130"/>
    </row>
    <row r="147" spans="1:13" ht="63">
      <c r="A147" s="127" t="str">
        <f>ORÇAMENTO!A78</f>
        <v xml:space="preserve"> 4.14 </v>
      </c>
      <c r="B147" s="127" t="str">
        <f>ORÇAMENTO!B78</f>
        <v>SINAPI</v>
      </c>
      <c r="C147" s="127" t="str">
        <f>ORÇAMENTO!C78</f>
        <v>92770</v>
      </c>
      <c r="D147" s="128" t="str">
        <f>ORÇAMENTO!D78</f>
        <v>ARMAÇÃO DE LAJE DE ESTRUTURA CONVENCIONAL DE CONCRETO ARMADO UTILIZANDO AÇO CA-50 DE 8,0 MM - MONTAGEM. AF_06/2022</v>
      </c>
      <c r="E147" s="174" t="str">
        <f>ORÇAMENTO!E78</f>
        <v>KG</v>
      </c>
      <c r="F147" s="80"/>
      <c r="G147" s="100"/>
      <c r="I147" s="100"/>
      <c r="J147" s="100"/>
      <c r="K147" s="100"/>
      <c r="L147" s="100"/>
      <c r="M147" s="130">
        <f>M148</f>
        <v>817.2</v>
      </c>
    </row>
    <row r="148" spans="1:13" ht="60">
      <c r="A148" s="127"/>
      <c r="B148" s="127"/>
      <c r="C148" s="127"/>
      <c r="D148" s="94" t="str">
        <f>D147</f>
        <v>ARMAÇÃO DE LAJE DE ESTRUTURA CONVENCIONAL DE CONCRETO ARMADO UTILIZANDO AÇO CA-50 DE 8,0 MM - MONTAGEM. AF_06/2022</v>
      </c>
      <c r="E148" s="174"/>
      <c r="F148" s="80"/>
      <c r="G148" s="44"/>
      <c r="H148" s="80">
        <v>817.2</v>
      </c>
      <c r="I148" s="100"/>
      <c r="J148" s="100"/>
      <c r="K148" s="100"/>
      <c r="L148" s="100"/>
      <c r="M148" s="189">
        <f>H148</f>
        <v>817.2</v>
      </c>
    </row>
    <row r="149" spans="1:13" ht="15.75">
      <c r="A149" s="127"/>
      <c r="B149" s="127"/>
      <c r="C149" s="127"/>
      <c r="D149" s="128"/>
      <c r="E149" s="174"/>
      <c r="F149" s="80"/>
      <c r="G149" s="100"/>
      <c r="I149" s="100"/>
      <c r="J149" s="100"/>
      <c r="K149" s="100"/>
      <c r="L149" s="100"/>
      <c r="M149" s="100"/>
    </row>
    <row r="150" spans="1:13" ht="63">
      <c r="A150" s="127" t="str">
        <f>ORÇAMENTO!A79</f>
        <v xml:space="preserve"> 4.15 </v>
      </c>
      <c r="B150" s="127" t="str">
        <f>ORÇAMENTO!B79</f>
        <v>SINAPI</v>
      </c>
      <c r="C150" s="127" t="str">
        <f>ORÇAMENTO!C79</f>
        <v>92771</v>
      </c>
      <c r="D150" s="128" t="str">
        <f>ORÇAMENTO!D79</f>
        <v>ARMAÇÃO DE LAJE DE ESTRUTURA CONVENCIONAL DE CONCRETO ARMADO UTILIZANDO AÇO CA-50 DE 10,0 MM - MONTAGEM. AF_06/2022</v>
      </c>
      <c r="E150" s="127" t="str">
        <f>ORÇAMENTO!E79</f>
        <v>KG</v>
      </c>
      <c r="F150" s="80"/>
      <c r="G150" s="100"/>
      <c r="I150" s="100"/>
      <c r="J150" s="100"/>
      <c r="K150" s="100"/>
      <c r="L150" s="100"/>
      <c r="M150" s="130">
        <f>M151</f>
        <v>1266.2</v>
      </c>
    </row>
    <row r="151" spans="1:13" ht="60">
      <c r="A151" s="127"/>
      <c r="B151" s="127"/>
      <c r="C151" s="127"/>
      <c r="D151" s="94" t="str">
        <f>D150</f>
        <v>ARMAÇÃO DE LAJE DE ESTRUTURA CONVENCIONAL DE CONCRETO ARMADO UTILIZANDO AÇO CA-50 DE 10,0 MM - MONTAGEM. AF_06/2022</v>
      </c>
      <c r="E151" s="174"/>
      <c r="F151" s="80"/>
      <c r="G151" s="100"/>
      <c r="H151" s="80">
        <v>1266.2</v>
      </c>
      <c r="I151" s="100"/>
      <c r="J151" s="100"/>
      <c r="K151" s="100"/>
      <c r="L151" s="100"/>
      <c r="M151" s="189">
        <f>H151</f>
        <v>1266.2</v>
      </c>
    </row>
    <row r="152" spans="1:13" ht="15.75">
      <c r="A152" s="127"/>
      <c r="B152" s="127"/>
      <c r="C152" s="127"/>
      <c r="D152" s="128"/>
      <c r="E152" s="174"/>
      <c r="F152" s="80"/>
      <c r="G152" s="100"/>
      <c r="I152" s="100"/>
      <c r="J152" s="100"/>
      <c r="K152" s="100"/>
      <c r="L152" s="100"/>
      <c r="M152" s="130"/>
    </row>
    <row r="153" spans="1:13" ht="63">
      <c r="A153" s="127" t="str">
        <f>ORÇAMENTO!A80</f>
        <v xml:space="preserve"> 4.16 </v>
      </c>
      <c r="B153" s="127" t="str">
        <f>ORÇAMENTO!B80</f>
        <v>SINAPI</v>
      </c>
      <c r="C153" s="127" t="str">
        <f>ORÇAMENTO!C80</f>
        <v>92772</v>
      </c>
      <c r="D153" s="128" t="str">
        <f>ORÇAMENTO!D80</f>
        <v>ARMAÇÃO DE LAJE DE ESTRUTURA CONVENCIONAL DE CONCRETO ARMADO UTILIZANDO AÇO CA-50 DE 12,5 MM - MONTAGEM. AF_06/2022</v>
      </c>
      <c r="E153" s="127" t="str">
        <f>ORÇAMENTO!E80</f>
        <v>KG</v>
      </c>
      <c r="F153" s="218"/>
      <c r="G153" s="100"/>
      <c r="H153" s="218"/>
      <c r="I153" s="100"/>
      <c r="J153" s="100"/>
      <c r="K153" s="100"/>
      <c r="L153" s="100"/>
      <c r="M153" s="130">
        <f>M154</f>
        <v>590.79999999999995</v>
      </c>
    </row>
    <row r="154" spans="1:13" ht="60">
      <c r="A154" s="127"/>
      <c r="B154" s="127"/>
      <c r="C154" s="127"/>
      <c r="D154" s="94" t="str">
        <f>D153</f>
        <v>ARMAÇÃO DE LAJE DE ESTRUTURA CONVENCIONAL DE CONCRETO ARMADO UTILIZANDO AÇO CA-50 DE 12,5 MM - MONTAGEM. AF_06/2022</v>
      </c>
      <c r="E154" s="174"/>
      <c r="F154" s="80"/>
      <c r="G154" s="100"/>
      <c r="H154" s="80">
        <v>590.79999999999995</v>
      </c>
      <c r="I154" s="100"/>
      <c r="J154" s="100"/>
      <c r="K154" s="100"/>
      <c r="L154" s="100"/>
      <c r="M154" s="189">
        <f>H154</f>
        <v>590.79999999999995</v>
      </c>
    </row>
    <row r="155" spans="1:13" ht="15.75">
      <c r="A155" s="127"/>
      <c r="B155" s="127"/>
      <c r="C155" s="127"/>
      <c r="D155" s="128"/>
      <c r="E155" s="174"/>
      <c r="F155" s="80"/>
      <c r="G155" s="100"/>
      <c r="I155" s="100"/>
      <c r="J155" s="100"/>
      <c r="K155" s="100"/>
      <c r="L155" s="100"/>
      <c r="M155" s="130"/>
    </row>
    <row r="156" spans="1:13" ht="63">
      <c r="A156" s="127" t="str">
        <f>ORÇAMENTO!A81</f>
        <v xml:space="preserve"> 4.17 </v>
      </c>
      <c r="B156" s="127" t="str">
        <f>ORÇAMENTO!B81</f>
        <v>SINAPI</v>
      </c>
      <c r="C156" s="127" t="str">
        <f>ORÇAMENTO!C81</f>
        <v>92773</v>
      </c>
      <c r="D156" s="128" t="str">
        <f>ORÇAMENTO!D81</f>
        <v>ARMAÇÃO DE LAJE DE ESTRUTURA CONVENCIONAL DE CONCRETO ARMADO UTILIZANDO AÇO CA-50 DE 16,0 MM - MONTAGEM. AF_06/2022</v>
      </c>
      <c r="E156" s="127" t="str">
        <f>ORÇAMENTO!E81</f>
        <v>KG</v>
      </c>
      <c r="F156" s="80"/>
      <c r="G156" s="100"/>
      <c r="I156" s="100"/>
      <c r="J156" s="100"/>
      <c r="K156" s="100"/>
      <c r="L156" s="100"/>
      <c r="M156" s="130">
        <f>M157</f>
        <v>313.60000000000002</v>
      </c>
    </row>
    <row r="157" spans="1:13" ht="60">
      <c r="A157" s="127"/>
      <c r="B157" s="127"/>
      <c r="C157" s="127"/>
      <c r="D157" s="94" t="str">
        <f>D156</f>
        <v>ARMAÇÃO DE LAJE DE ESTRUTURA CONVENCIONAL DE CONCRETO ARMADO UTILIZANDO AÇO CA-50 DE 16,0 MM - MONTAGEM. AF_06/2022</v>
      </c>
      <c r="E157" s="174"/>
      <c r="F157" s="80"/>
      <c r="G157" s="100"/>
      <c r="H157" s="80">
        <v>313.60000000000002</v>
      </c>
      <c r="I157" s="100"/>
      <c r="J157" s="100"/>
      <c r="K157" s="100"/>
      <c r="L157" s="100"/>
      <c r="M157" s="189">
        <f>H157</f>
        <v>313.60000000000002</v>
      </c>
    </row>
    <row r="158" spans="1:13" ht="15.75">
      <c r="A158" s="127"/>
      <c r="B158" s="127"/>
      <c r="C158" s="127"/>
      <c r="D158" s="128"/>
      <c r="E158" s="174"/>
      <c r="F158" s="80"/>
      <c r="G158" s="100"/>
      <c r="I158" s="100"/>
      <c r="J158" s="100"/>
      <c r="K158" s="100"/>
      <c r="L158" s="100"/>
      <c r="M158" s="130"/>
    </row>
    <row r="159" spans="1:13" ht="63">
      <c r="A159" s="127" t="str">
        <f>ORÇAMENTO!A82</f>
        <v xml:space="preserve"> 4.18 </v>
      </c>
      <c r="B159" s="127" t="str">
        <f>ORÇAMENTO!B82</f>
        <v>SINAPI</v>
      </c>
      <c r="C159" s="127" t="str">
        <f>ORÇAMENTO!C82</f>
        <v>92768</v>
      </c>
      <c r="D159" s="128" t="str">
        <f>ORÇAMENTO!D82</f>
        <v>ARMAÇÃO DE LAJE DE ESTRUTURA CONVENCIONAL DE CONCRETO ARMADO UTILIZANDO AÇO CA-60 DE 5,0 MM - MONTAGEM. AF_06/2022</v>
      </c>
      <c r="E159" s="127" t="str">
        <f>ORÇAMENTO!E82</f>
        <v>KG</v>
      </c>
      <c r="F159" s="80"/>
      <c r="G159" s="100"/>
      <c r="I159" s="100"/>
      <c r="J159" s="100"/>
      <c r="K159" s="100"/>
      <c r="L159" s="100"/>
      <c r="M159" s="130">
        <f>M160</f>
        <v>75.7</v>
      </c>
    </row>
    <row r="160" spans="1:13" ht="60">
      <c r="A160" s="127"/>
      <c r="B160" s="127"/>
      <c r="C160" s="127"/>
      <c r="D160" s="94" t="str">
        <f>D159</f>
        <v>ARMAÇÃO DE LAJE DE ESTRUTURA CONVENCIONAL DE CONCRETO ARMADO UTILIZANDO AÇO CA-60 DE 5,0 MM - MONTAGEM. AF_06/2022</v>
      </c>
      <c r="E160" s="174"/>
      <c r="F160" s="80"/>
      <c r="G160" s="100"/>
      <c r="H160" s="80">
        <v>75.7</v>
      </c>
      <c r="I160" s="100"/>
      <c r="J160" s="100"/>
      <c r="K160" s="100"/>
      <c r="L160" s="100"/>
      <c r="M160" s="189">
        <f>H160</f>
        <v>75.7</v>
      </c>
    </row>
    <row r="161" spans="1:13" ht="15.75">
      <c r="A161" s="127"/>
      <c r="B161" s="127"/>
      <c r="C161" s="127"/>
      <c r="D161" s="128"/>
      <c r="E161" s="174"/>
      <c r="F161" s="80"/>
      <c r="G161" s="100"/>
      <c r="I161" s="100"/>
      <c r="J161" s="100"/>
      <c r="K161" s="100"/>
      <c r="L161" s="100"/>
      <c r="M161" s="130"/>
    </row>
    <row r="162" spans="1:13" ht="47.25">
      <c r="A162" s="127" t="str">
        <f>ORÇAMENTO!A83</f>
        <v xml:space="preserve"> 4.19 </v>
      </c>
      <c r="B162" s="127" t="str">
        <f>ORÇAMENTO!B83</f>
        <v>SINAPI</v>
      </c>
      <c r="C162" s="127" t="str">
        <f>ORÇAMENTO!C83</f>
        <v>102728</v>
      </c>
      <c r="D162" s="128" t="str">
        <f>ORÇAMENTO!D83</f>
        <v>ARMAÇÃO DE MURO ALA E MURO TESTA UTILIZANDO AÇO CA-50 DE 6,3 MM - MONTAGEM. AF_07/2021</v>
      </c>
      <c r="E162" s="127" t="str">
        <f>ORÇAMENTO!E83</f>
        <v>KG</v>
      </c>
      <c r="F162" s="80"/>
      <c r="G162" s="100"/>
      <c r="I162" s="100"/>
      <c r="J162" s="100"/>
      <c r="K162" s="100"/>
      <c r="L162" s="100"/>
      <c r="M162" s="199">
        <f>M163</f>
        <v>818.6</v>
      </c>
    </row>
    <row r="163" spans="1:13" ht="45">
      <c r="A163" s="127"/>
      <c r="B163" s="127"/>
      <c r="C163" s="127"/>
      <c r="D163" s="94" t="str">
        <f>D162</f>
        <v>ARMAÇÃO DE MURO ALA E MURO TESTA UTILIZANDO AÇO CA-50 DE 6,3 MM - MONTAGEM. AF_07/2021</v>
      </c>
      <c r="E163" s="174"/>
      <c r="F163" s="80"/>
      <c r="G163" s="100"/>
      <c r="H163" s="80">
        <v>818.6</v>
      </c>
      <c r="I163" s="100"/>
      <c r="J163" s="100"/>
      <c r="K163" s="100"/>
      <c r="L163" s="100"/>
      <c r="M163" s="189">
        <f>H163</f>
        <v>818.6</v>
      </c>
    </row>
    <row r="164" spans="1:13" ht="15.75">
      <c r="A164" s="127"/>
      <c r="B164" s="127"/>
      <c r="C164" s="127"/>
      <c r="D164" s="128"/>
      <c r="E164" s="174"/>
      <c r="F164" s="80"/>
      <c r="G164" s="100"/>
      <c r="I164" s="100"/>
      <c r="J164" s="100"/>
      <c r="K164" s="100"/>
      <c r="L164" s="100"/>
      <c r="M164" s="130"/>
    </row>
    <row r="165" spans="1:13" ht="47.25">
      <c r="A165" s="127" t="str">
        <f>ORÇAMENTO!A84</f>
        <v xml:space="preserve"> 4.20 </v>
      </c>
      <c r="B165" s="127" t="str">
        <f>ORÇAMENTO!B84</f>
        <v>SINAPI</v>
      </c>
      <c r="C165" s="127" t="str">
        <f>ORÇAMENTO!C84</f>
        <v>102730</v>
      </c>
      <c r="D165" s="128" t="str">
        <f>ORÇAMENTO!D84</f>
        <v>ARMAÇÃO DE MURO ALA E MURO TESTA UTILIZANDO AÇO CA-50 DE 10 MM - MONTAGEM. AF_07/2021</v>
      </c>
      <c r="E165" s="174" t="str">
        <f>ORÇAMENTO!E84</f>
        <v>KG</v>
      </c>
      <c r="F165" s="80"/>
      <c r="G165" s="100"/>
      <c r="I165" s="100"/>
      <c r="J165" s="100"/>
      <c r="K165" s="100"/>
      <c r="L165" s="100"/>
      <c r="M165" s="130">
        <f>M166</f>
        <v>1606.5</v>
      </c>
    </row>
    <row r="166" spans="1:13" ht="45">
      <c r="A166" s="127"/>
      <c r="B166" s="127"/>
      <c r="C166" s="127"/>
      <c r="D166" s="94" t="str">
        <f>D165</f>
        <v>ARMAÇÃO DE MURO ALA E MURO TESTA UTILIZANDO AÇO CA-50 DE 10 MM - MONTAGEM. AF_07/2021</v>
      </c>
      <c r="E166" s="174"/>
      <c r="F166" s="80"/>
      <c r="G166" s="100"/>
      <c r="H166" s="80">
        <v>1606.5</v>
      </c>
      <c r="I166" s="100"/>
      <c r="J166" s="100"/>
      <c r="K166" s="100"/>
      <c r="L166" s="100"/>
      <c r="M166" s="189">
        <f>H166</f>
        <v>1606.5</v>
      </c>
    </row>
    <row r="167" spans="1:13" ht="15.75">
      <c r="A167" s="127"/>
      <c r="B167" s="127"/>
      <c r="C167" s="127"/>
      <c r="D167" s="128"/>
      <c r="E167" s="174"/>
      <c r="F167" s="80"/>
      <c r="G167" s="100"/>
      <c r="I167" s="100"/>
      <c r="J167" s="100"/>
      <c r="K167" s="100"/>
      <c r="L167" s="100"/>
      <c r="M167" s="130"/>
    </row>
    <row r="168" spans="1:13" ht="47.25">
      <c r="A168" s="127" t="str">
        <f>ORÇAMENTO!A85</f>
        <v xml:space="preserve"> 4.21 </v>
      </c>
      <c r="B168" s="127" t="str">
        <f>ORÇAMENTO!B85</f>
        <v>Próprio</v>
      </c>
      <c r="C168" s="127" t="str">
        <f>ORÇAMENTO!C85</f>
        <v>COMP003</v>
      </c>
      <c r="D168" s="128" t="str">
        <f>ORÇAMENTO!D85</f>
        <v>ARMAÇÃO DE MURO ALA E MURO TESTA UTILIZANDO AÇO CA-60 DE 5 MM - MONTAGEM. AF_07/2021</v>
      </c>
      <c r="E168" s="127" t="str">
        <f>ORÇAMENTO!E85</f>
        <v>kg</v>
      </c>
      <c r="F168" s="80"/>
      <c r="G168" s="100"/>
      <c r="I168" s="100"/>
      <c r="J168" s="100"/>
      <c r="K168" s="100"/>
      <c r="L168" s="100"/>
      <c r="M168" s="130">
        <f>M169</f>
        <v>54.7</v>
      </c>
    </row>
    <row r="169" spans="1:13" ht="45">
      <c r="A169" s="127"/>
      <c r="B169" s="127"/>
      <c r="C169" s="127"/>
      <c r="D169" s="94" t="str">
        <f>D168</f>
        <v>ARMAÇÃO DE MURO ALA E MURO TESTA UTILIZANDO AÇO CA-60 DE 5 MM - MONTAGEM. AF_07/2021</v>
      </c>
      <c r="E169" s="174"/>
      <c r="F169" s="80"/>
      <c r="G169" s="100"/>
      <c r="H169" s="80">
        <v>54.7</v>
      </c>
      <c r="I169" s="100"/>
      <c r="J169" s="100"/>
      <c r="K169" s="100"/>
      <c r="L169" s="100"/>
      <c r="M169" s="189">
        <f>H169</f>
        <v>54.7</v>
      </c>
    </row>
    <row r="170" spans="1:13" ht="15.75">
      <c r="A170" s="127"/>
      <c r="B170" s="127"/>
      <c r="C170" s="127"/>
      <c r="D170" s="128"/>
      <c r="E170" s="174"/>
      <c r="F170" s="80"/>
      <c r="G170" s="100"/>
      <c r="H170" s="100"/>
      <c r="I170" s="100"/>
      <c r="J170" s="100"/>
      <c r="K170" s="100"/>
      <c r="L170" s="100"/>
      <c r="M170" s="100"/>
    </row>
    <row r="171" spans="1:13" ht="63">
      <c r="A171" s="127" t="str">
        <f>ORÇAMENTO!A86</f>
        <v xml:space="preserve"> 4.22 </v>
      </c>
      <c r="B171" s="127" t="str">
        <f>ORÇAMENTO!B86</f>
        <v>SINAPI</v>
      </c>
      <c r="C171" s="127" t="str">
        <f>ORÇAMENTO!C86</f>
        <v>94966</v>
      </c>
      <c r="D171" s="128" t="str">
        <f>ORÇAMENTO!D86</f>
        <v>CONCRETO FCK = 30MPA, TRAÇO 1:2,1:2,5 (EM MASSA SECA DE CIMENTO/ AREIA MÉDIA/ BRITA 1) - PREPARO MECÂNICO COM BETONEIRA 400 L. AF_05/2021</v>
      </c>
      <c r="E171" s="127" t="str">
        <f>ORÇAMENTO!E86</f>
        <v>M3</v>
      </c>
      <c r="F171" s="80"/>
      <c r="G171" s="100"/>
      <c r="H171" s="100"/>
      <c r="I171" s="100"/>
      <c r="J171" s="100"/>
      <c r="K171" s="100"/>
      <c r="L171" s="100"/>
      <c r="M171" s="130">
        <f>M172</f>
        <v>370.7</v>
      </c>
    </row>
    <row r="172" spans="1:13" ht="60">
      <c r="A172" s="127"/>
      <c r="B172" s="127"/>
      <c r="C172" s="127"/>
      <c r="D172" s="94" t="str">
        <f>D171</f>
        <v>CONCRETO FCK = 30MPA, TRAÇO 1:2,1:2,5 (EM MASSA SECA DE CIMENTO/ AREIA MÉDIA/ BRITA 1) - PREPARO MECÂNICO COM BETONEIRA 400 L. AF_05/2021</v>
      </c>
      <c r="E172" s="174"/>
      <c r="F172" s="80"/>
      <c r="G172" s="100"/>
      <c r="H172" s="100"/>
      <c r="I172" s="100"/>
      <c r="J172" s="100"/>
      <c r="K172" s="100"/>
      <c r="L172" s="80">
        <v>370.7</v>
      </c>
      <c r="M172" s="189">
        <f>L172</f>
        <v>370.7</v>
      </c>
    </row>
    <row r="173" spans="1:13" ht="15.75">
      <c r="A173" s="127"/>
      <c r="B173" s="127"/>
      <c r="C173" s="127"/>
      <c r="D173" s="128"/>
      <c r="E173" s="174"/>
      <c r="F173" s="218"/>
      <c r="G173" s="100"/>
      <c r="H173" s="100"/>
      <c r="I173" s="100"/>
      <c r="J173" s="100"/>
      <c r="K173" s="100"/>
      <c r="L173" s="218"/>
      <c r="M173" s="100"/>
    </row>
    <row r="174" spans="1:13" ht="47.25">
      <c r="A174" s="127" t="str">
        <f>ORÇAMENTO!A87</f>
        <v xml:space="preserve"> 4.23 </v>
      </c>
      <c r="B174" s="127" t="str">
        <f>ORÇAMENTO!B87</f>
        <v>SINAPI</v>
      </c>
      <c r="C174" s="127" t="str">
        <f>ORÇAMENTO!C87</f>
        <v>103670</v>
      </c>
      <c r="D174" s="128" t="str">
        <f>ORÇAMENTO!D87</f>
        <v>LANÇAMENTO COM USO DE BALDES, ADENSAMENTO E ACABAMENTO DE CONCRETO EM ESTRUTURAS. AF_02/2022</v>
      </c>
      <c r="E174" s="127" t="str">
        <f>ORÇAMENTO!E87</f>
        <v>M3</v>
      </c>
      <c r="F174" s="80"/>
      <c r="G174" s="100"/>
      <c r="H174" s="100"/>
      <c r="I174" s="100"/>
      <c r="J174" s="100"/>
      <c r="K174" s="100"/>
      <c r="L174" s="80"/>
      <c r="M174" s="130">
        <f>M175</f>
        <v>370.7</v>
      </c>
    </row>
    <row r="175" spans="1:13" ht="45">
      <c r="A175" s="127"/>
      <c r="B175" s="127"/>
      <c r="C175" s="127"/>
      <c r="D175" s="94" t="str">
        <f>D174</f>
        <v>LANÇAMENTO COM USO DE BALDES, ADENSAMENTO E ACABAMENTO DE CONCRETO EM ESTRUTURAS. AF_02/2022</v>
      </c>
      <c r="E175" s="174"/>
      <c r="F175" s="80"/>
      <c r="G175" s="100"/>
      <c r="H175" s="100"/>
      <c r="I175" s="100"/>
      <c r="J175" s="100"/>
      <c r="K175" s="100"/>
      <c r="L175" s="80">
        <v>370.7</v>
      </c>
      <c r="M175" s="189">
        <f>L175</f>
        <v>370.7</v>
      </c>
    </row>
    <row r="176" spans="1:13" ht="15.75">
      <c r="A176" s="127"/>
      <c r="B176" s="127"/>
      <c r="C176" s="127"/>
      <c r="D176" s="128"/>
      <c r="E176" s="174"/>
      <c r="F176" s="44"/>
      <c r="G176" s="100"/>
      <c r="H176" s="100"/>
      <c r="I176" s="100"/>
      <c r="J176" s="100"/>
      <c r="K176" s="100"/>
      <c r="L176" s="100"/>
      <c r="M176" s="100"/>
    </row>
    <row r="177" spans="1:13" ht="63">
      <c r="A177" s="127" t="str">
        <f>ORÇAMENTO!A88</f>
        <v xml:space="preserve"> 4.24 </v>
      </c>
      <c r="B177" s="127" t="str">
        <f>ORÇAMENTO!B88</f>
        <v>SINAPI</v>
      </c>
      <c r="C177" s="127" t="str">
        <f>ORÇAMENTO!C88</f>
        <v>96538</v>
      </c>
      <c r="D177" s="128" t="str">
        <f>ORÇAMENTO!D88</f>
        <v>FABRICAÇÃO, MONTAGEM E DESMONTAGEM DE FÔRMA PARA SAPATA, EM CHAPA DE MADEIRA COMPENSADA RESINADA, E=17 MM, 2 UTILIZAÇÕES. AF_01/2024</v>
      </c>
      <c r="E177" s="127" t="str">
        <f>ORÇAMENTO!E88</f>
        <v>M2</v>
      </c>
      <c r="F177" s="218"/>
      <c r="G177" s="100"/>
      <c r="H177" s="100"/>
      <c r="I177" s="100"/>
      <c r="J177" s="100"/>
      <c r="K177" s="100"/>
      <c r="L177" s="100"/>
      <c r="M177" s="130">
        <f>M178</f>
        <v>24.08</v>
      </c>
    </row>
    <row r="178" spans="1:13" ht="60">
      <c r="A178" s="127"/>
      <c r="B178" s="127"/>
      <c r="C178" s="127"/>
      <c r="D178" s="94" t="str">
        <f>D177</f>
        <v>FABRICAÇÃO, MONTAGEM E DESMONTAGEM DE FÔRMA PARA SAPATA, EM CHAPA DE MADEIRA COMPENSADA RESINADA, E=17 MM, 2 UTILIZAÇÕES. AF_01/2024</v>
      </c>
      <c r="E178" s="174"/>
      <c r="F178" s="80"/>
      <c r="G178" s="100"/>
      <c r="H178" s="100"/>
      <c r="I178" s="100"/>
      <c r="J178" s="80">
        <v>24.08</v>
      </c>
      <c r="K178" s="100"/>
      <c r="L178" s="100"/>
      <c r="M178" s="189">
        <f>J178</f>
        <v>24.08</v>
      </c>
    </row>
    <row r="179" spans="1:13" ht="15.75">
      <c r="A179" s="127"/>
      <c r="B179" s="127"/>
      <c r="C179" s="127"/>
      <c r="D179" s="128"/>
      <c r="E179" s="174"/>
      <c r="F179" s="80"/>
      <c r="G179" s="100"/>
      <c r="H179" s="100"/>
      <c r="I179" s="100"/>
      <c r="K179" s="100"/>
      <c r="L179" s="100"/>
      <c r="M179" s="100"/>
    </row>
    <row r="180" spans="1:13" ht="63">
      <c r="A180" s="127" t="str">
        <f>ORÇAMENTO!A89</f>
        <v xml:space="preserve"> 4.25 </v>
      </c>
      <c r="B180" s="127" t="str">
        <f>ORÇAMENTO!B89</f>
        <v>SINAPI</v>
      </c>
      <c r="C180" s="127" t="str">
        <f>ORÇAMENTO!C89</f>
        <v>92263</v>
      </c>
      <c r="D180" s="128" t="str">
        <f>ORÇAMENTO!D89</f>
        <v>FABRICAÇÃO DE FÔRMA PARA PILARES E ESTRUTURAS SIMILARES, EM CHAPA DE MADEIRA COMPENSADA RESINADA, E = 17 MM. AF_09/2020</v>
      </c>
      <c r="E180" s="127" t="str">
        <f>ORÇAMENTO!E89</f>
        <v>M2</v>
      </c>
      <c r="F180" s="80"/>
      <c r="G180" s="100"/>
      <c r="H180" s="100"/>
      <c r="I180" s="100"/>
      <c r="K180" s="100"/>
      <c r="L180" s="100"/>
      <c r="M180" s="130">
        <f>M181</f>
        <v>331.2</v>
      </c>
    </row>
    <row r="181" spans="1:13" ht="60">
      <c r="A181" s="127"/>
      <c r="B181" s="127"/>
      <c r="C181" s="127"/>
      <c r="D181" s="94" t="str">
        <f>D180</f>
        <v>FABRICAÇÃO DE FÔRMA PARA PILARES E ESTRUTURAS SIMILARES, EM CHAPA DE MADEIRA COMPENSADA RESINADA, E = 17 MM. AF_09/2020</v>
      </c>
      <c r="E181" s="174"/>
      <c r="F181" s="80"/>
      <c r="G181" s="100"/>
      <c r="H181" s="100"/>
      <c r="I181" s="100"/>
      <c r="J181" s="80">
        <v>331.2</v>
      </c>
      <c r="K181" s="100"/>
      <c r="L181" s="100"/>
      <c r="M181" s="189">
        <f>J181</f>
        <v>331.2</v>
      </c>
    </row>
    <row r="182" spans="1:13" ht="15.75">
      <c r="A182" s="127"/>
      <c r="B182" s="127"/>
      <c r="C182" s="127"/>
      <c r="D182" s="128"/>
      <c r="E182" s="174"/>
      <c r="F182" s="80"/>
      <c r="G182" s="100"/>
      <c r="H182" s="100"/>
      <c r="I182" s="100"/>
      <c r="K182" s="100"/>
      <c r="L182" s="100"/>
      <c r="M182" s="100"/>
    </row>
    <row r="183" spans="1:13" ht="78.75">
      <c r="A183" s="127" t="str">
        <f>ORÇAMENTO!A90</f>
        <v xml:space="preserve"> 4.26 </v>
      </c>
      <c r="B183" s="127" t="str">
        <f>ORÇAMENTO!B90</f>
        <v>SINAPI</v>
      </c>
      <c r="C183" s="127" t="str">
        <f>ORÇAMENTO!C90</f>
        <v>92417</v>
      </c>
      <c r="D183" s="128" t="str">
        <f>ORÇAMENTO!D90</f>
        <v>MONTAGEM E DESMONTAGEM DE FÔRMA DE PILARES RETANGULARES E ESTRUTURAS SIMILARES, PÉ-DIREITO DUPLO, EM CHAPA DE MADEIRA COMPENSADA RESINADA, 2 UTILIZAÇÕES. AF_09/2020</v>
      </c>
      <c r="E183" s="127" t="str">
        <f>ORÇAMENTO!E90</f>
        <v>M2</v>
      </c>
      <c r="F183" s="218"/>
      <c r="G183" s="100"/>
      <c r="H183" s="100"/>
      <c r="I183" s="100"/>
      <c r="J183" s="218"/>
      <c r="K183" s="100"/>
      <c r="L183" s="100"/>
      <c r="M183" s="130">
        <f>M184</f>
        <v>331.2</v>
      </c>
    </row>
    <row r="184" spans="1:13" ht="75">
      <c r="A184" s="127"/>
      <c r="B184" s="127"/>
      <c r="C184" s="127"/>
      <c r="D184" s="94" t="str">
        <f>D183</f>
        <v>MONTAGEM E DESMONTAGEM DE FÔRMA DE PILARES RETANGULARES E ESTRUTURAS SIMILARES, PÉ-DIREITO DUPLO, EM CHAPA DE MADEIRA COMPENSADA RESINADA, 2 UTILIZAÇÕES. AF_09/2020</v>
      </c>
      <c r="E184" s="174"/>
      <c r="F184" s="80"/>
      <c r="G184" s="100"/>
      <c r="H184" s="100"/>
      <c r="I184" s="100"/>
      <c r="J184" s="80">
        <v>331.2</v>
      </c>
      <c r="K184" s="100"/>
      <c r="L184" s="100"/>
      <c r="M184" s="189">
        <f>J184</f>
        <v>331.2</v>
      </c>
    </row>
    <row r="185" spans="1:13" ht="15.75">
      <c r="A185" s="127"/>
      <c r="B185" s="127"/>
      <c r="C185" s="127"/>
      <c r="D185" s="128"/>
      <c r="E185" s="174"/>
      <c r="F185" s="80"/>
      <c r="G185" s="100"/>
      <c r="H185" s="100"/>
      <c r="I185" s="100"/>
      <c r="J185" s="100"/>
      <c r="K185" s="100"/>
      <c r="L185" s="100"/>
      <c r="M185" s="100"/>
    </row>
    <row r="186" spans="1:13" ht="47.25">
      <c r="A186" s="127" t="str">
        <f>ORÇAMENTO!A91</f>
        <v xml:space="preserve"> 4.27 </v>
      </c>
      <c r="B186" s="127" t="str">
        <f>ORÇAMENTO!B91</f>
        <v>SINAPI</v>
      </c>
      <c r="C186" s="127" t="str">
        <f>ORÇAMENTO!C91</f>
        <v>92265</v>
      </c>
      <c r="D186" s="128" t="str">
        <f>ORÇAMENTO!D91</f>
        <v>FABRICAÇÃO DE FÔRMA PARA VIGAS, EM CHAPA DE MADEIRA COMPENSADA RESINADA, E = 17 MM. AF_09/2020</v>
      </c>
      <c r="E186" s="127" t="str">
        <f>ORÇAMENTO!E91</f>
        <v>M2</v>
      </c>
      <c r="F186" s="80"/>
      <c r="G186" s="100"/>
      <c r="H186" s="100"/>
      <c r="I186" s="100"/>
      <c r="J186" s="100"/>
      <c r="K186" s="100"/>
      <c r="L186" s="100"/>
      <c r="M186" s="130">
        <f>M187</f>
        <v>471.45</v>
      </c>
    </row>
    <row r="187" spans="1:13" ht="45">
      <c r="A187" s="127"/>
      <c r="B187" s="127"/>
      <c r="C187" s="127"/>
      <c r="D187" s="94" t="str">
        <f>D186</f>
        <v>FABRICAÇÃO DE FÔRMA PARA VIGAS, EM CHAPA DE MADEIRA COMPENSADA RESINADA, E = 17 MM. AF_09/2020</v>
      </c>
      <c r="E187" s="174"/>
      <c r="F187" s="80"/>
      <c r="G187" s="100"/>
      <c r="H187" s="100"/>
      <c r="I187" s="100"/>
      <c r="J187" s="80">
        <v>471.45</v>
      </c>
      <c r="K187" s="100"/>
      <c r="L187" s="100"/>
      <c r="M187" s="189">
        <f>J187</f>
        <v>471.45</v>
      </c>
    </row>
    <row r="188" spans="1:13" ht="15.75">
      <c r="A188" s="127"/>
      <c r="B188" s="127"/>
      <c r="C188" s="127"/>
      <c r="D188" s="128"/>
      <c r="E188" s="174"/>
      <c r="F188" s="80"/>
      <c r="G188" s="100"/>
      <c r="H188" s="100"/>
      <c r="I188" s="100"/>
      <c r="K188" s="100"/>
      <c r="L188" s="100"/>
      <c r="M188" s="100"/>
    </row>
    <row r="189" spans="1:13" ht="78.75">
      <c r="A189" s="127" t="str">
        <f>ORÇAMENTO!A92</f>
        <v xml:space="preserve"> 4.28 </v>
      </c>
      <c r="B189" s="127" t="str">
        <f>ORÇAMENTO!B92</f>
        <v>SINAPI</v>
      </c>
      <c r="C189" s="127" t="str">
        <f>ORÇAMENTO!C92</f>
        <v>92449</v>
      </c>
      <c r="D189" s="128" t="str">
        <f>ORÇAMENTO!D92</f>
        <v>MONTAGEM E DESMONTAGEM DE FÔRMA DE VIGA, ESCORAMENTO COM GARFO DE MADEIRA, PÉ-DIREITO DUPLO, EM CHAPA DE MADEIRA RESINADA, 2 UTILIZAÇÕES. AF_09/2020</v>
      </c>
      <c r="E189" s="127" t="str">
        <f>ORÇAMENTO!E92</f>
        <v>M2</v>
      </c>
      <c r="F189" s="80"/>
      <c r="G189" s="100"/>
      <c r="H189" s="100"/>
      <c r="I189" s="100"/>
      <c r="K189" s="100"/>
      <c r="L189" s="100"/>
      <c r="M189" s="199">
        <f>M190</f>
        <v>471.45</v>
      </c>
    </row>
    <row r="190" spans="1:13" ht="75">
      <c r="A190" s="127"/>
      <c r="B190" s="127"/>
      <c r="C190" s="127"/>
      <c r="D190" s="94" t="str">
        <f>D189</f>
        <v>MONTAGEM E DESMONTAGEM DE FÔRMA DE VIGA, ESCORAMENTO COM GARFO DE MADEIRA, PÉ-DIREITO DUPLO, EM CHAPA DE MADEIRA RESINADA, 2 UTILIZAÇÕES. AF_09/2020</v>
      </c>
      <c r="E190" s="174"/>
      <c r="F190" s="80"/>
      <c r="G190" s="100"/>
      <c r="H190" s="100"/>
      <c r="I190" s="100"/>
      <c r="J190" s="80">
        <v>471.45</v>
      </c>
      <c r="K190" s="100"/>
      <c r="L190" s="100"/>
      <c r="M190" s="189">
        <f>J190</f>
        <v>471.45</v>
      </c>
    </row>
    <row r="191" spans="1:13" ht="15.75">
      <c r="A191" s="127"/>
      <c r="B191" s="127"/>
      <c r="C191" s="127"/>
      <c r="D191" s="128"/>
      <c r="E191" s="174"/>
      <c r="F191" s="80"/>
      <c r="G191" s="100"/>
      <c r="H191" s="100"/>
      <c r="I191" s="100"/>
      <c r="K191" s="100"/>
      <c r="L191" s="100"/>
      <c r="M191" s="100"/>
    </row>
    <row r="192" spans="1:13" ht="78.75">
      <c r="A192" s="127" t="str">
        <f>ORÇAMENTO!A93</f>
        <v xml:space="preserve"> 4.29 </v>
      </c>
      <c r="B192" s="127" t="str">
        <f>ORÇAMENTO!B93</f>
        <v>SINAPI</v>
      </c>
      <c r="C192" s="127" t="str">
        <f>ORÇAMENTO!C93</f>
        <v>103760</v>
      </c>
      <c r="D192" s="128" t="str">
        <f>ORÇAMENTO!D93</f>
        <v>MONTAGEM E DESMONTAGEM DE FÔRMA DE LAJE MACIÇA, PÉ-DIREITO SIMPLES, EM CHAPA DE MADEIRA COMPENSADA RESINADA E CIMBRAMENTO DE MADEIRA, 2 UTILIZAÇÕES. AF_03/2022</v>
      </c>
      <c r="E192" s="174" t="str">
        <f>ORÇAMENTO!E93</f>
        <v>M2</v>
      </c>
      <c r="F192" s="80"/>
      <c r="G192" s="100"/>
      <c r="H192" s="100"/>
      <c r="I192" s="100"/>
      <c r="K192" s="100"/>
      <c r="L192" s="100"/>
      <c r="M192" s="130">
        <f>M193</f>
        <v>325</v>
      </c>
    </row>
    <row r="193" spans="1:13" ht="75">
      <c r="A193" s="127"/>
      <c r="B193" s="127"/>
      <c r="C193" s="127"/>
      <c r="D193" s="94" t="str">
        <f>D192</f>
        <v>MONTAGEM E DESMONTAGEM DE FÔRMA DE LAJE MACIÇA, PÉ-DIREITO SIMPLES, EM CHAPA DE MADEIRA COMPENSADA RESINADA E CIMBRAMENTO DE MADEIRA, 2 UTILIZAÇÕES. AF_03/2022</v>
      </c>
      <c r="E193" s="174"/>
      <c r="F193" s="80"/>
      <c r="G193" s="100"/>
      <c r="H193" s="100"/>
      <c r="I193" s="100"/>
      <c r="J193" s="80">
        <v>325</v>
      </c>
      <c r="K193" s="100"/>
      <c r="L193" s="100"/>
      <c r="M193" s="189">
        <f>J193</f>
        <v>325</v>
      </c>
    </row>
    <row r="194" spans="1:13" ht="15.75">
      <c r="A194" s="127"/>
      <c r="B194" s="127"/>
      <c r="C194" s="127"/>
      <c r="D194" s="128"/>
      <c r="E194" s="174"/>
      <c r="F194" s="80"/>
      <c r="G194" s="100"/>
      <c r="H194" s="100"/>
      <c r="I194" s="100"/>
      <c r="J194" s="100"/>
      <c r="K194" s="100"/>
      <c r="L194" s="100"/>
      <c r="M194" s="100"/>
    </row>
    <row r="195" spans="1:13" ht="31.5">
      <c r="A195" s="127" t="str">
        <f>ORÇAMENTO!A94</f>
        <v xml:space="preserve"> 4.30 </v>
      </c>
      <c r="B195" s="127" t="str">
        <f>ORÇAMENTO!B94</f>
        <v>Próprio</v>
      </c>
      <c r="C195" s="127" t="str">
        <f>ORÇAMENTO!C94</f>
        <v>CPU 008</v>
      </c>
      <c r="D195" s="128" t="str">
        <f>ORÇAMENTO!D94</f>
        <v>MURO DE ARRIMO E CONTENCAO DE CONCRETO 30MPa</v>
      </c>
      <c r="E195" s="127" t="str">
        <f>ORÇAMENTO!E94</f>
        <v>M</v>
      </c>
      <c r="F195" s="80"/>
      <c r="G195" s="100"/>
      <c r="H195" s="100"/>
      <c r="I195" s="100"/>
      <c r="J195" s="100"/>
      <c r="K195" s="100"/>
      <c r="L195" s="100"/>
      <c r="M195" s="130">
        <f>M196</f>
        <v>20</v>
      </c>
    </row>
    <row r="196" spans="1:13" ht="30">
      <c r="A196" s="127"/>
      <c r="B196" s="127"/>
      <c r="C196" s="127"/>
      <c r="D196" s="94" t="str">
        <f>D195</f>
        <v>MURO DE ARRIMO E CONTENCAO DE CONCRETO 30MPa</v>
      </c>
      <c r="E196" s="174"/>
      <c r="F196" s="80"/>
      <c r="G196" s="80">
        <v>20</v>
      </c>
      <c r="H196" s="100"/>
      <c r="I196" s="100"/>
      <c r="J196" s="100"/>
      <c r="K196" s="100"/>
      <c r="L196" s="100"/>
      <c r="M196" s="189">
        <f>G196</f>
        <v>20</v>
      </c>
    </row>
    <row r="197" spans="1:13" ht="15.75">
      <c r="A197" s="127"/>
      <c r="B197" s="127"/>
      <c r="C197" s="127"/>
      <c r="D197" s="128"/>
      <c r="E197" s="174"/>
      <c r="F197" s="80"/>
      <c r="G197" s="100"/>
      <c r="H197" s="100"/>
      <c r="I197" s="100"/>
      <c r="J197" s="100"/>
      <c r="K197" s="100"/>
      <c r="L197" s="100"/>
      <c r="M197" s="100"/>
    </row>
    <row r="198" spans="1:13" ht="15.75">
      <c r="A198" s="127" t="str">
        <f>ORÇAMENTO!A96</f>
        <v xml:space="preserve"> 5 </v>
      </c>
      <c r="B198" s="127"/>
      <c r="C198" s="127"/>
      <c r="D198" s="128" t="str">
        <f>ORÇAMENTO!D96</f>
        <v>PAREDES E DIVISÓRIAS</v>
      </c>
      <c r="E198" s="127"/>
      <c r="F198" s="80"/>
      <c r="G198" s="100"/>
      <c r="H198" s="100"/>
      <c r="I198" s="100"/>
      <c r="J198" s="100"/>
      <c r="K198" s="100"/>
      <c r="L198" s="100"/>
      <c r="M198" s="130"/>
    </row>
    <row r="199" spans="1:13" ht="78.75">
      <c r="A199" s="127" t="str">
        <f>ORÇAMENTO!A97</f>
        <v xml:space="preserve"> 5.1 </v>
      </c>
      <c r="B199" s="127" t="str">
        <f>ORÇAMENTO!B97</f>
        <v>SINAPI</v>
      </c>
      <c r="C199" s="127" t="str">
        <f>ORÇAMENTO!C97</f>
        <v>103332</v>
      </c>
      <c r="D199" s="128" t="str">
        <f>ORÇAMENTO!D97</f>
        <v>ALVENARIA DE VEDAÇÃO DE BLOCOS CERÂMICOS FURADOS NA HORIZONTAL DE 9X14X19 CM (ESPESSURA 9 CM) E ARGAMASSA DE ASSENTAMENTO COM PREPARO EM BETONEIRA. AF_12/2021</v>
      </c>
      <c r="E199" s="174" t="str">
        <f>ORÇAMENTO!E97</f>
        <v>M2</v>
      </c>
      <c r="F199" s="80"/>
      <c r="G199" s="100"/>
      <c r="H199" s="100"/>
      <c r="I199" s="100"/>
      <c r="J199" s="100"/>
      <c r="K199" s="100"/>
      <c r="L199" s="100"/>
      <c r="M199" s="130">
        <f>M200</f>
        <v>1918.85</v>
      </c>
    </row>
    <row r="200" spans="1:13" ht="75">
      <c r="A200" s="127"/>
      <c r="B200" s="127"/>
      <c r="C200" s="127"/>
      <c r="D200" s="94" t="str">
        <f>D199</f>
        <v>ALVENARIA DE VEDAÇÃO DE BLOCOS CERÂMICOS FURADOS NA HORIZONTAL DE 9X14X19 CM (ESPESSURA 9 CM) E ARGAMASSA DE ASSENTAMENTO COM PREPARO EM BETONEIRA. AF_12/2021</v>
      </c>
      <c r="E200" s="174"/>
      <c r="F200" s="80"/>
      <c r="G200" s="100"/>
      <c r="H200" s="100"/>
      <c r="I200" s="100"/>
      <c r="J200" s="80">
        <v>1918.85</v>
      </c>
      <c r="K200" s="100"/>
      <c r="L200" s="100"/>
      <c r="M200" s="189">
        <f>J200</f>
        <v>1918.85</v>
      </c>
    </row>
    <row r="201" spans="1:13" ht="15.75">
      <c r="A201" s="127"/>
      <c r="B201" s="127"/>
      <c r="C201" s="127"/>
      <c r="D201" s="128"/>
      <c r="E201" s="174"/>
      <c r="F201" s="80"/>
      <c r="G201" s="100"/>
      <c r="H201" s="100"/>
      <c r="I201" s="100"/>
      <c r="K201" s="100"/>
      <c r="L201" s="100"/>
      <c r="M201" s="130"/>
    </row>
    <row r="202" spans="1:13" ht="63">
      <c r="A202" s="127" t="str">
        <f>ORÇAMENTO!A98</f>
        <v xml:space="preserve"> 5.2 </v>
      </c>
      <c r="B202" s="127" t="str">
        <f>ORÇAMENTO!B98</f>
        <v>SINAPI</v>
      </c>
      <c r="C202" s="127" t="str">
        <f>ORÇAMENTO!C98</f>
        <v>102253</v>
      </c>
      <c r="D202" s="128" t="str">
        <f>ORÇAMENTO!D98</f>
        <v>DIVISORIA SANITÁRIA, TIPO CABINE, EM GRANITO CINZA POLIDO, ESP = 3CM, ASSENTADO COM ARGAMASSA COLANTE AC III-E, EXCLUSIVE FERRAGENS. AF_01/2021</v>
      </c>
      <c r="E202" s="174" t="str">
        <f>ORÇAMENTO!E98</f>
        <v>M2</v>
      </c>
      <c r="F202" s="80"/>
      <c r="G202" s="100"/>
      <c r="H202" s="100"/>
      <c r="I202" s="100"/>
      <c r="K202" s="100"/>
      <c r="L202" s="100"/>
      <c r="M202" s="130">
        <f>M203</f>
        <v>42.72</v>
      </c>
    </row>
    <row r="203" spans="1:13" ht="60">
      <c r="A203" s="127"/>
      <c r="B203" s="127"/>
      <c r="C203" s="127"/>
      <c r="D203" s="94" t="str">
        <f>D202</f>
        <v>DIVISORIA SANITÁRIA, TIPO CABINE, EM GRANITO CINZA POLIDO, ESP = 3CM, ASSENTADO COM ARGAMASSA COLANTE AC III-E, EXCLUSIVE FERRAGENS. AF_01/2021</v>
      </c>
      <c r="E203" s="174"/>
      <c r="F203" s="44"/>
      <c r="G203" s="100"/>
      <c r="H203" s="100"/>
      <c r="I203" s="100"/>
      <c r="J203" s="44">
        <v>42.72</v>
      </c>
      <c r="K203" s="100"/>
      <c r="L203" s="100"/>
      <c r="M203" s="189">
        <f>J203</f>
        <v>42.72</v>
      </c>
    </row>
    <row r="204" spans="1:13" ht="15.75">
      <c r="A204" s="127"/>
      <c r="B204" s="127"/>
      <c r="C204" s="127"/>
      <c r="D204" s="128"/>
      <c r="E204" s="174"/>
      <c r="F204" s="178"/>
      <c r="G204" s="100"/>
      <c r="H204" s="100"/>
      <c r="I204" s="100"/>
      <c r="J204" s="178"/>
      <c r="K204" s="100"/>
      <c r="L204" s="100"/>
      <c r="M204" s="100"/>
    </row>
    <row r="205" spans="1:13" ht="31.5">
      <c r="A205" s="127" t="str">
        <f>ORÇAMENTO!A99</f>
        <v xml:space="preserve"> 5.3 </v>
      </c>
      <c r="B205" s="127" t="str">
        <f>ORÇAMENTO!B99</f>
        <v>ORSE</v>
      </c>
      <c r="C205" s="127" t="str">
        <f>ORÇAMENTO!C99</f>
        <v>S11347</v>
      </c>
      <c r="D205" s="128" t="str">
        <f>ORÇAMENTO!D99</f>
        <v>Fornecimento e instalação de fachada em pele de vidro, em vidro laminado 3+3 refletivo</v>
      </c>
      <c r="E205" s="127" t="str">
        <f>ORÇAMENTO!E99</f>
        <v>m2</v>
      </c>
      <c r="F205" s="80"/>
      <c r="G205" s="100"/>
      <c r="H205" s="100"/>
      <c r="I205" s="100"/>
      <c r="K205" s="100"/>
      <c r="L205" s="100"/>
      <c r="M205" s="130">
        <f>M206</f>
        <v>52.75</v>
      </c>
    </row>
    <row r="206" spans="1:13" ht="30">
      <c r="A206" s="127"/>
      <c r="B206" s="127"/>
      <c r="C206" s="127"/>
      <c r="D206" s="94" t="str">
        <f>D205</f>
        <v>Fornecimento e instalação de fachada em pele de vidro, em vidro laminado 3+3 refletivo</v>
      </c>
      <c r="E206" s="174"/>
      <c r="F206" s="44"/>
      <c r="G206" s="100"/>
      <c r="H206" s="100"/>
      <c r="I206" s="100"/>
      <c r="J206" s="44">
        <v>52.75</v>
      </c>
      <c r="K206" s="100"/>
      <c r="L206" s="100"/>
      <c r="M206" s="189">
        <f>J206</f>
        <v>52.75</v>
      </c>
    </row>
    <row r="207" spans="1:13" ht="15.75">
      <c r="A207" s="127"/>
      <c r="B207" s="127"/>
      <c r="C207" s="127"/>
      <c r="D207" s="128"/>
      <c r="E207" s="174"/>
      <c r="F207" s="178"/>
      <c r="G207" s="100"/>
      <c r="H207" s="100"/>
      <c r="I207" s="100"/>
      <c r="J207" s="100"/>
      <c r="K207" s="100"/>
      <c r="L207" s="100"/>
      <c r="M207" s="100"/>
    </row>
    <row r="208" spans="1:13" ht="15.75">
      <c r="A208" s="127" t="str">
        <f>ORÇAMENTO!A101</f>
        <v xml:space="preserve"> 6 </v>
      </c>
      <c r="B208" s="127"/>
      <c r="C208" s="127"/>
      <c r="D208" s="128" t="str">
        <f>ORÇAMENTO!D101</f>
        <v>REVESTIMENTO DE PAREDES</v>
      </c>
      <c r="E208" s="174"/>
      <c r="F208" s="120"/>
      <c r="G208" s="100"/>
      <c r="H208" s="100"/>
      <c r="I208" s="100"/>
      <c r="J208" s="100"/>
      <c r="K208" s="100"/>
      <c r="L208" s="100"/>
      <c r="M208" s="100"/>
    </row>
    <row r="209" spans="1:13" ht="78.75">
      <c r="A209" s="127" t="str">
        <f>ORÇAMENTO!A102</f>
        <v xml:space="preserve"> 6.1 </v>
      </c>
      <c r="B209" s="127" t="str">
        <f>ORÇAMENTO!B102</f>
        <v>SINAPI</v>
      </c>
      <c r="C209" s="127" t="str">
        <f>ORÇAMENTO!C102</f>
        <v>87878</v>
      </c>
      <c r="D209" s="128" t="str">
        <f>ORÇAMENTO!D102</f>
        <v>CHAPISCO APLICADO EM ALVENARIAS E ESTRUTURAS DE CONCRETO INTERNAS, COM COLHER DE PEDREIRO.  ARGAMASSA TRAÇO 1:3 COM PREPARO MANUAL. AF_10/2022</v>
      </c>
      <c r="E209" s="174" t="str">
        <f>ORÇAMENTO!E102</f>
        <v>M2</v>
      </c>
      <c r="F209" s="120"/>
      <c r="G209" s="100"/>
      <c r="H209" s="100"/>
      <c r="I209" s="100"/>
      <c r="J209" s="100"/>
      <c r="K209" s="100"/>
      <c r="L209" s="100"/>
      <c r="M209" s="199">
        <f>M210</f>
        <v>3616.34</v>
      </c>
    </row>
    <row r="210" spans="1:13" ht="60">
      <c r="A210" s="127"/>
      <c r="B210" s="127"/>
      <c r="C210" s="127"/>
      <c r="D210" s="94" t="str">
        <f>D209</f>
        <v>CHAPISCO APLICADO EM ALVENARIAS E ESTRUTURAS DE CONCRETO INTERNAS, COM COLHER DE PEDREIRO.  ARGAMASSA TRAÇO 1:3 COM PREPARO MANUAL. AF_10/2022</v>
      </c>
      <c r="E210" s="174"/>
      <c r="F210" s="120"/>
      <c r="G210" s="100"/>
      <c r="H210" s="100"/>
      <c r="I210" s="100"/>
      <c r="J210" s="120">
        <v>3616.34</v>
      </c>
      <c r="K210" s="100"/>
      <c r="L210" s="100"/>
      <c r="M210" s="189">
        <f>J210</f>
        <v>3616.34</v>
      </c>
    </row>
    <row r="211" spans="1:13" ht="15.75">
      <c r="A211" s="127"/>
      <c r="B211" s="127"/>
      <c r="C211" s="127"/>
      <c r="D211" s="128"/>
      <c r="E211" s="174"/>
      <c r="F211" s="120"/>
      <c r="G211" s="100"/>
      <c r="H211" s="100"/>
      <c r="I211" s="100"/>
      <c r="J211" s="120"/>
      <c r="K211" s="100"/>
      <c r="L211" s="100"/>
      <c r="M211" s="130"/>
    </row>
    <row r="212" spans="1:13" ht="47.25">
      <c r="A212" s="127" t="str">
        <f>ORÇAMENTO!A103</f>
        <v xml:space="preserve"> 6.2 </v>
      </c>
      <c r="B212" s="127" t="str">
        <f>ORÇAMENTO!B103</f>
        <v>ORSE</v>
      </c>
      <c r="C212" s="127" t="str">
        <f>ORÇAMENTO!C103</f>
        <v>S03314</v>
      </c>
      <c r="D212" s="128" t="str">
        <f>ORÇAMENTO!D103</f>
        <v>Reboco ou emboço interno, de parede, com argamassa traço t6 - 1:2:10 (cimento / cal / areia), espessura 1,5 cm</v>
      </c>
      <c r="E212" s="174" t="str">
        <f>ORÇAMENTO!E103</f>
        <v>m2</v>
      </c>
      <c r="F212" s="120"/>
      <c r="G212" s="100"/>
      <c r="H212" s="100"/>
      <c r="I212" s="100"/>
      <c r="J212" s="120"/>
      <c r="K212" s="100"/>
      <c r="L212" s="100"/>
      <c r="M212" s="130">
        <f>M213</f>
        <v>3616.34</v>
      </c>
    </row>
    <row r="213" spans="1:13" ht="45">
      <c r="A213" s="127"/>
      <c r="B213" s="127"/>
      <c r="C213" s="127"/>
      <c r="D213" s="94" t="str">
        <f>D212</f>
        <v>Reboco ou emboço interno, de parede, com argamassa traço t6 - 1:2:10 (cimento / cal / areia), espessura 1,5 cm</v>
      </c>
      <c r="E213" s="174"/>
      <c r="F213" s="120"/>
      <c r="G213" s="100"/>
      <c r="H213" s="100"/>
      <c r="I213" s="100"/>
      <c r="J213" s="120">
        <v>3616.34</v>
      </c>
      <c r="K213" s="100"/>
      <c r="L213" s="100"/>
      <c r="M213" s="189">
        <f>J213</f>
        <v>3616.34</v>
      </c>
    </row>
    <row r="214" spans="1:13" ht="15.75">
      <c r="A214" s="127"/>
      <c r="B214" s="127"/>
      <c r="C214" s="127"/>
      <c r="D214" s="128"/>
      <c r="E214" s="174"/>
      <c r="F214" s="120"/>
      <c r="G214" s="100"/>
      <c r="H214" s="100"/>
      <c r="I214" s="100"/>
      <c r="J214" s="120"/>
      <c r="K214" s="100"/>
      <c r="L214" s="100"/>
      <c r="M214" s="100"/>
    </row>
    <row r="215" spans="1:13" ht="78.75">
      <c r="A215" s="127" t="str">
        <f>ORÇAMENTO!A104</f>
        <v xml:space="preserve"> 6.3 </v>
      </c>
      <c r="B215" s="127" t="str">
        <f>ORÇAMENTO!B104</f>
        <v>SINAPI</v>
      </c>
      <c r="C215" s="127" t="str">
        <f>ORÇAMENTO!C104</f>
        <v>87275</v>
      </c>
      <c r="D215" s="128" t="str">
        <f>ORÇAMENTO!D104</f>
        <v>REVESTIMENTO CERÂMICO PARA PAREDES INTERNAS COM PLACAS TIPO ESMALTADA EXTRA DE DIMENSÕES 33X45 CM APLICADAS A MEIA ALTURA DAS PAREDES. AF_02/2023_PE</v>
      </c>
      <c r="E215" s="174" t="str">
        <f>ORÇAMENTO!E104</f>
        <v>M2</v>
      </c>
      <c r="F215" s="120"/>
      <c r="G215" s="100"/>
      <c r="H215" s="100"/>
      <c r="I215" s="100"/>
      <c r="J215" s="120"/>
      <c r="K215" s="100"/>
      <c r="L215" s="100"/>
      <c r="M215" s="130">
        <f>M216</f>
        <v>534.52</v>
      </c>
    </row>
    <row r="216" spans="1:13" ht="75">
      <c r="A216" s="127"/>
      <c r="B216" s="127"/>
      <c r="C216" s="127"/>
      <c r="D216" s="94" t="str">
        <f>D215</f>
        <v>REVESTIMENTO CERÂMICO PARA PAREDES INTERNAS COM PLACAS TIPO ESMALTADA EXTRA DE DIMENSÕES 33X45 CM APLICADAS A MEIA ALTURA DAS PAREDES. AF_02/2023_PE</v>
      </c>
      <c r="E216" s="174"/>
      <c r="F216" s="120"/>
      <c r="G216" s="100"/>
      <c r="H216" s="100"/>
      <c r="I216" s="100"/>
      <c r="J216" s="120">
        <v>534.52</v>
      </c>
      <c r="K216" s="100"/>
      <c r="L216" s="100"/>
      <c r="M216" s="189">
        <f>J216</f>
        <v>534.52</v>
      </c>
    </row>
    <row r="217" spans="1:13" ht="15.75">
      <c r="A217" s="127"/>
      <c r="B217" s="127"/>
      <c r="C217" s="127"/>
      <c r="D217" s="128"/>
      <c r="E217" s="174"/>
      <c r="F217" s="120"/>
      <c r="G217" s="100"/>
      <c r="H217" s="100"/>
      <c r="I217" s="100"/>
      <c r="J217" s="100"/>
      <c r="K217" s="100"/>
      <c r="L217" s="100"/>
      <c r="M217" s="100"/>
    </row>
    <row r="218" spans="1:13" ht="15.75">
      <c r="A218" s="127" t="str">
        <f>ORÇAMENTO!A106</f>
        <v xml:space="preserve"> 7 </v>
      </c>
      <c r="B218" s="127"/>
      <c r="C218" s="127"/>
      <c r="D218" s="128" t="str">
        <f>ORÇAMENTO!D106</f>
        <v>PISOS</v>
      </c>
      <c r="E218" s="174"/>
      <c r="F218" s="120"/>
      <c r="G218" s="100"/>
      <c r="H218" s="100"/>
      <c r="I218" s="100"/>
      <c r="J218" s="100"/>
      <c r="K218" s="100"/>
      <c r="L218" s="100"/>
      <c r="M218" s="130"/>
    </row>
    <row r="219" spans="1:13" ht="63">
      <c r="A219" s="127" t="str">
        <f>ORÇAMENTO!A107</f>
        <v xml:space="preserve"> 7.1 </v>
      </c>
      <c r="B219" s="127" t="str">
        <f>ORÇAMENTO!B107</f>
        <v>SINAPI</v>
      </c>
      <c r="C219" s="127" t="str">
        <f>ORÇAMENTO!C107</f>
        <v>87298</v>
      </c>
      <c r="D219" s="128" t="str">
        <f>ORÇAMENTO!D107</f>
        <v>ARGAMASSA TRAÇO 1:3 (EM VOLUME DE CIMENTO E AREIA MÉDIA ÚMIDA) PARA CONTRAPISO, PREPARO MECÂNICO COM BETONEIRA 400 L. AF_08/2019</v>
      </c>
      <c r="E219" s="127" t="str">
        <f>ORÇAMENTO!E107</f>
        <v>M3</v>
      </c>
      <c r="F219" s="120"/>
      <c r="G219" s="100"/>
      <c r="H219" s="100"/>
      <c r="I219" s="100"/>
      <c r="J219" s="100"/>
      <c r="K219" s="100"/>
      <c r="L219" s="100"/>
      <c r="M219" s="199">
        <f>M220</f>
        <v>146.05000000000001</v>
      </c>
    </row>
    <row r="220" spans="1:13" ht="60">
      <c r="A220" s="127"/>
      <c r="B220" s="127"/>
      <c r="C220" s="127"/>
      <c r="D220" s="94" t="str">
        <f>D219</f>
        <v>ARGAMASSA TRAÇO 1:3 (EM VOLUME DE CIMENTO E AREIA MÉDIA ÚMIDA) PARA CONTRAPISO, PREPARO MECÂNICO COM BETONEIRA 400 L. AF_08/2019</v>
      </c>
      <c r="E220" s="174"/>
      <c r="F220" s="120"/>
      <c r="G220" s="100"/>
      <c r="H220" s="100"/>
      <c r="I220" s="100"/>
      <c r="J220" s="100"/>
      <c r="K220" s="100"/>
      <c r="L220" s="120">
        <v>146.05000000000001</v>
      </c>
      <c r="M220" s="189">
        <f>L220</f>
        <v>146.05000000000001</v>
      </c>
    </row>
    <row r="221" spans="1:13" ht="15.75">
      <c r="A221" s="127"/>
      <c r="B221" s="127"/>
      <c r="C221" s="127"/>
      <c r="D221" s="128"/>
      <c r="E221" s="174"/>
      <c r="F221" s="120"/>
      <c r="G221" s="100"/>
      <c r="H221" s="100"/>
      <c r="I221" s="100"/>
      <c r="J221" s="100"/>
      <c r="K221" s="100"/>
      <c r="L221" s="100"/>
      <c r="M221" s="130"/>
    </row>
    <row r="222" spans="1:13" ht="78.75">
      <c r="A222" s="127" t="str">
        <f>ORÇAMENTO!A108</f>
        <v xml:space="preserve"> 7.2 </v>
      </c>
      <c r="B222" s="127" t="str">
        <f>ORÇAMENTO!B108</f>
        <v>SINAPI</v>
      </c>
      <c r="C222" s="127" t="str">
        <f>ORÇAMENTO!C108</f>
        <v>87273</v>
      </c>
      <c r="D222" s="128" t="str">
        <f>ORÇAMENTO!D108</f>
        <v>REVESTIMENTO CERÂMICO PARA PAREDES INTERNAS COM PLACAS TIPO ESMALTADA EXTRA  DE DIMENSÕES 33X45 CM APLICADAS NA ALTURA INTEIRA DAS PAREDES. AF_02/2023_PE</v>
      </c>
      <c r="E222" s="127" t="str">
        <f>ORÇAMENTO!E108</f>
        <v>M2</v>
      </c>
      <c r="F222" s="120"/>
      <c r="G222" s="100"/>
      <c r="H222" s="100"/>
      <c r="I222" s="100"/>
      <c r="J222" s="100"/>
      <c r="K222" s="100"/>
      <c r="L222" s="100"/>
      <c r="M222" s="199">
        <f>M223</f>
        <v>322.57</v>
      </c>
    </row>
    <row r="223" spans="1:13" ht="75">
      <c r="A223" s="127"/>
      <c r="B223" s="127"/>
      <c r="C223" s="127"/>
      <c r="D223" s="94" t="str">
        <f>D222</f>
        <v>REVESTIMENTO CERÂMICO PARA PAREDES INTERNAS COM PLACAS TIPO ESMALTADA EXTRA  DE DIMENSÕES 33X45 CM APLICADAS NA ALTURA INTEIRA DAS PAREDES. AF_02/2023_PE</v>
      </c>
      <c r="E223" s="174"/>
      <c r="F223" s="120"/>
      <c r="G223" s="100"/>
      <c r="H223" s="100"/>
      <c r="I223" s="100"/>
      <c r="J223" s="120">
        <v>322.57</v>
      </c>
      <c r="K223" s="100"/>
      <c r="L223" s="100"/>
      <c r="M223" s="189">
        <f>J223</f>
        <v>322.57</v>
      </c>
    </row>
    <row r="224" spans="1:13" ht="15.75">
      <c r="A224" s="127"/>
      <c r="B224" s="127"/>
      <c r="C224" s="127"/>
      <c r="D224" s="128"/>
      <c r="E224" s="174"/>
      <c r="F224" s="120"/>
      <c r="G224" s="100"/>
      <c r="H224" s="100"/>
      <c r="I224" s="100"/>
      <c r="J224" s="120"/>
      <c r="K224" s="100"/>
      <c r="L224" s="100"/>
      <c r="M224" s="130"/>
    </row>
    <row r="225" spans="1:13" ht="47.25">
      <c r="A225" s="127" t="str">
        <f>ORÇAMENTO!A109</f>
        <v xml:space="preserve"> 7.3 </v>
      </c>
      <c r="B225" s="127" t="str">
        <f>ORÇAMENTO!B109</f>
        <v>SINAPI</v>
      </c>
      <c r="C225" s="127" t="str">
        <f>ORÇAMENTO!C109</f>
        <v>103913</v>
      </c>
      <c r="D225" s="128" t="str">
        <f>ORÇAMENTO!D109</f>
        <v>EXECUÇÃO DE PISO INDUSTRIAL DE CONCRETO ARMADO, FCK = 20 MPA, ESPESSURA DE 12,0 CM. AF_04/2022</v>
      </c>
      <c r="E225" s="174" t="str">
        <f>ORÇAMENTO!E109</f>
        <v>M2</v>
      </c>
      <c r="F225" s="120"/>
      <c r="G225" s="100"/>
      <c r="H225" s="100"/>
      <c r="I225" s="100"/>
      <c r="J225" s="120"/>
      <c r="K225" s="100"/>
      <c r="L225" s="100"/>
      <c r="M225" s="130">
        <f>M226</f>
        <v>651.08000000000004</v>
      </c>
    </row>
    <row r="226" spans="1:13" ht="45">
      <c r="A226" s="127"/>
      <c r="B226" s="127"/>
      <c r="C226" s="127"/>
      <c r="D226" s="94" t="str">
        <f>D225</f>
        <v>EXECUÇÃO DE PISO INDUSTRIAL DE CONCRETO ARMADO, FCK = 20 MPA, ESPESSURA DE 12,0 CM. AF_04/2022</v>
      </c>
      <c r="E226" s="174"/>
      <c r="F226" s="120"/>
      <c r="G226" s="100"/>
      <c r="H226" s="100"/>
      <c r="I226" s="100"/>
      <c r="J226" s="120">
        <v>651.08000000000004</v>
      </c>
      <c r="K226" s="100"/>
      <c r="L226" s="100"/>
      <c r="M226" s="189">
        <f>J226</f>
        <v>651.08000000000004</v>
      </c>
    </row>
    <row r="227" spans="1:13" ht="15.75">
      <c r="A227" s="127"/>
      <c r="B227" s="127"/>
      <c r="C227" s="127"/>
      <c r="D227" s="128"/>
      <c r="E227" s="174"/>
      <c r="F227" s="120"/>
      <c r="G227" s="100"/>
      <c r="H227" s="100"/>
      <c r="I227" s="100"/>
      <c r="J227" s="120"/>
      <c r="K227" s="100"/>
      <c r="L227" s="100"/>
      <c r="M227" s="130"/>
    </row>
    <row r="228" spans="1:13" ht="47.25">
      <c r="A228" s="127" t="str">
        <f>ORÇAMENTO!A110</f>
        <v xml:space="preserve"> 7.4 </v>
      </c>
      <c r="B228" s="127" t="str">
        <f>ORÇAMENTO!B110</f>
        <v>SINAPI</v>
      </c>
      <c r="C228" s="127" t="str">
        <f>ORÇAMENTO!C110</f>
        <v>95241</v>
      </c>
      <c r="D228" s="128" t="str">
        <f>ORÇAMENTO!D110</f>
        <v>LASTRO DE CONCRETO MAGRO, APLICADO EM PISOS, LAJES SOBRE SOLO OU RADIERS, ESPESSURA DE 5 CM. AF_01/2024</v>
      </c>
      <c r="E228" s="127" t="str">
        <f>ORÇAMENTO!E110</f>
        <v>M2</v>
      </c>
      <c r="F228" s="120"/>
      <c r="G228" s="100"/>
      <c r="H228" s="100"/>
      <c r="I228" s="100"/>
      <c r="J228" s="120"/>
      <c r="K228" s="100"/>
      <c r="L228" s="100"/>
      <c r="M228" s="130">
        <f>M229</f>
        <v>651.08000000000004</v>
      </c>
    </row>
    <row r="229" spans="1:13" ht="45">
      <c r="A229" s="127"/>
      <c r="B229" s="127"/>
      <c r="C229" s="127"/>
      <c r="D229" s="94" t="str">
        <f>D228</f>
        <v>LASTRO DE CONCRETO MAGRO, APLICADO EM PISOS, LAJES SOBRE SOLO OU RADIERS, ESPESSURA DE 5 CM. AF_01/2024</v>
      </c>
      <c r="E229" s="174"/>
      <c r="F229" s="120"/>
      <c r="G229" s="100"/>
      <c r="H229" s="100"/>
      <c r="I229" s="100"/>
      <c r="J229" s="120">
        <v>651.08000000000004</v>
      </c>
      <c r="K229" s="100"/>
      <c r="L229" s="100"/>
      <c r="M229" s="189">
        <f>J229</f>
        <v>651.08000000000004</v>
      </c>
    </row>
    <row r="230" spans="1:13" ht="15.75">
      <c r="A230" s="127"/>
      <c r="B230" s="127"/>
      <c r="C230" s="127"/>
      <c r="D230" s="128"/>
      <c r="E230" s="174"/>
      <c r="F230" s="120"/>
      <c r="G230" s="100"/>
      <c r="H230" s="100"/>
      <c r="I230" s="100"/>
      <c r="J230" s="120"/>
      <c r="K230" s="100"/>
      <c r="L230" s="100"/>
      <c r="M230" s="130"/>
    </row>
    <row r="231" spans="1:13" ht="63">
      <c r="A231" s="127" t="str">
        <f>ORÇAMENTO!A111</f>
        <v xml:space="preserve"> 7.5 </v>
      </c>
      <c r="B231" s="127" t="str">
        <f>ORÇAMENTO!B111</f>
        <v>SINAPI</v>
      </c>
      <c r="C231" s="127" t="str">
        <f>ORÇAMENTO!C111</f>
        <v>92398</v>
      </c>
      <c r="D231" s="128" t="str">
        <f>ORÇAMENTO!D111</f>
        <v>EXECUÇÃO DE PAVIMENTO EM PISO INTERTRAVADO, COM BLOCO RETANGULAR COR NATURAL DE 20 X 10 CM, ESPESSURA 8 CM. AF_10/2022</v>
      </c>
      <c r="E231" s="127" t="str">
        <f>ORÇAMENTO!E111</f>
        <v>M2</v>
      </c>
      <c r="F231" s="178"/>
      <c r="G231" s="100"/>
      <c r="H231" s="100"/>
      <c r="I231" s="100"/>
      <c r="J231" s="178"/>
      <c r="K231" s="100"/>
      <c r="L231" s="100"/>
      <c r="M231" s="199">
        <f>M232</f>
        <v>198.49</v>
      </c>
    </row>
    <row r="232" spans="1:13" ht="60">
      <c r="A232" s="127"/>
      <c r="B232" s="127"/>
      <c r="C232" s="127"/>
      <c r="D232" s="94" t="str">
        <f>D231</f>
        <v>EXECUÇÃO DE PAVIMENTO EM PISO INTERTRAVADO, COM BLOCO RETANGULAR COR NATURAL DE 20 X 10 CM, ESPESSURA 8 CM. AF_10/2022</v>
      </c>
      <c r="E232" s="174"/>
      <c r="F232" s="120"/>
      <c r="G232" s="100"/>
      <c r="H232" s="100"/>
      <c r="I232" s="100"/>
      <c r="J232" s="120">
        <v>198.49</v>
      </c>
      <c r="K232" s="100"/>
      <c r="L232" s="100"/>
      <c r="M232" s="189">
        <f>J232</f>
        <v>198.49</v>
      </c>
    </row>
    <row r="233" spans="1:13" ht="15.75">
      <c r="A233" s="127"/>
      <c r="B233" s="127"/>
      <c r="C233" s="127"/>
      <c r="D233" s="128"/>
      <c r="E233" s="174"/>
      <c r="F233" s="120"/>
      <c r="G233" s="100"/>
      <c r="H233" s="100"/>
      <c r="I233" s="100"/>
      <c r="J233" s="100"/>
      <c r="K233" s="100"/>
      <c r="L233" s="100"/>
      <c r="M233" s="130"/>
    </row>
    <row r="234" spans="1:13" ht="15.75">
      <c r="A234" s="127" t="str">
        <f>ORÇAMENTO!A113</f>
        <v xml:space="preserve"> 8 </v>
      </c>
      <c r="B234" s="127"/>
      <c r="C234" s="127"/>
      <c r="D234" s="128" t="str">
        <f>ORÇAMENTO!D113</f>
        <v>ESQUADRIAS E GRADIS</v>
      </c>
      <c r="E234" s="174"/>
      <c r="F234" s="120"/>
      <c r="G234" s="100"/>
      <c r="H234" s="100"/>
      <c r="I234" s="100"/>
      <c r="J234" s="100"/>
      <c r="K234" s="100"/>
      <c r="L234" s="100"/>
      <c r="M234" s="130"/>
    </row>
    <row r="235" spans="1:13" ht="110.25">
      <c r="A235" s="127" t="str">
        <f>ORÇAMENTO!A114</f>
        <v xml:space="preserve"> 8.1 </v>
      </c>
      <c r="B235" s="127" t="str">
        <f>ORÇAMENTO!B114</f>
        <v>SINAPI</v>
      </c>
      <c r="C235" s="127" t="str">
        <f>ORÇAMENTO!C114</f>
        <v>90841</v>
      </c>
      <c r="D235" s="128" t="str">
        <f>ORÇAMENTO!D114</f>
        <v>KIT DE PORTA DE MADEIRA PARA PINTURA, SEMI-OCA (LEVE OU MÉDIA), PADRÃO MÉDIO, 60X210CM, ESPESSURA DE 3,5CM, ITENS INCLUSOS: DOBRADIÇAS, MONTAGEM E INSTALAÇÃO DO BATENTE, FECHADURA COM EXECUÇÃO DO FURO - FORNECIMENTO E INSTALAÇÃO. AF_12/2019</v>
      </c>
      <c r="E235" s="174" t="str">
        <f>ORÇAMENTO!E114</f>
        <v>UN</v>
      </c>
      <c r="F235" s="100"/>
      <c r="G235" s="100"/>
      <c r="H235" s="100"/>
      <c r="I235" s="100"/>
      <c r="J235" s="100"/>
      <c r="K235" s="100"/>
      <c r="L235" s="100"/>
      <c r="M235" s="130">
        <f>M236</f>
        <v>12</v>
      </c>
    </row>
    <row r="236" spans="1:13" ht="105">
      <c r="A236" s="127"/>
      <c r="B236" s="127"/>
      <c r="C236" s="127"/>
      <c r="D236" s="94" t="str">
        <f>D235</f>
        <v>KIT DE PORTA DE MADEIRA PARA PINTURA, SEMI-OCA (LEVE OU MÉDIA), PADRÃO MÉDIO, 60X210CM, ESPESSURA DE 3,5CM, ITENS INCLUSOS: DOBRADIÇAS, MONTAGEM E INSTALAÇÃO DO BATENTE, FECHADURA COM EXECUÇÃO DO FURO - FORNECIMENTO E INSTALAÇÃO. AF_12/2019</v>
      </c>
      <c r="E236" s="174"/>
      <c r="F236" s="100">
        <v>12</v>
      </c>
      <c r="G236" s="100"/>
      <c r="I236" s="100"/>
      <c r="J236" s="100"/>
      <c r="K236" s="100"/>
      <c r="L236" s="100"/>
      <c r="M236" s="189">
        <f>F236</f>
        <v>12</v>
      </c>
    </row>
    <row r="237" spans="1:13" ht="15.75">
      <c r="A237" s="127"/>
      <c r="B237" s="127"/>
      <c r="C237" s="127"/>
      <c r="D237" s="128"/>
      <c r="E237" s="174"/>
      <c r="F237" s="120"/>
      <c r="G237" s="100"/>
      <c r="H237" s="100"/>
      <c r="I237" s="100"/>
      <c r="J237" s="100"/>
      <c r="K237" s="100"/>
      <c r="L237" s="100"/>
      <c r="M237" s="100"/>
    </row>
    <row r="238" spans="1:13" ht="110.25">
      <c r="A238" s="127" t="str">
        <f>ORÇAMENTO!A115</f>
        <v xml:space="preserve"> 8.2 </v>
      </c>
      <c r="B238" s="127" t="str">
        <f>ORÇAMENTO!B115</f>
        <v>SINAPI</v>
      </c>
      <c r="C238" s="127" t="str">
        <f>ORÇAMENTO!C115</f>
        <v>90843</v>
      </c>
      <c r="D238" s="128" t="str">
        <f>ORÇAMENTO!D115</f>
        <v>KIT DE PORTA DE MADEIRA PARA PINTURA, SEMI-OCA (LEVE OU MÉDIA), PADRÃO MÉDIO, 80X210CM, ESPESSURA DE 3,5CM, ITENS INCLUSOS: DOBRADIÇAS, MONTAGEM E INSTALAÇÃO DO BATENTE, FECHADURA COM EXECUÇÃO DO FURO - FORNECIMENTO E INSTALAÇÃO. AF_12/2019</v>
      </c>
      <c r="E238" s="174" t="str">
        <f>ORÇAMENTO!E115</f>
        <v>UN</v>
      </c>
      <c r="F238" s="120"/>
      <c r="G238" s="100"/>
      <c r="H238" s="100"/>
      <c r="I238" s="100"/>
      <c r="J238" s="100"/>
      <c r="K238" s="100"/>
      <c r="L238" s="100"/>
      <c r="M238" s="130">
        <f>M239</f>
        <v>16</v>
      </c>
    </row>
    <row r="239" spans="1:13" ht="105">
      <c r="A239" s="127"/>
      <c r="B239" s="127"/>
      <c r="C239" s="127"/>
      <c r="D239" s="94" t="str">
        <f>D238</f>
        <v>KIT DE PORTA DE MADEIRA PARA PINTURA, SEMI-OCA (LEVE OU MÉDIA), PADRÃO MÉDIO, 80X210CM, ESPESSURA DE 3,5CM, ITENS INCLUSOS: DOBRADIÇAS, MONTAGEM E INSTALAÇÃO DO BATENTE, FECHADURA COM EXECUÇÃO DO FURO - FORNECIMENTO E INSTALAÇÃO. AF_12/2019</v>
      </c>
      <c r="E239" s="174"/>
      <c r="F239" s="100">
        <v>16</v>
      </c>
      <c r="G239" s="100"/>
      <c r="I239" s="100"/>
      <c r="J239" s="100"/>
      <c r="K239" s="100"/>
      <c r="L239" s="100"/>
      <c r="M239" s="189">
        <f>F239</f>
        <v>16</v>
      </c>
    </row>
    <row r="240" spans="1:13" ht="15.75">
      <c r="A240" s="127"/>
      <c r="B240" s="127"/>
      <c r="C240" s="127"/>
      <c r="D240" s="128"/>
      <c r="E240" s="174"/>
      <c r="F240" s="120"/>
      <c r="G240" s="100"/>
      <c r="H240" s="100"/>
      <c r="I240" s="100"/>
      <c r="J240" s="100"/>
      <c r="K240" s="100"/>
      <c r="L240" s="100"/>
      <c r="M240" s="100"/>
    </row>
    <row r="241" spans="1:13" ht="110.25">
      <c r="A241" s="127" t="str">
        <f>ORÇAMENTO!A116</f>
        <v xml:space="preserve"> 8.3 </v>
      </c>
      <c r="B241" s="127" t="str">
        <f>ORÇAMENTO!B116</f>
        <v>SINAPI</v>
      </c>
      <c r="C241" s="127" t="str">
        <f>ORÇAMENTO!C116</f>
        <v>90844</v>
      </c>
      <c r="D241" s="128" t="str">
        <f>ORÇAMENTO!D116</f>
        <v>KIT DE PORTA DE MADEIRA PARA PINTURA, SEMI-OCA (LEVE OU MÉDIA), PADRÃO MÉDIO, 90X210CM, ESPESSURA DE 3,5CM, ITENS INCLUSOS: DOBRADIÇAS, MONTAGEM E INSTALAÇÃO DO BATENTE, FECHADURA COM EXECUÇÃO DO FURO - FORNECIMENTO E INSTALAÇÃO. AF_12/2019</v>
      </c>
      <c r="E241" s="127" t="str">
        <f>ORÇAMENTO!E116</f>
        <v>UN</v>
      </c>
      <c r="F241" s="120"/>
      <c r="G241" s="100"/>
      <c r="H241" s="100"/>
      <c r="I241" s="100"/>
      <c r="J241" s="100"/>
      <c r="K241" s="100"/>
      <c r="L241" s="100"/>
      <c r="M241" s="130">
        <f>M242</f>
        <v>8</v>
      </c>
    </row>
    <row r="242" spans="1:13" ht="105">
      <c r="A242" s="127"/>
      <c r="B242" s="127"/>
      <c r="C242" s="127"/>
      <c r="D242" s="94" t="str">
        <f>D241</f>
        <v>KIT DE PORTA DE MADEIRA PARA PINTURA, SEMI-OCA (LEVE OU MÉDIA), PADRÃO MÉDIO, 90X210CM, ESPESSURA DE 3,5CM, ITENS INCLUSOS: DOBRADIÇAS, MONTAGEM E INSTALAÇÃO DO BATENTE, FECHADURA COM EXECUÇÃO DO FURO - FORNECIMENTO E INSTALAÇÃO. AF_12/2019</v>
      </c>
      <c r="E242" s="174"/>
      <c r="F242" s="120">
        <v>8</v>
      </c>
      <c r="G242" s="100"/>
      <c r="I242" s="100"/>
      <c r="J242" s="100"/>
      <c r="K242" s="100"/>
      <c r="L242" s="100"/>
      <c r="M242" s="189">
        <f>F242</f>
        <v>8</v>
      </c>
    </row>
    <row r="243" spans="1:13" ht="15.75">
      <c r="A243" s="127"/>
      <c r="B243" s="127"/>
      <c r="C243" s="127"/>
      <c r="D243" s="128"/>
      <c r="E243" s="174"/>
      <c r="F243" s="120"/>
      <c r="G243" s="100"/>
      <c r="H243" s="100"/>
      <c r="I243" s="100"/>
      <c r="J243" s="100"/>
      <c r="K243" s="100"/>
      <c r="L243" s="100"/>
      <c r="M243" s="100"/>
    </row>
    <row r="244" spans="1:13" ht="63">
      <c r="A244" s="127" t="str">
        <f>ORÇAMENTO!A117</f>
        <v xml:space="preserve"> 8.4 </v>
      </c>
      <c r="B244" s="127" t="str">
        <f>ORÇAMENTO!B117</f>
        <v>SINAPI</v>
      </c>
      <c r="C244" s="127" t="str">
        <f>ORÇAMENTO!C117</f>
        <v>102185</v>
      </c>
      <c r="D244" s="128" t="str">
        <f>ORÇAMENTO!D117</f>
        <v>PORTA DE ABRIR COM MOLA HIDRÁULICA, EM VIDRO TEMPERADO, 2 FOLHAS DE 90X210 CM, ESPESSURA DD 10MM, INCLUSIVE ACESSÓRIOS. AF_01/2021</v>
      </c>
      <c r="E244" s="127" t="str">
        <f>ORÇAMENTO!E117</f>
        <v>UN</v>
      </c>
      <c r="F244" s="120"/>
      <c r="G244" s="100"/>
      <c r="H244" s="100"/>
      <c r="I244" s="100"/>
      <c r="J244" s="100"/>
      <c r="K244" s="100"/>
      <c r="L244" s="100"/>
      <c r="M244" s="130">
        <f>M245</f>
        <v>2</v>
      </c>
    </row>
    <row r="245" spans="1:13" ht="60">
      <c r="A245" s="127"/>
      <c r="B245" s="127"/>
      <c r="C245" s="127"/>
      <c r="D245" s="94" t="str">
        <f>D244</f>
        <v>PORTA DE ABRIR COM MOLA HIDRÁULICA, EM VIDRO TEMPERADO, 2 FOLHAS DE 90X210 CM, ESPESSURA DD 10MM, INCLUSIVE ACESSÓRIOS. AF_01/2021</v>
      </c>
      <c r="E245" s="174"/>
      <c r="F245" s="120">
        <v>2</v>
      </c>
      <c r="G245" s="100"/>
      <c r="I245" s="100"/>
      <c r="J245" s="100"/>
      <c r="K245" s="100"/>
      <c r="L245" s="100"/>
      <c r="M245" s="189">
        <f>F245</f>
        <v>2</v>
      </c>
    </row>
    <row r="246" spans="1:13" ht="15.75">
      <c r="A246" s="127"/>
      <c r="B246" s="127"/>
      <c r="C246" s="127"/>
      <c r="D246" s="128"/>
      <c r="E246" s="174"/>
      <c r="F246" s="120"/>
      <c r="G246" s="100"/>
      <c r="H246" s="100"/>
      <c r="I246" s="100"/>
      <c r="J246" s="100"/>
      <c r="K246" s="100"/>
      <c r="L246" s="100"/>
      <c r="M246" s="100"/>
    </row>
    <row r="247" spans="1:13" ht="31.5">
      <c r="A247" s="127" t="str">
        <f>ORÇAMENTO!A118</f>
        <v xml:space="preserve"> 8.5 </v>
      </c>
      <c r="B247" s="127" t="str">
        <f>ORÇAMENTO!B118</f>
        <v>SEINFRA</v>
      </c>
      <c r="C247" s="127" t="str">
        <f>ORÇAMENTO!C118</f>
        <v>C1975</v>
      </c>
      <c r="D247" s="128" t="str">
        <f>ORÇAMENTO!D118</f>
        <v>PORTA EXTERNA DE CEDRO LISA COMPLETA DUAS FOLHAS (1.80X2.10)m</v>
      </c>
      <c r="E247" s="174" t="str">
        <f>ORÇAMENTO!E118</f>
        <v>UN</v>
      </c>
      <c r="F247" s="120"/>
      <c r="G247" s="100"/>
      <c r="H247" s="100"/>
      <c r="I247" s="100"/>
      <c r="J247" s="100"/>
      <c r="K247" s="100"/>
      <c r="L247" s="100"/>
      <c r="M247" s="130">
        <f>M248</f>
        <v>2</v>
      </c>
    </row>
    <row r="248" spans="1:13" ht="30">
      <c r="A248" s="127"/>
      <c r="B248" s="127"/>
      <c r="C248" s="127"/>
      <c r="D248" s="94" t="str">
        <f>D247</f>
        <v>PORTA EXTERNA DE CEDRO LISA COMPLETA DUAS FOLHAS (1.80X2.10)m</v>
      </c>
      <c r="E248" s="174"/>
      <c r="F248" s="120">
        <v>2</v>
      </c>
      <c r="G248" s="100"/>
      <c r="I248" s="100"/>
      <c r="J248" s="100"/>
      <c r="K248" s="100"/>
      <c r="L248" s="100"/>
      <c r="M248" s="189">
        <f>F248</f>
        <v>2</v>
      </c>
    </row>
    <row r="249" spans="1:13" ht="15.75">
      <c r="A249" s="127"/>
      <c r="B249" s="127"/>
      <c r="C249" s="127"/>
      <c r="D249" s="128"/>
      <c r="E249" s="174"/>
      <c r="F249" s="178"/>
      <c r="G249" s="100"/>
      <c r="H249" s="100"/>
      <c r="I249" s="100"/>
      <c r="J249" s="100"/>
      <c r="K249" s="100"/>
      <c r="L249" s="100"/>
      <c r="M249" s="100"/>
    </row>
    <row r="250" spans="1:13" ht="31.5">
      <c r="A250" s="127" t="str">
        <f>ORÇAMENTO!A119</f>
        <v xml:space="preserve"> 8.6 </v>
      </c>
      <c r="B250" s="127" t="str">
        <f>ORÇAMENTO!B119</f>
        <v>SINAPI</v>
      </c>
      <c r="C250" s="127" t="str">
        <f>ORÇAMENTO!C119</f>
        <v>100701</v>
      </c>
      <c r="D250" s="128" t="str">
        <f>ORÇAMENTO!D119</f>
        <v>PORTA DE FERRO, DE ABRIR, TIPO GRADE COM CHAPA, COM GUARNIÇÕES. AF_12/2019</v>
      </c>
      <c r="E250" s="127" t="str">
        <f>ORÇAMENTO!E119</f>
        <v>M2</v>
      </c>
      <c r="F250" s="120"/>
      <c r="G250" s="100"/>
      <c r="H250" s="100"/>
      <c r="I250" s="100"/>
      <c r="J250" s="100"/>
      <c r="K250" s="100"/>
      <c r="L250" s="100"/>
      <c r="M250" s="130">
        <f>M251</f>
        <v>6.3</v>
      </c>
    </row>
    <row r="251" spans="1:13" ht="30">
      <c r="A251" s="127"/>
      <c r="B251" s="127"/>
      <c r="C251" s="127"/>
      <c r="D251" s="94" t="str">
        <f>D250</f>
        <v>PORTA DE FERRO, DE ABRIR, TIPO GRADE COM CHAPA, COM GUARNIÇÕES. AF_12/2019</v>
      </c>
      <c r="E251" s="174"/>
      <c r="F251" s="44"/>
      <c r="G251" s="100"/>
      <c r="I251" s="100"/>
      <c r="J251" s="44">
        <v>6.3</v>
      </c>
      <c r="K251" s="100"/>
      <c r="L251" s="100"/>
      <c r="M251" s="189">
        <f>J251</f>
        <v>6.3</v>
      </c>
    </row>
    <row r="252" spans="1:13" ht="15.75">
      <c r="A252" s="127"/>
      <c r="B252" s="127"/>
      <c r="C252" s="127"/>
      <c r="D252" s="128"/>
      <c r="E252" s="174"/>
      <c r="F252" s="44"/>
      <c r="G252" s="100"/>
      <c r="H252" s="100"/>
      <c r="I252" s="100"/>
      <c r="J252" s="100"/>
      <c r="K252" s="100"/>
      <c r="L252" s="100"/>
      <c r="M252" s="130"/>
    </row>
    <row r="253" spans="1:13" ht="94.5">
      <c r="A253" s="127" t="str">
        <f>ORÇAMENTO!A120</f>
        <v xml:space="preserve"> 8.7 </v>
      </c>
      <c r="B253" s="127" t="str">
        <f>ORÇAMENTO!B120</f>
        <v>SINAPI</v>
      </c>
      <c r="C253" s="127" t="str">
        <f>ORÇAMENTO!C120</f>
        <v>94570</v>
      </c>
      <c r="D253" s="128" t="str">
        <f>ORÇAMENTO!D120</f>
        <v>JANELA DE ALUMÍNIO DE CORRER COM 2 FOLHAS PARA VIDROS, COM VIDROS, BATENTE, ACABAMENTO COM ACETATO OU BRILHANTE E FERRAGENS. EXCLUSIVE ALIZAR E CONTRAMARCO. FORNECIMENTO E INSTALAÇÃO. AF_12/2019</v>
      </c>
      <c r="E253" s="127" t="str">
        <f>ORÇAMENTO!E120</f>
        <v>M2</v>
      </c>
      <c r="F253" s="44"/>
      <c r="G253" s="100"/>
      <c r="H253" s="100"/>
      <c r="I253" s="100"/>
      <c r="J253" s="100"/>
      <c r="K253" s="100"/>
      <c r="L253" s="100"/>
      <c r="M253" s="130">
        <f>M254</f>
        <v>14.2</v>
      </c>
    </row>
    <row r="254" spans="1:13" ht="90">
      <c r="A254" s="127"/>
      <c r="B254" s="127"/>
      <c r="C254" s="127"/>
      <c r="D254" s="94" t="str">
        <f>D253</f>
        <v>JANELA DE ALUMÍNIO DE CORRER COM 2 FOLHAS PARA VIDROS, COM VIDROS, BATENTE, ACABAMENTO COM ACETATO OU BRILHANTE E FERRAGENS. EXCLUSIVE ALIZAR E CONTRAMARCO. FORNECIMENTO E INSTALAÇÃO. AF_12/2019</v>
      </c>
      <c r="E254" s="174"/>
      <c r="F254" s="100"/>
      <c r="G254" s="100"/>
      <c r="I254" s="100"/>
      <c r="J254" s="100">
        <v>14.2</v>
      </c>
      <c r="K254" s="100"/>
      <c r="L254" s="100"/>
      <c r="M254" s="189">
        <f>J254</f>
        <v>14.2</v>
      </c>
    </row>
    <row r="255" spans="1:13" ht="15.75">
      <c r="A255" s="127"/>
      <c r="B255" s="127"/>
      <c r="C255" s="127"/>
      <c r="D255" s="128"/>
      <c r="E255" s="174"/>
      <c r="F255" s="120"/>
      <c r="G255" s="100"/>
      <c r="H255" s="100"/>
      <c r="I255" s="100"/>
      <c r="J255" s="120"/>
      <c r="K255" s="100"/>
      <c r="L255" s="100"/>
      <c r="M255" s="130"/>
    </row>
    <row r="256" spans="1:13" ht="78.75">
      <c r="A256" s="127" t="str">
        <f>ORÇAMENTO!A121</f>
        <v xml:space="preserve"> 8.8 </v>
      </c>
      <c r="B256" s="127" t="str">
        <f>ORÇAMENTO!B121</f>
        <v>SINAPI</v>
      </c>
      <c r="C256" s="127" t="str">
        <f>ORÇAMENTO!C121</f>
        <v>94569</v>
      </c>
      <c r="D256" s="128" t="str">
        <f>ORÇAMENTO!D121</f>
        <v>JANELA DE ALUMÍNIO TIPO MAXIM-AR, COM VIDROS, BATENTE E FERRAGENS. EXCLUSIVE ALIZAR, ACABAMENTO E CONTRAMARCO. FORNECIMENTO E INSTALAÇÃO. AF_12/2019</v>
      </c>
      <c r="E256" s="127" t="str">
        <f>ORÇAMENTO!E121</f>
        <v>M2</v>
      </c>
      <c r="F256" s="120"/>
      <c r="G256" s="100"/>
      <c r="H256" s="100"/>
      <c r="I256" s="100"/>
      <c r="J256" s="120"/>
      <c r="K256" s="100"/>
      <c r="L256" s="100"/>
      <c r="M256" s="130">
        <f>M257</f>
        <v>1.5</v>
      </c>
    </row>
    <row r="257" spans="1:13" ht="60">
      <c r="A257" s="127"/>
      <c r="B257" s="127"/>
      <c r="C257" s="127"/>
      <c r="D257" s="94" t="str">
        <f>D256</f>
        <v>JANELA DE ALUMÍNIO TIPO MAXIM-AR, COM VIDROS, BATENTE E FERRAGENS. EXCLUSIVE ALIZAR, ACABAMENTO E CONTRAMARCO. FORNECIMENTO E INSTALAÇÃO. AF_12/2019</v>
      </c>
      <c r="E257" s="174"/>
      <c r="F257" s="120"/>
      <c r="G257" s="100"/>
      <c r="I257" s="100"/>
      <c r="J257" s="120">
        <v>1.5</v>
      </c>
      <c r="K257" s="100"/>
      <c r="L257" s="100"/>
      <c r="M257" s="189">
        <f>J257</f>
        <v>1.5</v>
      </c>
    </row>
    <row r="258" spans="1:13" ht="15.75">
      <c r="A258" s="127"/>
      <c r="B258" s="127"/>
      <c r="C258" s="127"/>
      <c r="D258" s="128"/>
      <c r="E258" s="174"/>
      <c r="F258" s="120"/>
      <c r="G258" s="100"/>
      <c r="H258" s="100"/>
      <c r="I258" s="100"/>
      <c r="J258" s="100"/>
      <c r="K258" s="100"/>
      <c r="L258" s="100"/>
      <c r="M258" s="100"/>
    </row>
    <row r="259" spans="1:13" ht="78.75">
      <c r="A259" s="127" t="str">
        <f>ORÇAMENTO!A122</f>
        <v xml:space="preserve"> 8.9 </v>
      </c>
      <c r="B259" s="127" t="str">
        <f>ORÇAMENTO!B122</f>
        <v>SINAPI</v>
      </c>
      <c r="C259" s="127" t="str">
        <f>ORÇAMENTO!C122</f>
        <v>100674</v>
      </c>
      <c r="D259" s="128" t="str">
        <f>ORÇAMENTO!D122</f>
        <v>JANELA FIXA DE ALUMÍNIO PARA VIDRO, COM VIDRO, BATENTE E FERRAGENS. EXCLUSIVE ACABAMENTO, ALIZAR E CONTRAMARCO. FORNECIMENTO E INSTALAÇÃO. AF_12/2019</v>
      </c>
      <c r="E259" s="127" t="str">
        <f>ORÇAMENTO!E122</f>
        <v>M2</v>
      </c>
      <c r="F259" s="120"/>
      <c r="G259" s="100"/>
      <c r="H259" s="100"/>
      <c r="I259" s="100"/>
      <c r="J259" s="100"/>
      <c r="K259" s="100"/>
      <c r="L259" s="100"/>
      <c r="M259" s="130">
        <f>M260</f>
        <v>38.15</v>
      </c>
    </row>
    <row r="260" spans="1:13" ht="60">
      <c r="A260" s="127"/>
      <c r="B260" s="127"/>
      <c r="C260" s="127"/>
      <c r="D260" s="94" t="str">
        <f>D259</f>
        <v>JANELA FIXA DE ALUMÍNIO PARA VIDRO, COM VIDRO, BATENTE E FERRAGENS. EXCLUSIVE ACABAMENTO, ALIZAR E CONTRAMARCO. FORNECIMENTO E INSTALAÇÃO. AF_12/2019</v>
      </c>
      <c r="E260" s="174"/>
      <c r="F260" s="120"/>
      <c r="G260" s="100"/>
      <c r="I260" s="100"/>
      <c r="J260" s="120">
        <v>38.15</v>
      </c>
      <c r="K260" s="100"/>
      <c r="L260" s="100"/>
      <c r="M260" s="189">
        <f>J260</f>
        <v>38.15</v>
      </c>
    </row>
    <row r="261" spans="1:13" ht="15.75">
      <c r="A261" s="127"/>
      <c r="B261" s="127"/>
      <c r="C261" s="127"/>
      <c r="D261" s="128"/>
      <c r="E261" s="174"/>
      <c r="F261" s="178"/>
      <c r="G261" s="100"/>
      <c r="H261" s="100"/>
      <c r="I261" s="100"/>
      <c r="J261" s="178"/>
      <c r="K261" s="100"/>
      <c r="L261" s="100"/>
      <c r="M261" s="130"/>
    </row>
    <row r="262" spans="1:13" ht="47.25">
      <c r="A262" s="127" t="str">
        <f>ORÇAMENTO!A123</f>
        <v xml:space="preserve"> 8.10 </v>
      </c>
      <c r="B262" s="127" t="str">
        <f>ORÇAMENTO!B123</f>
        <v>SINAPI</v>
      </c>
      <c r="C262" s="127" t="str">
        <f>ORÇAMENTO!C123</f>
        <v>99861</v>
      </c>
      <c r="D262" s="128" t="str">
        <f>ORÇAMENTO!D123</f>
        <v>GRADIL EM FERRO FIXADO EM VÃOS DE JANELAS, FORMADO POR BARRAS CHATAS DE 25X4,8 MM. AF_04/2019</v>
      </c>
      <c r="E262" s="174" t="str">
        <f>ORÇAMENTO!E123</f>
        <v>M2</v>
      </c>
      <c r="F262" s="44"/>
      <c r="G262" s="100"/>
      <c r="H262" s="100"/>
      <c r="I262" s="100"/>
      <c r="J262" s="44"/>
      <c r="K262" s="100"/>
      <c r="L262" s="100"/>
      <c r="M262" s="130">
        <f>M263</f>
        <v>18.84</v>
      </c>
    </row>
    <row r="263" spans="1:13" ht="45">
      <c r="A263" s="127"/>
      <c r="B263" s="127"/>
      <c r="C263" s="127"/>
      <c r="D263" s="94" t="str">
        <f>D262</f>
        <v>GRADIL EM FERRO FIXADO EM VÃOS DE JANELAS, FORMADO POR BARRAS CHATAS DE 25X4,8 MM. AF_04/2019</v>
      </c>
      <c r="E263" s="174"/>
      <c r="F263" s="100"/>
      <c r="G263" s="100"/>
      <c r="I263" s="100"/>
      <c r="J263" s="100">
        <v>18.84</v>
      </c>
      <c r="K263" s="100"/>
      <c r="L263" s="100"/>
      <c r="M263" s="189">
        <f>J263</f>
        <v>18.84</v>
      </c>
    </row>
    <row r="264" spans="1:13" ht="15.75">
      <c r="A264" s="127"/>
      <c r="B264" s="127"/>
      <c r="C264" s="127"/>
      <c r="D264" s="128"/>
      <c r="E264" s="174"/>
      <c r="F264" s="120"/>
      <c r="G264" s="100"/>
      <c r="H264" s="100"/>
      <c r="I264" s="100"/>
      <c r="J264" s="100"/>
      <c r="K264" s="100"/>
      <c r="L264" s="100"/>
      <c r="M264" s="130"/>
    </row>
    <row r="265" spans="1:13" ht="15.75">
      <c r="A265" s="127" t="str">
        <f>ORÇAMENTO!A125</f>
        <v xml:space="preserve"> 9 </v>
      </c>
      <c r="B265" s="127"/>
      <c r="C265" s="127"/>
      <c r="D265" s="128" t="str">
        <f>ORÇAMENTO!D125</f>
        <v>INSTALAÇÕES ELÉTRICAS E DE MULTIMÍDIA</v>
      </c>
      <c r="E265" s="174"/>
      <c r="F265" s="120"/>
      <c r="G265" s="100"/>
      <c r="H265" s="100"/>
      <c r="I265" s="100"/>
      <c r="J265" s="100"/>
      <c r="K265" s="100"/>
      <c r="L265" s="100"/>
      <c r="M265" s="130"/>
    </row>
    <row r="266" spans="1:13" ht="47.25">
      <c r="A266" s="127" t="str">
        <f>ORÇAMENTO!A126</f>
        <v xml:space="preserve"> 9.1 </v>
      </c>
      <c r="B266" s="127" t="str">
        <f>ORÇAMENTO!B126</f>
        <v>SINAPI</v>
      </c>
      <c r="C266" s="127" t="str">
        <f>ORÇAMENTO!C126</f>
        <v>91940</v>
      </c>
      <c r="D266" s="128" t="str">
        <f>ORÇAMENTO!D126</f>
        <v>CAIXA RETANGULAR 4" X 2" MÉDIA (1,30 M DO PISO), PVC, INSTALADA EM PAREDE - FORNECIMENTO E INSTALAÇÃO. AF_03/2023</v>
      </c>
      <c r="E266" s="127" t="str">
        <f>ORÇAMENTO!E126</f>
        <v>UN</v>
      </c>
      <c r="F266" s="120"/>
      <c r="G266" s="100"/>
      <c r="H266" s="100"/>
      <c r="I266" s="100"/>
      <c r="J266" s="100"/>
      <c r="K266" s="100"/>
      <c r="L266" s="100"/>
      <c r="M266" s="199">
        <f>M267</f>
        <v>133</v>
      </c>
    </row>
    <row r="267" spans="1:13" ht="45">
      <c r="A267" s="127"/>
      <c r="B267" s="127"/>
      <c r="C267" s="127"/>
      <c r="D267" s="94" t="str">
        <f>D266</f>
        <v>CAIXA RETANGULAR 4" X 2" MÉDIA (1,30 M DO PISO), PVC, INSTALADA EM PAREDE - FORNECIMENTO E INSTALAÇÃO. AF_03/2023</v>
      </c>
      <c r="E267" s="174"/>
      <c r="F267" s="120">
        <v>133</v>
      </c>
      <c r="H267" s="100"/>
      <c r="I267" s="100"/>
      <c r="J267" s="100"/>
      <c r="K267" s="100"/>
      <c r="L267" s="100"/>
      <c r="M267" s="189">
        <f>F267</f>
        <v>133</v>
      </c>
    </row>
    <row r="268" spans="1:13" ht="15.75">
      <c r="A268" s="127"/>
      <c r="B268" s="127"/>
      <c r="C268" s="127"/>
      <c r="D268" s="128"/>
      <c r="E268" s="174"/>
      <c r="F268" s="120"/>
      <c r="G268" s="100"/>
      <c r="H268" s="100"/>
      <c r="I268" s="100"/>
      <c r="J268" s="100"/>
      <c r="K268" s="100"/>
      <c r="L268" s="100"/>
      <c r="M268" s="100"/>
    </row>
    <row r="269" spans="1:13" ht="47.25">
      <c r="A269" s="127" t="str">
        <f>ORÇAMENTO!A127</f>
        <v xml:space="preserve"> 9.2 </v>
      </c>
      <c r="B269" s="127" t="str">
        <f>ORÇAMENTO!B127</f>
        <v>SINAPI</v>
      </c>
      <c r="C269" s="127" t="str">
        <f>ORÇAMENTO!C127</f>
        <v>91937</v>
      </c>
      <c r="D269" s="128" t="str">
        <f>ORÇAMENTO!D127</f>
        <v>CAIXA OCTOGONAL 3" X 3", PVC, INSTALADA EM LAJE - FORNECIMENTO E INSTALAÇÃO. AF_03/2023</v>
      </c>
      <c r="E269" s="127" t="str">
        <f>ORÇAMENTO!E127</f>
        <v>UN</v>
      </c>
      <c r="F269" s="120"/>
      <c r="G269" s="100"/>
      <c r="H269" s="100"/>
      <c r="I269" s="100"/>
      <c r="J269" s="100"/>
      <c r="K269" s="100"/>
      <c r="L269" s="100"/>
      <c r="M269" s="199">
        <f>M270</f>
        <v>153</v>
      </c>
    </row>
    <row r="270" spans="1:13" ht="45">
      <c r="A270" s="127"/>
      <c r="B270" s="127"/>
      <c r="C270" s="127"/>
      <c r="D270" s="94" t="str">
        <f>D269</f>
        <v>CAIXA OCTOGONAL 3" X 3", PVC, INSTALADA EM LAJE - FORNECIMENTO E INSTALAÇÃO. AF_03/2023</v>
      </c>
      <c r="E270" s="174"/>
      <c r="F270" s="120">
        <v>153</v>
      </c>
      <c r="H270" s="100"/>
      <c r="I270" s="100"/>
      <c r="J270" s="100"/>
      <c r="K270" s="100"/>
      <c r="L270" s="100"/>
      <c r="M270" s="189">
        <f>F270</f>
        <v>153</v>
      </c>
    </row>
    <row r="271" spans="1:13" ht="15.75">
      <c r="A271" s="127"/>
      <c r="B271" s="127"/>
      <c r="C271" s="127"/>
      <c r="D271" s="128"/>
      <c r="E271" s="174"/>
      <c r="F271" s="120"/>
      <c r="G271" s="100"/>
      <c r="H271" s="100"/>
      <c r="I271" s="100"/>
      <c r="J271" s="100"/>
      <c r="K271" s="100"/>
      <c r="L271" s="100"/>
      <c r="M271" s="100"/>
    </row>
    <row r="272" spans="1:13" ht="63">
      <c r="A272" s="127" t="str">
        <f>ORÇAMENTO!A128</f>
        <v xml:space="preserve"> 9.3 </v>
      </c>
      <c r="B272" s="127" t="str">
        <f>ORÇAMENTO!B128</f>
        <v>SINAPI</v>
      </c>
      <c r="C272" s="127" t="str">
        <f>ORÇAMENTO!C128</f>
        <v>91924</v>
      </c>
      <c r="D272" s="128" t="str">
        <f>ORÇAMENTO!D128</f>
        <v>CABO DE COBRE FLEXÍVEL ISOLADO, 1,5 MM², ANTI-CHAMA 450/750 V, PARA CIRCUITOS TERMINAIS - FORNECIMENTO E INSTALAÇÃO. AF_03/2023</v>
      </c>
      <c r="E272" s="174" t="str">
        <f>ORÇAMENTO!E128</f>
        <v>M</v>
      </c>
      <c r="F272" s="120"/>
      <c r="G272" s="100"/>
      <c r="H272" s="100"/>
      <c r="I272" s="100"/>
      <c r="J272" s="100"/>
      <c r="K272" s="100"/>
      <c r="L272" s="100"/>
      <c r="M272" s="130">
        <f>M273</f>
        <v>417.6</v>
      </c>
    </row>
    <row r="273" spans="1:13" ht="60">
      <c r="A273" s="127"/>
      <c r="B273" s="127"/>
      <c r="C273" s="127"/>
      <c r="D273" s="94" t="str">
        <f>D272</f>
        <v>CABO DE COBRE FLEXÍVEL ISOLADO, 1,5 MM², ANTI-CHAMA 450/750 V, PARA CIRCUITOS TERMINAIS - FORNECIMENTO E INSTALAÇÃO. AF_03/2023</v>
      </c>
      <c r="E273" s="174"/>
      <c r="F273" s="120"/>
      <c r="G273" s="120">
        <v>417.6</v>
      </c>
      <c r="H273" s="100"/>
      <c r="I273" s="100"/>
      <c r="J273" s="100"/>
      <c r="K273" s="100"/>
      <c r="L273" s="100"/>
      <c r="M273" s="189">
        <f>G273</f>
        <v>417.6</v>
      </c>
    </row>
    <row r="274" spans="1:13" ht="15.75">
      <c r="A274" s="127"/>
      <c r="B274" s="127"/>
      <c r="C274" s="127"/>
      <c r="D274" s="128"/>
      <c r="E274" s="174"/>
      <c r="F274" s="120"/>
      <c r="G274" s="120"/>
      <c r="H274" s="100"/>
      <c r="I274" s="100"/>
      <c r="J274" s="100"/>
      <c r="K274" s="100"/>
      <c r="L274" s="100"/>
      <c r="M274" s="100"/>
    </row>
    <row r="275" spans="1:13" ht="63">
      <c r="A275" s="127" t="str">
        <f>ORÇAMENTO!A129</f>
        <v xml:space="preserve"> 9.4 </v>
      </c>
      <c r="B275" s="127" t="str">
        <f>ORÇAMENTO!B129</f>
        <v>SINAPI</v>
      </c>
      <c r="C275" s="127" t="str">
        <f>ORÇAMENTO!C129</f>
        <v>91926</v>
      </c>
      <c r="D275" s="128" t="str">
        <f>ORÇAMENTO!D129</f>
        <v>CABO DE COBRE FLEXÍVEL ISOLADO, 2,5 MM², ANTI-CHAMA 450/750 V, PARA CIRCUITOS TERMINAIS - FORNECIMENTO E INSTALAÇÃO. AF_03/2023</v>
      </c>
      <c r="E275" s="174" t="str">
        <f>ORÇAMENTO!E129</f>
        <v>M</v>
      </c>
      <c r="F275" s="120"/>
      <c r="G275" s="120"/>
      <c r="H275" s="100"/>
      <c r="I275" s="100"/>
      <c r="J275" s="100"/>
      <c r="K275" s="100"/>
      <c r="L275" s="100"/>
      <c r="M275" s="130">
        <f>M276</f>
        <v>1959.8</v>
      </c>
    </row>
    <row r="276" spans="1:13" ht="60">
      <c r="A276" s="127"/>
      <c r="B276" s="127"/>
      <c r="C276" s="127"/>
      <c r="D276" s="94" t="str">
        <f>D275</f>
        <v>CABO DE COBRE FLEXÍVEL ISOLADO, 2,5 MM², ANTI-CHAMA 450/750 V, PARA CIRCUITOS TERMINAIS - FORNECIMENTO E INSTALAÇÃO. AF_03/2023</v>
      </c>
      <c r="E276" s="174"/>
      <c r="F276" s="120"/>
      <c r="G276" s="120">
        <v>1959.8</v>
      </c>
      <c r="H276" s="100"/>
      <c r="I276" s="100"/>
      <c r="J276" s="100"/>
      <c r="K276" s="100"/>
      <c r="L276" s="100"/>
      <c r="M276" s="189">
        <f>G276</f>
        <v>1959.8</v>
      </c>
    </row>
    <row r="277" spans="1:13" ht="15.75">
      <c r="A277" s="127"/>
      <c r="B277" s="127"/>
      <c r="C277" s="127"/>
      <c r="D277" s="128"/>
      <c r="E277" s="174"/>
      <c r="F277" s="120"/>
      <c r="G277" s="120"/>
      <c r="H277" s="100"/>
      <c r="I277" s="100"/>
      <c r="J277" s="100"/>
      <c r="K277" s="100"/>
      <c r="L277" s="100"/>
      <c r="M277" s="130"/>
    </row>
    <row r="278" spans="1:13" ht="63">
      <c r="A278" s="127" t="str">
        <f>ORÇAMENTO!A130</f>
        <v xml:space="preserve"> 9.5 </v>
      </c>
      <c r="B278" s="127" t="str">
        <f>ORÇAMENTO!B130</f>
        <v>SINAPI</v>
      </c>
      <c r="C278" s="127" t="str">
        <f>ORÇAMENTO!C130</f>
        <v>91928</v>
      </c>
      <c r="D278" s="128" t="str">
        <f>ORÇAMENTO!D130</f>
        <v>CABO DE COBRE FLEXÍVEL ISOLADO, 4 MM², ANTI-CHAMA 450/750 V, PARA CIRCUITOS TERMINAIS - FORNECIMENTO E INSTALAÇÃO. AF_03/2023</v>
      </c>
      <c r="E278" s="174" t="str">
        <f>ORÇAMENTO!E130</f>
        <v>M</v>
      </c>
      <c r="F278" s="120"/>
      <c r="G278" s="120"/>
      <c r="H278" s="100"/>
      <c r="I278" s="100"/>
      <c r="J278" s="100"/>
      <c r="K278" s="100"/>
      <c r="L278" s="100"/>
      <c r="M278" s="130">
        <f>M279</f>
        <v>430.1</v>
      </c>
    </row>
    <row r="279" spans="1:13" ht="60">
      <c r="A279" s="127"/>
      <c r="B279" s="127"/>
      <c r="C279" s="127"/>
      <c r="D279" s="94" t="str">
        <f>D278</f>
        <v>CABO DE COBRE FLEXÍVEL ISOLADO, 4 MM², ANTI-CHAMA 450/750 V, PARA CIRCUITOS TERMINAIS - FORNECIMENTO E INSTALAÇÃO. AF_03/2023</v>
      </c>
      <c r="E279" s="174"/>
      <c r="F279" s="120"/>
      <c r="G279" s="120">
        <v>430.1</v>
      </c>
      <c r="H279" s="100"/>
      <c r="I279" s="100"/>
      <c r="J279" s="100"/>
      <c r="K279" s="100"/>
      <c r="L279" s="100"/>
      <c r="M279" s="189">
        <f>G279</f>
        <v>430.1</v>
      </c>
    </row>
    <row r="280" spans="1:13" ht="15.75">
      <c r="A280" s="127"/>
      <c r="B280" s="127"/>
      <c r="C280" s="127"/>
      <c r="D280" s="128"/>
      <c r="E280" s="174"/>
      <c r="F280" s="178"/>
      <c r="G280" s="178"/>
      <c r="H280" s="100"/>
      <c r="I280" s="100"/>
      <c r="J280" s="100"/>
      <c r="K280" s="100"/>
      <c r="L280" s="100"/>
      <c r="M280" s="100"/>
    </row>
    <row r="281" spans="1:13" ht="63">
      <c r="A281" s="127" t="str">
        <f>ORÇAMENTO!A131</f>
        <v xml:space="preserve"> 9.6 </v>
      </c>
      <c r="B281" s="127" t="str">
        <f>ORÇAMENTO!B131</f>
        <v>SINAPI</v>
      </c>
      <c r="C281" s="127" t="str">
        <f>ORÇAMENTO!C131</f>
        <v>91930</v>
      </c>
      <c r="D281" s="128" t="str">
        <f>ORÇAMENTO!D131</f>
        <v>CABO DE COBRE FLEXÍVEL ISOLADO, 6 MM², ANTI-CHAMA 450/750 V, PARA CIRCUITOS TERMINAIS - FORNECIMENTO E INSTALAÇÃO. AF_03/2023</v>
      </c>
      <c r="E281" s="174" t="str">
        <f>ORÇAMENTO!E131</f>
        <v>M</v>
      </c>
      <c r="F281" s="120"/>
      <c r="G281" s="120"/>
      <c r="H281" s="100"/>
      <c r="I281" s="100"/>
      <c r="J281" s="100"/>
      <c r="K281" s="100"/>
      <c r="L281" s="100"/>
      <c r="M281" s="130">
        <f>M282</f>
        <v>1874.46</v>
      </c>
    </row>
    <row r="282" spans="1:13" ht="60">
      <c r="A282" s="127"/>
      <c r="B282" s="127"/>
      <c r="C282" s="127"/>
      <c r="D282" s="94" t="str">
        <f>D281</f>
        <v>CABO DE COBRE FLEXÍVEL ISOLADO, 6 MM², ANTI-CHAMA 450/750 V, PARA CIRCUITOS TERMINAIS - FORNECIMENTO E INSTALAÇÃO. AF_03/2023</v>
      </c>
      <c r="E282" s="174"/>
      <c r="F282" s="100"/>
      <c r="G282" s="100">
        <v>1874.46</v>
      </c>
      <c r="H282" s="100"/>
      <c r="I282" s="100"/>
      <c r="K282" s="100"/>
      <c r="L282" s="100"/>
      <c r="M282" s="189">
        <f>G282</f>
        <v>1874.46</v>
      </c>
    </row>
    <row r="283" spans="1:13" ht="15.75">
      <c r="A283" s="127"/>
      <c r="B283" s="127"/>
      <c r="C283" s="127"/>
      <c r="D283" s="128"/>
      <c r="E283" s="174"/>
      <c r="F283" s="100"/>
      <c r="G283" s="100"/>
      <c r="H283" s="100"/>
      <c r="I283" s="100"/>
      <c r="J283" s="100"/>
      <c r="K283" s="100"/>
      <c r="L283" s="100"/>
      <c r="M283" s="100"/>
    </row>
    <row r="284" spans="1:13" ht="63">
      <c r="A284" s="127" t="str">
        <f>ORÇAMENTO!A132</f>
        <v xml:space="preserve"> 9.7 </v>
      </c>
      <c r="B284" s="127" t="str">
        <f>ORÇAMENTO!B132</f>
        <v>SINAPI</v>
      </c>
      <c r="C284" s="127" t="str">
        <f>ORÇAMENTO!C132</f>
        <v>91932</v>
      </c>
      <c r="D284" s="128" t="str">
        <f>ORÇAMENTO!D132</f>
        <v>CABO DE COBRE FLEXÍVEL ISOLADO, 10 MM², ANTI-CHAMA 450/750 V, PARA CIRCUITOS TERMINAIS - FORNECIMENTO E INSTALAÇÃO. AF_03/2023</v>
      </c>
      <c r="E284" s="127" t="str">
        <f>ORÇAMENTO!E132</f>
        <v>M</v>
      </c>
      <c r="F284" s="100"/>
      <c r="G284" s="100"/>
      <c r="H284" s="100"/>
      <c r="I284" s="100"/>
      <c r="J284" s="100"/>
      <c r="K284" s="100"/>
      <c r="L284" s="100"/>
      <c r="M284" s="130">
        <f>M285</f>
        <v>210.9</v>
      </c>
    </row>
    <row r="285" spans="1:13" ht="60">
      <c r="A285" s="127"/>
      <c r="B285" s="127"/>
      <c r="C285" s="127"/>
      <c r="D285" s="94" t="str">
        <f>D284</f>
        <v>CABO DE COBRE FLEXÍVEL ISOLADO, 10 MM², ANTI-CHAMA 450/750 V, PARA CIRCUITOS TERMINAIS - FORNECIMENTO E INSTALAÇÃO. AF_03/2023</v>
      </c>
      <c r="E285" s="174"/>
      <c r="F285" s="100"/>
      <c r="G285" s="100">
        <v>210.9</v>
      </c>
      <c r="H285" s="100"/>
      <c r="I285" s="100"/>
      <c r="J285" s="100"/>
      <c r="K285" s="100"/>
      <c r="L285" s="100"/>
      <c r="M285" s="189">
        <f>G285</f>
        <v>210.9</v>
      </c>
    </row>
    <row r="286" spans="1:13" ht="15.75">
      <c r="A286" s="127"/>
      <c r="B286" s="127"/>
      <c r="C286" s="127"/>
      <c r="D286" s="128"/>
      <c r="E286" s="174"/>
      <c r="F286" s="100"/>
      <c r="G286" s="100"/>
      <c r="H286" s="100"/>
      <c r="I286" s="100"/>
      <c r="J286" s="100"/>
      <c r="K286" s="100"/>
      <c r="L286" s="100"/>
      <c r="M286" s="130"/>
    </row>
    <row r="287" spans="1:13" ht="63">
      <c r="A287" s="127" t="str">
        <f>ORÇAMENTO!A133</f>
        <v xml:space="preserve"> 9.8 </v>
      </c>
      <c r="B287" s="127" t="str">
        <f>ORÇAMENTO!B133</f>
        <v>SINAPI</v>
      </c>
      <c r="C287" s="127" t="str">
        <f>ORÇAMENTO!C133</f>
        <v>91934</v>
      </c>
      <c r="D287" s="128" t="str">
        <f>ORÇAMENTO!D133</f>
        <v>CABO DE COBRE FLEXÍVEL ISOLADO, 16 MM², ANTI-CHAMA 450/750 V, PARA CIRCUITOS TERMINAIS - FORNECIMENTO E INSTALAÇÃO. AF_03/2023</v>
      </c>
      <c r="E287" s="127" t="str">
        <f>ORÇAMENTO!E133</f>
        <v>M</v>
      </c>
      <c r="F287" s="100"/>
      <c r="G287" s="100"/>
      <c r="H287" s="100"/>
      <c r="I287" s="100"/>
      <c r="J287" s="100"/>
      <c r="K287" s="100"/>
      <c r="L287" s="100"/>
      <c r="M287" s="130">
        <f>M288</f>
        <v>250.6</v>
      </c>
    </row>
    <row r="288" spans="1:13" ht="60">
      <c r="A288" s="127"/>
      <c r="B288" s="127"/>
      <c r="C288" s="127"/>
      <c r="D288" s="94" t="str">
        <f>D287</f>
        <v>CABO DE COBRE FLEXÍVEL ISOLADO, 16 MM², ANTI-CHAMA 450/750 V, PARA CIRCUITOS TERMINAIS - FORNECIMENTO E INSTALAÇÃO. AF_03/2023</v>
      </c>
      <c r="E288" s="174"/>
      <c r="F288" s="100"/>
      <c r="G288" s="100">
        <v>250.6</v>
      </c>
      <c r="H288" s="100"/>
      <c r="I288" s="100"/>
      <c r="J288" s="100"/>
      <c r="K288" s="100"/>
      <c r="L288" s="100"/>
      <c r="M288" s="189">
        <f>G288</f>
        <v>250.6</v>
      </c>
    </row>
    <row r="289" spans="1:13" ht="15.75">
      <c r="A289" s="127"/>
      <c r="B289" s="127"/>
      <c r="C289" s="127"/>
      <c r="D289" s="128"/>
      <c r="E289" s="174"/>
      <c r="F289" s="100"/>
      <c r="G289" s="100"/>
      <c r="H289" s="100"/>
      <c r="I289" s="100"/>
      <c r="J289" s="100"/>
      <c r="K289" s="100"/>
      <c r="L289" s="100"/>
      <c r="M289" s="100"/>
    </row>
    <row r="290" spans="1:13" ht="47.25">
      <c r="A290" s="127" t="str">
        <f>ORÇAMENTO!A134</f>
        <v xml:space="preserve"> 9.9 </v>
      </c>
      <c r="B290" s="127" t="str">
        <f>ORÇAMENTO!B134</f>
        <v>SINAPI</v>
      </c>
      <c r="C290" s="127" t="str">
        <f>ORÇAMENTO!C134</f>
        <v>91961</v>
      </c>
      <c r="D290" s="128" t="str">
        <f>ORÇAMENTO!D134</f>
        <v>INTERRUPTOR PARALELO (2 MÓDULOS), 10A/250V, INCLUINDO SUPORTE E PLACA - FORNECIMENTO E INSTALAÇÃO. AF_03/2023</v>
      </c>
      <c r="E290" s="127" t="str">
        <f>ORÇAMENTO!E134</f>
        <v>UN</v>
      </c>
      <c r="F290" s="100"/>
      <c r="G290" s="100"/>
      <c r="H290" s="100"/>
      <c r="I290" s="100"/>
      <c r="J290" s="100"/>
      <c r="K290" s="100"/>
      <c r="L290" s="100"/>
      <c r="M290" s="130">
        <f>M291</f>
        <v>4</v>
      </c>
    </row>
    <row r="291" spans="1:13" ht="45">
      <c r="A291" s="127"/>
      <c r="B291" s="127"/>
      <c r="C291" s="127"/>
      <c r="D291" s="94" t="str">
        <f>D290</f>
        <v>INTERRUPTOR PARALELO (2 MÓDULOS), 10A/250V, INCLUINDO SUPORTE E PLACA - FORNECIMENTO E INSTALAÇÃO. AF_03/2023</v>
      </c>
      <c r="E291" s="174"/>
      <c r="F291" s="100">
        <v>4</v>
      </c>
      <c r="G291" s="100"/>
      <c r="H291" s="100"/>
      <c r="I291" s="100"/>
      <c r="K291" s="100"/>
      <c r="L291" s="100"/>
      <c r="M291" s="189">
        <f>F291</f>
        <v>4</v>
      </c>
    </row>
    <row r="292" spans="1:13" ht="15.75">
      <c r="A292" s="127"/>
      <c r="B292" s="127"/>
      <c r="C292" s="127"/>
      <c r="D292" s="128"/>
      <c r="E292" s="174"/>
      <c r="F292" s="100"/>
      <c r="G292" s="100"/>
      <c r="H292" s="100"/>
      <c r="I292" s="100"/>
      <c r="J292" s="100"/>
      <c r="K292" s="100"/>
      <c r="L292" s="100"/>
      <c r="M292" s="100"/>
    </row>
    <row r="293" spans="1:13" ht="47.25">
      <c r="A293" s="127" t="str">
        <f>ORÇAMENTO!A135</f>
        <v xml:space="preserve"> 9.10 </v>
      </c>
      <c r="B293" s="127" t="str">
        <f>ORÇAMENTO!B135</f>
        <v>SINAPI</v>
      </c>
      <c r="C293" s="127" t="str">
        <f>ORÇAMENTO!C135</f>
        <v>91953</v>
      </c>
      <c r="D293" s="128" t="str">
        <f>ORÇAMENTO!D135</f>
        <v>INTERRUPTOR SIMPLES (1 MÓDULO), 10A/250V, INCLUINDO SUPORTE E PLACA - FORNECIMENTO E INSTALAÇÃO. AF_03/2023</v>
      </c>
      <c r="E293" s="127" t="str">
        <f>ORÇAMENTO!E135</f>
        <v>UN</v>
      </c>
      <c r="F293" s="100"/>
      <c r="G293" s="100"/>
      <c r="H293" s="100"/>
      <c r="I293" s="100"/>
      <c r="J293" s="100"/>
      <c r="K293" s="100"/>
      <c r="L293" s="100"/>
      <c r="M293" s="130">
        <f>M294</f>
        <v>14</v>
      </c>
    </row>
    <row r="294" spans="1:13" ht="45">
      <c r="A294" s="127"/>
      <c r="B294" s="127"/>
      <c r="C294" s="127"/>
      <c r="D294" s="94" t="str">
        <f>D293</f>
        <v>INTERRUPTOR SIMPLES (1 MÓDULO), 10A/250V, INCLUINDO SUPORTE E PLACA - FORNECIMENTO E INSTALAÇÃO. AF_03/2023</v>
      </c>
      <c r="E294" s="174"/>
      <c r="F294" s="100">
        <v>14</v>
      </c>
      <c r="G294" s="100"/>
      <c r="H294" s="100"/>
      <c r="I294" s="100"/>
      <c r="K294" s="100"/>
      <c r="L294" s="100"/>
      <c r="M294" s="189">
        <f>F294</f>
        <v>14</v>
      </c>
    </row>
    <row r="295" spans="1:13" ht="15.75">
      <c r="A295" s="127"/>
      <c r="B295" s="127"/>
      <c r="C295" s="127"/>
      <c r="D295" s="128"/>
      <c r="E295" s="174"/>
      <c r="F295" s="100"/>
      <c r="G295" s="100"/>
      <c r="H295" s="100"/>
      <c r="I295" s="100"/>
      <c r="J295" s="100"/>
      <c r="K295" s="100"/>
      <c r="L295" s="100"/>
      <c r="M295" s="100"/>
    </row>
    <row r="296" spans="1:13" ht="47.25">
      <c r="A296" s="127" t="str">
        <f>ORÇAMENTO!A136</f>
        <v xml:space="preserve"> 9.11 </v>
      </c>
      <c r="B296" s="127" t="str">
        <f>ORÇAMENTO!B136</f>
        <v>SINAPI</v>
      </c>
      <c r="C296" s="127" t="str">
        <f>ORÇAMENTO!C136</f>
        <v>91959</v>
      </c>
      <c r="D296" s="128" t="str">
        <f>ORÇAMENTO!D136</f>
        <v>INTERRUPTOR SIMPLES (2 MÓDULOS), 10A/250V, INCLUINDO SUPORTE E PLACA - FORNECIMENTO E INSTALAÇÃO. AF_03/2023</v>
      </c>
      <c r="E296" s="174" t="str">
        <f>ORÇAMENTO!E136</f>
        <v>UN</v>
      </c>
      <c r="F296" s="100"/>
      <c r="G296" s="100"/>
      <c r="H296" s="100"/>
      <c r="I296" s="100"/>
      <c r="J296" s="100"/>
      <c r="K296" s="100"/>
      <c r="L296" s="100"/>
      <c r="M296" s="130">
        <f>M297</f>
        <v>7</v>
      </c>
    </row>
    <row r="297" spans="1:13" ht="45">
      <c r="A297" s="127"/>
      <c r="B297" s="127"/>
      <c r="C297" s="127"/>
      <c r="D297" s="94" t="str">
        <f>D296</f>
        <v>INTERRUPTOR SIMPLES (2 MÓDULOS), 10A/250V, INCLUINDO SUPORTE E PLACA - FORNECIMENTO E INSTALAÇÃO. AF_03/2023</v>
      </c>
      <c r="E297" s="174"/>
      <c r="F297" s="100">
        <v>7</v>
      </c>
      <c r="G297" s="100"/>
      <c r="I297" s="100"/>
      <c r="J297" s="100"/>
      <c r="K297" s="100"/>
      <c r="L297" s="100"/>
      <c r="M297" s="189">
        <f>F297</f>
        <v>7</v>
      </c>
    </row>
    <row r="298" spans="1:13" ht="15.75">
      <c r="A298" s="127"/>
      <c r="B298" s="127"/>
      <c r="C298" s="127"/>
      <c r="D298" s="128"/>
      <c r="E298" s="174"/>
      <c r="F298" s="100"/>
      <c r="G298" s="100"/>
      <c r="H298" s="100"/>
      <c r="I298" s="100"/>
      <c r="J298" s="100"/>
      <c r="K298" s="100"/>
      <c r="L298" s="100"/>
      <c r="M298" s="100"/>
    </row>
    <row r="299" spans="1:13" ht="47.25">
      <c r="A299" s="127" t="str">
        <f>ORÇAMENTO!A137</f>
        <v xml:space="preserve"> 9.12 </v>
      </c>
      <c r="B299" s="127" t="str">
        <f>ORÇAMENTO!B137</f>
        <v>SINAPI</v>
      </c>
      <c r="C299" s="127" t="str">
        <f>ORÇAMENTO!C137</f>
        <v>91967</v>
      </c>
      <c r="D299" s="128" t="str">
        <f>ORÇAMENTO!D137</f>
        <v>INTERRUPTOR SIMPLES (3 MÓDULOS), 10A/250V, INCLUINDO SUPORTE E PLACA - FORNECIMENTO E INSTALAÇÃO. AF_03/2023</v>
      </c>
      <c r="E299" s="174" t="str">
        <f>ORÇAMENTO!E137</f>
        <v>UN</v>
      </c>
      <c r="F299" s="100"/>
      <c r="G299" s="100"/>
      <c r="H299" s="100"/>
      <c r="I299" s="100"/>
      <c r="J299" s="100"/>
      <c r="K299" s="100"/>
      <c r="L299" s="100"/>
      <c r="M299" s="130">
        <f>M300</f>
        <v>8</v>
      </c>
    </row>
    <row r="300" spans="1:13" ht="45">
      <c r="A300" s="127"/>
      <c r="B300" s="127"/>
      <c r="C300" s="127"/>
      <c r="D300" s="94" t="str">
        <f>D299</f>
        <v>INTERRUPTOR SIMPLES (3 MÓDULOS), 10A/250V, INCLUINDO SUPORTE E PLACA - FORNECIMENTO E INSTALAÇÃO. AF_03/2023</v>
      </c>
      <c r="E300" s="174"/>
      <c r="F300" s="100">
        <v>8</v>
      </c>
      <c r="G300" s="100"/>
      <c r="I300" s="100"/>
      <c r="J300" s="100"/>
      <c r="K300" s="100"/>
      <c r="L300" s="100"/>
      <c r="M300" s="189">
        <f>F300</f>
        <v>8</v>
      </c>
    </row>
    <row r="301" spans="1:13" ht="15.75">
      <c r="A301" s="127"/>
      <c r="B301" s="127"/>
      <c r="C301" s="127"/>
      <c r="D301" s="128"/>
      <c r="E301" s="174"/>
      <c r="F301" s="100"/>
      <c r="G301" s="100"/>
      <c r="H301" s="100"/>
      <c r="I301" s="100"/>
      <c r="J301" s="100"/>
      <c r="K301" s="100"/>
      <c r="L301" s="100"/>
      <c r="M301" s="130"/>
    </row>
    <row r="302" spans="1:13" ht="47.25">
      <c r="A302" s="127" t="str">
        <f>ORÇAMENTO!A138</f>
        <v xml:space="preserve"> 9.13 </v>
      </c>
      <c r="B302" s="127" t="str">
        <f>ORÇAMENTO!B138</f>
        <v>SINAPI</v>
      </c>
      <c r="C302" s="127" t="str">
        <f>ORÇAMENTO!C138</f>
        <v>00038091</v>
      </c>
      <c r="D302" s="128" t="str">
        <f>ORÇAMENTO!D138</f>
        <v>ESPELHO / PLACA CEGA 4" X 2", PARA INSTALACAO DE TOMADAS E INTERRUPTORES</v>
      </c>
      <c r="E302" s="127" t="str">
        <f>ORÇAMENTO!E138</f>
        <v>UN</v>
      </c>
      <c r="F302" s="100"/>
      <c r="G302" s="100"/>
      <c r="H302" s="100"/>
      <c r="I302" s="100"/>
      <c r="J302" s="100"/>
      <c r="K302" s="100"/>
      <c r="L302" s="100"/>
      <c r="M302" s="130">
        <f>M303</f>
        <v>22</v>
      </c>
    </row>
    <row r="303" spans="1:13" ht="45">
      <c r="A303" s="127"/>
      <c r="B303" s="127"/>
      <c r="C303" s="127"/>
      <c r="D303" s="94" t="str">
        <f>D302</f>
        <v>ESPELHO / PLACA CEGA 4" X 2", PARA INSTALACAO DE TOMADAS E INTERRUPTORES</v>
      </c>
      <c r="E303" s="174"/>
      <c r="F303" s="100">
        <v>22</v>
      </c>
      <c r="G303" s="100"/>
      <c r="I303" s="100"/>
      <c r="J303" s="100"/>
      <c r="K303" s="100"/>
      <c r="L303" s="100"/>
      <c r="M303" s="189">
        <f>F303</f>
        <v>22</v>
      </c>
    </row>
    <row r="304" spans="1:13" ht="15.75">
      <c r="A304" s="127"/>
      <c r="B304" s="127"/>
      <c r="C304" s="127"/>
      <c r="D304" s="128"/>
      <c r="E304" s="174"/>
      <c r="F304" s="100"/>
      <c r="G304" s="100"/>
      <c r="H304" s="100"/>
      <c r="I304" s="100"/>
      <c r="J304" s="100"/>
      <c r="K304" s="100"/>
      <c r="L304" s="100"/>
      <c r="M304" s="130"/>
    </row>
    <row r="305" spans="1:13" ht="47.25">
      <c r="A305" s="127" t="str">
        <f>ORÇAMENTO!A139</f>
        <v xml:space="preserve"> 9.14 </v>
      </c>
      <c r="B305" s="127" t="str">
        <f>ORÇAMENTO!B139</f>
        <v>SINAPI</v>
      </c>
      <c r="C305" s="127" t="str">
        <f>ORÇAMENTO!C139</f>
        <v>00038092</v>
      </c>
      <c r="D305" s="128" t="str">
        <f>ORÇAMENTO!D139</f>
        <v>ESPELHO / PLACA DE 1 POSTO 4" X 2", PARA INSTALACAO DE TOMADAS E INTERRUPTORES</v>
      </c>
      <c r="E305" s="127" t="str">
        <f>ORÇAMENTO!E139</f>
        <v>UN</v>
      </c>
      <c r="F305" s="100"/>
      <c r="G305" s="100"/>
      <c r="H305" s="100"/>
      <c r="I305" s="100"/>
      <c r="J305" s="100"/>
      <c r="K305" s="100"/>
      <c r="L305" s="100"/>
      <c r="M305" s="130">
        <f>M306</f>
        <v>6</v>
      </c>
    </row>
    <row r="306" spans="1:13" ht="45">
      <c r="A306" s="127"/>
      <c r="B306" s="127"/>
      <c r="C306" s="127"/>
      <c r="D306" s="94" t="str">
        <f>D305</f>
        <v>ESPELHO / PLACA DE 1 POSTO 4" X 2", PARA INSTALACAO DE TOMADAS E INTERRUPTORES</v>
      </c>
      <c r="E306" s="174"/>
      <c r="F306" s="100">
        <v>6</v>
      </c>
      <c r="G306" s="100"/>
      <c r="I306" s="100"/>
      <c r="J306" s="100"/>
      <c r="K306" s="100"/>
      <c r="L306" s="100"/>
      <c r="M306" s="189">
        <f>F306</f>
        <v>6</v>
      </c>
    </row>
    <row r="307" spans="1:13" ht="15.75">
      <c r="A307" s="127"/>
      <c r="B307" s="127"/>
      <c r="C307" s="127"/>
      <c r="D307" s="128"/>
      <c r="E307" s="174"/>
      <c r="F307" s="100"/>
      <c r="G307" s="100"/>
      <c r="H307" s="100"/>
      <c r="I307" s="100"/>
      <c r="J307" s="100"/>
      <c r="K307" s="100"/>
      <c r="L307" s="100"/>
      <c r="M307" s="130"/>
    </row>
    <row r="308" spans="1:13" ht="47.25">
      <c r="A308" s="127" t="str">
        <f>ORÇAMENTO!A140</f>
        <v xml:space="preserve"> 9.15 </v>
      </c>
      <c r="B308" s="127" t="str">
        <f>ORÇAMENTO!B140</f>
        <v>SINAPI</v>
      </c>
      <c r="C308" s="127" t="str">
        <f>ORÇAMENTO!C140</f>
        <v>00038093</v>
      </c>
      <c r="D308" s="128" t="str">
        <f>ORÇAMENTO!D140</f>
        <v>ESPELHO / PLACA DE 2 POSTOS 4" X 2", PARA INSTALACAO DE TOMADAS E INTERRUPTORES</v>
      </c>
      <c r="E308" s="174" t="str">
        <f>ORÇAMENTO!E140</f>
        <v>UN</v>
      </c>
      <c r="F308" s="100"/>
      <c r="G308" s="100"/>
      <c r="H308" s="100"/>
      <c r="I308" s="100"/>
      <c r="J308" s="100"/>
      <c r="K308" s="100"/>
      <c r="L308" s="100"/>
      <c r="M308" s="130">
        <f>M309</f>
        <v>69</v>
      </c>
    </row>
    <row r="309" spans="1:13" ht="45">
      <c r="A309" s="127"/>
      <c r="B309" s="127"/>
      <c r="C309" s="127"/>
      <c r="D309" s="94" t="str">
        <f>D308</f>
        <v>ESPELHO / PLACA DE 2 POSTOS 4" X 2", PARA INSTALACAO DE TOMADAS E INTERRUPTORES</v>
      </c>
      <c r="E309" s="174"/>
      <c r="F309" s="100">
        <v>69</v>
      </c>
      <c r="G309" s="100"/>
      <c r="H309" s="100"/>
      <c r="I309" s="100"/>
      <c r="K309" s="100"/>
      <c r="L309" s="100"/>
      <c r="M309" s="189">
        <f>F309</f>
        <v>69</v>
      </c>
    </row>
    <row r="310" spans="1:13" ht="15.75">
      <c r="A310" s="127"/>
      <c r="B310" s="127"/>
      <c r="C310" s="127"/>
      <c r="D310" s="128"/>
      <c r="E310" s="174"/>
      <c r="F310" s="100"/>
      <c r="G310" s="100"/>
      <c r="H310" s="100"/>
      <c r="I310" s="100"/>
      <c r="J310" s="100"/>
      <c r="K310" s="100"/>
      <c r="L310" s="100"/>
      <c r="M310" s="100"/>
    </row>
    <row r="311" spans="1:13" ht="47.25">
      <c r="A311" s="127" t="str">
        <f>ORÇAMENTO!A141</f>
        <v xml:space="preserve"> 9.16 </v>
      </c>
      <c r="B311" s="127" t="str">
        <f>ORÇAMENTO!B141</f>
        <v>SINAPI</v>
      </c>
      <c r="C311" s="127" t="str">
        <f>ORÇAMENTO!C141</f>
        <v>00038094</v>
      </c>
      <c r="D311" s="128" t="str">
        <f>ORÇAMENTO!D141</f>
        <v>ESPELHO / PLACA DE 3 POSTOS 4" X 2", PARA INSTALACAO DE TOMADAS E INTERRUPTORES</v>
      </c>
      <c r="E311" s="174" t="str">
        <f>ORÇAMENTO!E141</f>
        <v>UN</v>
      </c>
      <c r="F311" s="100"/>
      <c r="G311" s="100"/>
      <c r="H311" s="100"/>
      <c r="I311" s="100"/>
      <c r="J311" s="100"/>
      <c r="K311" s="100"/>
      <c r="L311" s="100"/>
      <c r="M311" s="130">
        <f>M312</f>
        <v>3</v>
      </c>
    </row>
    <row r="312" spans="1:13" ht="45">
      <c r="A312" s="127"/>
      <c r="B312" s="127"/>
      <c r="C312" s="127"/>
      <c r="D312" s="94" t="str">
        <f>D311</f>
        <v>ESPELHO / PLACA DE 3 POSTOS 4" X 2", PARA INSTALACAO DE TOMADAS E INTERRUPTORES</v>
      </c>
      <c r="E312" s="174"/>
      <c r="F312" s="100">
        <v>3</v>
      </c>
      <c r="G312" s="100"/>
      <c r="I312" s="100"/>
      <c r="J312" s="100"/>
      <c r="K312" s="100"/>
      <c r="L312" s="100"/>
      <c r="M312" s="189">
        <f>F312</f>
        <v>3</v>
      </c>
    </row>
    <row r="313" spans="1:13" ht="15.75">
      <c r="A313" s="127"/>
      <c r="B313" s="127"/>
      <c r="C313" s="127"/>
      <c r="D313" s="128"/>
      <c r="E313" s="174"/>
      <c r="F313" s="100"/>
      <c r="G313" s="100"/>
      <c r="H313" s="100"/>
      <c r="I313" s="100"/>
      <c r="J313" s="100"/>
      <c r="K313" s="100"/>
      <c r="L313" s="100"/>
      <c r="M313" s="100"/>
    </row>
    <row r="314" spans="1:13" ht="63">
      <c r="A314" s="127" t="str">
        <f>ORÇAMENTO!A142</f>
        <v xml:space="preserve"> 9.17 </v>
      </c>
      <c r="B314" s="127" t="str">
        <f>ORÇAMENTO!B142</f>
        <v>SINAPI</v>
      </c>
      <c r="C314" s="127" t="str">
        <f>ORÇAMENTO!C142</f>
        <v>92022</v>
      </c>
      <c r="D314" s="128" t="str">
        <f>ORÇAMENTO!D142</f>
        <v>INTERRUPTOR SIMPLES (1 MÓDULO) COM 1 TOMADA DE EMBUTIR 2P+T 10 A, SEM SUPORTE E SEM PLACA - FORNECIMENTO E INSTALAÇÃO. AF_03/2023</v>
      </c>
      <c r="E314" s="127" t="str">
        <f>ORÇAMENTO!E142</f>
        <v>UN</v>
      </c>
      <c r="F314" s="100"/>
      <c r="G314" s="100"/>
      <c r="H314" s="100"/>
      <c r="I314" s="100"/>
      <c r="J314" s="100"/>
      <c r="K314" s="100"/>
      <c r="L314" s="100"/>
      <c r="M314" s="130">
        <f>M315</f>
        <v>1</v>
      </c>
    </row>
    <row r="315" spans="1:13" ht="60">
      <c r="A315" s="127"/>
      <c r="B315" s="127"/>
      <c r="C315" s="127"/>
      <c r="D315" s="94" t="str">
        <f>D314</f>
        <v>INTERRUPTOR SIMPLES (1 MÓDULO) COM 1 TOMADA DE EMBUTIR 2P+T 10 A, SEM SUPORTE E SEM PLACA - FORNECIMENTO E INSTALAÇÃO. AF_03/2023</v>
      </c>
      <c r="E315" s="174"/>
      <c r="F315" s="100">
        <v>1</v>
      </c>
      <c r="G315" s="100"/>
      <c r="H315" s="100"/>
      <c r="I315" s="100"/>
      <c r="K315" s="100"/>
      <c r="L315" s="100"/>
      <c r="M315" s="189">
        <f>F315</f>
        <v>1</v>
      </c>
    </row>
    <row r="316" spans="1:13" ht="15.75">
      <c r="A316" s="127"/>
      <c r="B316" s="127"/>
      <c r="C316" s="127"/>
      <c r="D316" s="128"/>
      <c r="E316" s="174"/>
      <c r="F316" s="100"/>
      <c r="G316" s="100"/>
      <c r="H316" s="100"/>
      <c r="I316" s="100"/>
      <c r="J316" s="100"/>
      <c r="K316" s="100"/>
      <c r="L316" s="100"/>
      <c r="M316" s="100"/>
    </row>
    <row r="317" spans="1:13" ht="47.25">
      <c r="A317" s="127" t="str">
        <f>ORÇAMENTO!A143</f>
        <v xml:space="preserve"> 9.18 </v>
      </c>
      <c r="B317" s="127" t="str">
        <f>ORÇAMENTO!B143</f>
        <v>SINAPI</v>
      </c>
      <c r="C317" s="127" t="str">
        <f>ORÇAMENTO!C143</f>
        <v>92002</v>
      </c>
      <c r="D317" s="128" t="str">
        <f>ORÇAMENTO!D143</f>
        <v>TOMADA MÉDIA DE EMBUTIR (2 MÓDULOS), 2P+T 10 A, SEM SUPORTE E SEM PLACA - FORNECIMENTO E INSTALAÇÃO. AF_03/2023</v>
      </c>
      <c r="E317" s="127" t="str">
        <f>ORÇAMENTO!E143</f>
        <v>UN</v>
      </c>
      <c r="F317" s="100"/>
      <c r="G317" s="100"/>
      <c r="H317" s="100"/>
      <c r="I317" s="100"/>
      <c r="J317" s="100"/>
      <c r="K317" s="100"/>
      <c r="L317" s="100"/>
      <c r="M317" s="130">
        <f>M318</f>
        <v>68</v>
      </c>
    </row>
    <row r="318" spans="1:13" ht="45">
      <c r="A318" s="127"/>
      <c r="B318" s="127"/>
      <c r="C318" s="127"/>
      <c r="D318" s="94" t="str">
        <f>D317</f>
        <v>TOMADA MÉDIA DE EMBUTIR (2 MÓDULOS), 2P+T 10 A, SEM SUPORTE E SEM PLACA - FORNECIMENTO E INSTALAÇÃO. AF_03/2023</v>
      </c>
      <c r="E318" s="174"/>
      <c r="F318" s="100">
        <v>68</v>
      </c>
      <c r="G318" s="100"/>
      <c r="I318" s="100"/>
      <c r="J318" s="100"/>
      <c r="K318" s="100"/>
      <c r="L318" s="100"/>
      <c r="M318" s="189">
        <f>F318</f>
        <v>68</v>
      </c>
    </row>
    <row r="319" spans="1:13" ht="15.75">
      <c r="A319" s="127"/>
      <c r="B319" s="127"/>
      <c r="C319" s="127"/>
      <c r="D319" s="128"/>
      <c r="E319" s="174"/>
      <c r="F319" s="100"/>
      <c r="G319" s="100"/>
      <c r="H319" s="100"/>
      <c r="I319" s="100"/>
      <c r="J319" s="100"/>
      <c r="K319" s="100"/>
      <c r="L319" s="100"/>
      <c r="M319" s="100"/>
    </row>
    <row r="320" spans="1:13" ht="47.25">
      <c r="A320" s="127" t="str">
        <f>ORÇAMENTO!A144</f>
        <v xml:space="preserve"> 9.19 </v>
      </c>
      <c r="B320" s="127" t="str">
        <f>ORÇAMENTO!B144</f>
        <v>SINAPI</v>
      </c>
      <c r="C320" s="127" t="str">
        <f>ORÇAMENTO!C144</f>
        <v>92011</v>
      </c>
      <c r="D320" s="128" t="str">
        <f>ORÇAMENTO!D144</f>
        <v>TOMADA MÉDIA DE EMBUTIR (3 MÓDULOS), 2P+T 20 A, SEM SUPORTE E SEM PLACA - FORNECIMENTO E INSTALAÇÃO. AF_03/2023</v>
      </c>
      <c r="E320" s="127" t="str">
        <f>ORÇAMENTO!E144</f>
        <v>UN</v>
      </c>
      <c r="F320" s="100"/>
      <c r="G320" s="100"/>
      <c r="H320" s="100"/>
      <c r="I320" s="100"/>
      <c r="J320" s="100"/>
      <c r="K320" s="100"/>
      <c r="L320" s="100"/>
      <c r="M320" s="130">
        <f>M321</f>
        <v>3</v>
      </c>
    </row>
    <row r="321" spans="1:13" ht="45">
      <c r="A321" s="127"/>
      <c r="B321" s="127"/>
      <c r="C321" s="127"/>
      <c r="D321" s="94" t="str">
        <f>D320</f>
        <v>TOMADA MÉDIA DE EMBUTIR (3 MÓDULOS), 2P+T 20 A, SEM SUPORTE E SEM PLACA - FORNECIMENTO E INSTALAÇÃO. AF_03/2023</v>
      </c>
      <c r="E321" s="174"/>
      <c r="F321" s="80">
        <v>3</v>
      </c>
      <c r="G321" s="100"/>
      <c r="H321" s="100"/>
      <c r="I321" s="100"/>
      <c r="K321" s="100"/>
      <c r="L321" s="100"/>
      <c r="M321" s="189">
        <f>F321</f>
        <v>3</v>
      </c>
    </row>
    <row r="322" spans="1:13" ht="15.75">
      <c r="A322" s="127"/>
      <c r="B322" s="127"/>
      <c r="C322" s="127"/>
      <c r="D322" s="128"/>
      <c r="E322" s="174"/>
      <c r="F322" s="100"/>
      <c r="G322" s="100"/>
      <c r="H322" s="100"/>
      <c r="I322" s="100"/>
      <c r="J322" s="100"/>
      <c r="K322" s="100"/>
      <c r="L322" s="100"/>
      <c r="M322" s="100"/>
    </row>
    <row r="323" spans="1:13" ht="47.25">
      <c r="A323" s="127" t="str">
        <f>ORÇAMENTO!A145</f>
        <v xml:space="preserve"> 9.20 </v>
      </c>
      <c r="B323" s="127" t="str">
        <f>ORÇAMENTO!B145</f>
        <v>SINAPI</v>
      </c>
      <c r="C323" s="127" t="str">
        <f>ORÇAMENTO!C145</f>
        <v>91995</v>
      </c>
      <c r="D323" s="128" t="str">
        <f>ORÇAMENTO!D145</f>
        <v>TOMADA MÉDIA DE EMBUTIR (1 MÓDULO), 2P+T 20 A, SEM SUPORTE E SEM PLACA - FORNECIMENTO E INSTALAÇÃO. AF_03/2023</v>
      </c>
      <c r="E323" s="127" t="str">
        <f>ORÇAMENTO!E145</f>
        <v>UN</v>
      </c>
      <c r="F323" s="100"/>
      <c r="G323" s="100"/>
      <c r="H323" s="100"/>
      <c r="I323" s="100"/>
      <c r="J323" s="100"/>
      <c r="K323" s="100"/>
      <c r="L323" s="100"/>
      <c r="M323" s="130">
        <f>M324</f>
        <v>6</v>
      </c>
    </row>
    <row r="324" spans="1:13" ht="45">
      <c r="A324" s="127"/>
      <c r="B324" s="127"/>
      <c r="C324" s="127"/>
      <c r="D324" s="94" t="str">
        <f>D323</f>
        <v>TOMADA MÉDIA DE EMBUTIR (1 MÓDULO), 2P+T 20 A, SEM SUPORTE E SEM PLACA - FORNECIMENTO E INSTALAÇÃO. AF_03/2023</v>
      </c>
      <c r="E324" s="174"/>
      <c r="F324" s="100">
        <v>6</v>
      </c>
      <c r="G324" s="100"/>
      <c r="I324" s="100"/>
      <c r="J324" s="100"/>
      <c r="K324" s="100"/>
      <c r="L324" s="100"/>
      <c r="M324" s="189">
        <f>F324</f>
        <v>6</v>
      </c>
    </row>
    <row r="325" spans="1:13" ht="15.75">
      <c r="A325" s="127"/>
      <c r="B325" s="127"/>
      <c r="C325" s="127"/>
      <c r="D325" s="128"/>
      <c r="E325" s="174"/>
      <c r="F325" s="100"/>
      <c r="G325" s="100"/>
      <c r="H325" s="100"/>
      <c r="I325" s="100"/>
      <c r="J325" s="100"/>
      <c r="K325" s="100"/>
      <c r="L325" s="100"/>
      <c r="M325" s="100"/>
    </row>
    <row r="326" spans="1:13" ht="47.25">
      <c r="A326" s="127" t="str">
        <f>ORÇAMENTO!A146</f>
        <v xml:space="preserve"> 9.21 </v>
      </c>
      <c r="B326" s="127" t="str">
        <f>ORÇAMENTO!B146</f>
        <v>SINAPI</v>
      </c>
      <c r="C326" s="127" t="str">
        <f>ORÇAMENTO!C146</f>
        <v>93653</v>
      </c>
      <c r="D326" s="128" t="str">
        <f>ORÇAMENTO!D146</f>
        <v>DISJUNTOR MONOPOLAR TIPO DIN, CORRENTE NOMINAL DE 10A - FORNECIMENTO E INSTALAÇÃO. AF_10/2020</v>
      </c>
      <c r="E326" s="127" t="str">
        <f>ORÇAMENTO!E146</f>
        <v>UN</v>
      </c>
      <c r="F326" s="100"/>
      <c r="G326" s="100"/>
      <c r="H326" s="100"/>
      <c r="I326" s="100"/>
      <c r="J326" s="100"/>
      <c r="K326" s="100"/>
      <c r="L326" s="100"/>
      <c r="M326" s="130">
        <f>M327</f>
        <v>11</v>
      </c>
    </row>
    <row r="327" spans="1:13" ht="45">
      <c r="A327" s="127"/>
      <c r="B327" s="127"/>
      <c r="C327" s="127"/>
      <c r="D327" s="94" t="str">
        <f>D326</f>
        <v>DISJUNTOR MONOPOLAR TIPO DIN, CORRENTE NOMINAL DE 10A - FORNECIMENTO E INSTALAÇÃO. AF_10/2020</v>
      </c>
      <c r="E327" s="174"/>
      <c r="F327" s="100">
        <v>11</v>
      </c>
      <c r="G327" s="100"/>
      <c r="I327" s="100"/>
      <c r="J327" s="100"/>
      <c r="K327" s="100"/>
      <c r="L327" s="100"/>
      <c r="M327" s="189">
        <f>F327</f>
        <v>11</v>
      </c>
    </row>
    <row r="328" spans="1:13" ht="15.75">
      <c r="A328" s="127"/>
      <c r="B328" s="127"/>
      <c r="C328" s="127"/>
      <c r="D328" s="128"/>
      <c r="E328" s="174"/>
      <c r="F328" s="100"/>
      <c r="G328" s="100"/>
      <c r="H328" s="100"/>
      <c r="I328" s="100"/>
      <c r="J328" s="100"/>
      <c r="K328" s="100"/>
      <c r="L328" s="100"/>
      <c r="M328" s="100"/>
    </row>
    <row r="329" spans="1:13" ht="47.25">
      <c r="A329" s="127" t="str">
        <f>ORÇAMENTO!A147</f>
        <v xml:space="preserve"> 9.22 </v>
      </c>
      <c r="B329" s="127" t="str">
        <f>ORÇAMENTO!B147</f>
        <v>SINAPI</v>
      </c>
      <c r="C329" s="127" t="str">
        <f>ORÇAMENTO!C147</f>
        <v>93654</v>
      </c>
      <c r="D329" s="128" t="str">
        <f>ORÇAMENTO!D147</f>
        <v>DISJUNTOR MONOPOLAR TIPO DIN, CORRENTE NOMINAL DE 16A - FORNECIMENTO E INSTALAÇÃO. AF_10/2020</v>
      </c>
      <c r="E329" s="174" t="str">
        <f>ORÇAMENTO!E147</f>
        <v>UN</v>
      </c>
      <c r="F329" s="100"/>
      <c r="G329" s="100"/>
      <c r="H329" s="100"/>
      <c r="I329" s="100"/>
      <c r="J329" s="100"/>
      <c r="K329" s="100"/>
      <c r="L329" s="100"/>
      <c r="M329" s="130">
        <f>M330</f>
        <v>19</v>
      </c>
    </row>
    <row r="330" spans="1:13" ht="45">
      <c r="A330" s="127"/>
      <c r="B330" s="127"/>
      <c r="C330" s="127"/>
      <c r="D330" s="94" t="str">
        <f>D329</f>
        <v>DISJUNTOR MONOPOLAR TIPO DIN, CORRENTE NOMINAL DE 16A - FORNECIMENTO E INSTALAÇÃO. AF_10/2020</v>
      </c>
      <c r="E330" s="174"/>
      <c r="F330" s="100">
        <v>19</v>
      </c>
      <c r="G330" s="100"/>
      <c r="I330" s="100"/>
      <c r="J330" s="100"/>
      <c r="K330" s="100"/>
      <c r="L330" s="100"/>
      <c r="M330" s="189">
        <f>F330</f>
        <v>19</v>
      </c>
    </row>
    <row r="331" spans="1:13" ht="15.75">
      <c r="A331" s="127"/>
      <c r="B331" s="127"/>
      <c r="C331" s="127"/>
      <c r="D331" s="128"/>
      <c r="E331" s="174"/>
      <c r="F331" s="100"/>
      <c r="G331" s="100"/>
      <c r="H331" s="100"/>
      <c r="I331" s="100"/>
      <c r="J331" s="100"/>
      <c r="K331" s="100"/>
      <c r="L331" s="100"/>
      <c r="M331" s="100"/>
    </row>
    <row r="332" spans="1:13" ht="47.25">
      <c r="A332" s="127" t="str">
        <f>ORÇAMENTO!A148</f>
        <v xml:space="preserve"> 9.23 </v>
      </c>
      <c r="B332" s="127" t="str">
        <f>ORÇAMENTO!B148</f>
        <v>SINAPI</v>
      </c>
      <c r="C332" s="127" t="str">
        <f>ORÇAMENTO!C148</f>
        <v>93655</v>
      </c>
      <c r="D332" s="128" t="str">
        <f>ORÇAMENTO!D148</f>
        <v>DISJUNTOR MONOPOLAR TIPO DIN, CORRENTE NOMINAL DE 20A - FORNECIMENTO E INSTALAÇÃO. AF_10/2020</v>
      </c>
      <c r="E332" s="127" t="str">
        <f>ORÇAMENTO!E148</f>
        <v>UN</v>
      </c>
      <c r="F332" s="100"/>
      <c r="G332" s="100"/>
      <c r="H332" s="100"/>
      <c r="I332" s="100"/>
      <c r="J332" s="100"/>
      <c r="K332" s="100"/>
      <c r="L332" s="100"/>
      <c r="M332" s="130">
        <f>M333</f>
        <v>2</v>
      </c>
    </row>
    <row r="333" spans="1:13" ht="45">
      <c r="A333" s="127"/>
      <c r="B333" s="127"/>
      <c r="C333" s="127"/>
      <c r="D333" s="94" t="str">
        <f>D332</f>
        <v>DISJUNTOR MONOPOLAR TIPO DIN, CORRENTE NOMINAL DE 20A - FORNECIMENTO E INSTALAÇÃO. AF_10/2020</v>
      </c>
      <c r="E333" s="174"/>
      <c r="F333" s="100">
        <v>2</v>
      </c>
      <c r="G333" s="100"/>
      <c r="I333" s="100"/>
      <c r="J333" s="100"/>
      <c r="K333" s="100"/>
      <c r="L333" s="100"/>
      <c r="M333" s="189">
        <f>F333</f>
        <v>2</v>
      </c>
    </row>
    <row r="334" spans="1:13" ht="15.75">
      <c r="A334" s="127"/>
      <c r="B334" s="127"/>
      <c r="C334" s="127"/>
      <c r="D334" s="128"/>
      <c r="E334" s="174"/>
      <c r="F334" s="100"/>
      <c r="G334" s="100"/>
      <c r="H334" s="100"/>
      <c r="I334" s="100"/>
      <c r="J334" s="100"/>
      <c r="K334" s="100"/>
      <c r="L334" s="100"/>
      <c r="M334" s="130"/>
    </row>
    <row r="335" spans="1:13" ht="47.25">
      <c r="A335" s="127" t="str">
        <f>ORÇAMENTO!A149</f>
        <v xml:space="preserve"> 9.24 </v>
      </c>
      <c r="B335" s="127" t="str">
        <f>ORÇAMENTO!B149</f>
        <v>SINAPI</v>
      </c>
      <c r="C335" s="127" t="str">
        <f>ORÇAMENTO!C149</f>
        <v>93657</v>
      </c>
      <c r="D335" s="128" t="str">
        <f>ORÇAMENTO!D149</f>
        <v>DISJUNTOR MONOPOLAR TIPO DIN, CORRENTE NOMINAL DE 32A - FORNECIMENTO E INSTALAÇÃO. AF_10/2020</v>
      </c>
      <c r="E335" s="127" t="str">
        <f>ORÇAMENTO!E149</f>
        <v>UN</v>
      </c>
      <c r="F335" s="100"/>
      <c r="G335" s="100"/>
      <c r="H335" s="100"/>
      <c r="I335" s="100"/>
      <c r="J335" s="100"/>
      <c r="K335" s="100"/>
      <c r="L335" s="100"/>
      <c r="M335" s="130">
        <f>M336</f>
        <v>1</v>
      </c>
    </row>
    <row r="336" spans="1:13" ht="45">
      <c r="A336" s="127"/>
      <c r="B336" s="127"/>
      <c r="C336" s="127"/>
      <c r="D336" s="94" t="str">
        <f>D335</f>
        <v>DISJUNTOR MONOPOLAR TIPO DIN, CORRENTE NOMINAL DE 32A - FORNECIMENTO E INSTALAÇÃO. AF_10/2020</v>
      </c>
      <c r="E336" s="174"/>
      <c r="F336" s="100">
        <v>1</v>
      </c>
      <c r="G336" s="100"/>
      <c r="I336" s="100"/>
      <c r="J336" s="100"/>
      <c r="K336" s="100"/>
      <c r="L336" s="100"/>
      <c r="M336" s="189">
        <f>F336</f>
        <v>1</v>
      </c>
    </row>
    <row r="337" spans="1:13" ht="15.75">
      <c r="A337" s="127"/>
      <c r="B337" s="127"/>
      <c r="C337" s="127"/>
      <c r="D337" s="128"/>
      <c r="E337" s="174"/>
      <c r="F337" s="100"/>
      <c r="G337" s="100"/>
      <c r="H337" s="100"/>
      <c r="I337" s="100"/>
      <c r="J337" s="100"/>
      <c r="K337" s="100"/>
      <c r="L337" s="100"/>
      <c r="M337" s="130"/>
    </row>
    <row r="338" spans="1:13" ht="47.25">
      <c r="A338" s="127" t="str">
        <f>ORÇAMENTO!A150</f>
        <v xml:space="preserve"> 9.25 </v>
      </c>
      <c r="B338" s="127" t="str">
        <f>ORÇAMENTO!B150</f>
        <v>SINAPI</v>
      </c>
      <c r="C338" s="127" t="str">
        <f>ORÇAMENTO!C150</f>
        <v>93659</v>
      </c>
      <c r="D338" s="128" t="str">
        <f>ORÇAMENTO!D150</f>
        <v>DISJUNTOR MONOPOLAR TIPO DIN, CORRENTE NOMINAL DE 50A - FORNECIMENTO E INSTALAÇÃO. AF_10/2020</v>
      </c>
      <c r="E338" s="127" t="str">
        <f>ORÇAMENTO!E150</f>
        <v>UN</v>
      </c>
      <c r="F338" s="100"/>
      <c r="G338" s="100"/>
      <c r="H338" s="100"/>
      <c r="I338" s="100"/>
      <c r="J338" s="100"/>
      <c r="K338" s="100"/>
      <c r="L338" s="100"/>
      <c r="M338" s="130">
        <f>M339</f>
        <v>1</v>
      </c>
    </row>
    <row r="339" spans="1:13" ht="45">
      <c r="A339" s="127"/>
      <c r="B339" s="127"/>
      <c r="C339" s="127"/>
      <c r="D339" s="94" t="str">
        <f>D338</f>
        <v>DISJUNTOR MONOPOLAR TIPO DIN, CORRENTE NOMINAL DE 50A - FORNECIMENTO E INSTALAÇÃO. AF_10/2020</v>
      </c>
      <c r="E339" s="174"/>
      <c r="F339" s="100">
        <v>1</v>
      </c>
      <c r="G339" s="100"/>
      <c r="I339" s="100"/>
      <c r="J339" s="100"/>
      <c r="K339" s="100"/>
      <c r="L339" s="100"/>
      <c r="M339" s="189">
        <f>F339</f>
        <v>1</v>
      </c>
    </row>
    <row r="340" spans="1:13" ht="15.75">
      <c r="A340" s="127"/>
      <c r="B340" s="127"/>
      <c r="C340" s="127"/>
      <c r="D340" s="128"/>
      <c r="E340" s="174"/>
      <c r="F340" s="100"/>
      <c r="G340" s="100"/>
      <c r="H340" s="100"/>
      <c r="I340" s="100"/>
      <c r="J340" s="100"/>
      <c r="K340" s="100"/>
      <c r="L340" s="100"/>
      <c r="M340" s="100"/>
    </row>
    <row r="341" spans="1:13" ht="78.75">
      <c r="A341" s="127" t="str">
        <f>ORÇAMENTO!A151</f>
        <v xml:space="preserve"> 9.26 </v>
      </c>
      <c r="B341" s="127" t="str">
        <f>ORÇAMENTO!B151</f>
        <v>SINAPI</v>
      </c>
      <c r="C341" s="127" t="str">
        <f>ORÇAMENTO!C151</f>
        <v>91837</v>
      </c>
      <c r="D341" s="128" t="str">
        <f>ORÇAMENTO!D151</f>
        <v>ELETRODUTO FLEXÍVEL CORRUGADO REFORÇADO, PVC, DN 32 MM (1"), PARA CIRCUITOS TERMINAIS, INSTALADO EM FORRO - FORNECIMENTO E INSTALAÇÃO. AF_03/2023</v>
      </c>
      <c r="E341" s="174" t="str">
        <f>ORÇAMENTO!E151</f>
        <v>M</v>
      </c>
      <c r="F341" s="100"/>
      <c r="G341" s="100"/>
      <c r="H341" s="100"/>
      <c r="I341" s="100"/>
      <c r="J341" s="100"/>
      <c r="K341" s="100"/>
      <c r="L341" s="100"/>
      <c r="M341" s="130">
        <f>M342</f>
        <v>128.6</v>
      </c>
    </row>
    <row r="342" spans="1:13" ht="60">
      <c r="A342" s="127"/>
      <c r="B342" s="127"/>
      <c r="C342" s="127"/>
      <c r="D342" s="94" t="str">
        <f>D341</f>
        <v>ELETRODUTO FLEXÍVEL CORRUGADO REFORÇADO, PVC, DN 32 MM (1"), PARA CIRCUITOS TERMINAIS, INSTALADO EM FORRO - FORNECIMENTO E INSTALAÇÃO. AF_03/2023</v>
      </c>
      <c r="E342" s="174"/>
      <c r="F342" s="100"/>
      <c r="G342" s="100">
        <v>128.6</v>
      </c>
      <c r="I342" s="100"/>
      <c r="J342" s="100"/>
      <c r="K342" s="100"/>
      <c r="L342" s="100"/>
      <c r="M342" s="189">
        <f>G342</f>
        <v>128.6</v>
      </c>
    </row>
    <row r="343" spans="1:13" ht="15.75">
      <c r="A343" s="127"/>
      <c r="B343" s="127"/>
      <c r="C343" s="127"/>
      <c r="D343" s="128"/>
      <c r="E343" s="174"/>
      <c r="F343" s="100"/>
      <c r="G343" s="100"/>
      <c r="H343" s="100"/>
      <c r="I343" s="100"/>
      <c r="J343" s="100"/>
      <c r="K343" s="100"/>
      <c r="L343" s="100"/>
      <c r="M343" s="130"/>
    </row>
    <row r="344" spans="1:13" ht="63">
      <c r="A344" s="127" t="str">
        <f>ORÇAMENTO!A152</f>
        <v xml:space="preserve"> 9.27 </v>
      </c>
      <c r="B344" s="127" t="str">
        <f>ORÇAMENTO!B152</f>
        <v>SINAPI</v>
      </c>
      <c r="C344" s="127" t="str">
        <f>ORÇAMENTO!C152</f>
        <v>91834</v>
      </c>
      <c r="D344" s="128" t="str">
        <f>ORÇAMENTO!D152</f>
        <v>ELETRODUTO FLEXÍVEL CORRUGADO, PVC, DN 25 MM (3/4"), PARA CIRCUITOS TERMINAIS, INSTALADO EM FORRO - FORNECIMENTO E INSTALAÇÃO. AF_03/2023</v>
      </c>
      <c r="E344" s="174" t="str">
        <f>ORÇAMENTO!E152</f>
        <v>M</v>
      </c>
      <c r="F344" s="100"/>
      <c r="G344" s="100"/>
      <c r="H344" s="100"/>
      <c r="I344" s="100"/>
      <c r="J344" s="100"/>
      <c r="K344" s="100"/>
      <c r="L344" s="100"/>
      <c r="M344" s="130">
        <f>M345</f>
        <v>756.7</v>
      </c>
    </row>
    <row r="345" spans="1:13" ht="60">
      <c r="A345" s="127"/>
      <c r="B345" s="127"/>
      <c r="C345" s="127"/>
      <c r="D345" s="94" t="str">
        <f>D344</f>
        <v>ELETRODUTO FLEXÍVEL CORRUGADO, PVC, DN 25 MM (3/4"), PARA CIRCUITOS TERMINAIS, INSTALADO EM FORRO - FORNECIMENTO E INSTALAÇÃO. AF_03/2023</v>
      </c>
      <c r="E345" s="174"/>
      <c r="F345" s="100"/>
      <c r="G345" s="100">
        <v>756.7</v>
      </c>
      <c r="I345" s="100"/>
      <c r="J345" s="100"/>
      <c r="K345" s="100"/>
      <c r="L345" s="100"/>
      <c r="M345" s="189">
        <f>G345</f>
        <v>756.7</v>
      </c>
    </row>
    <row r="346" spans="1:13" ht="15.75">
      <c r="A346" s="127"/>
      <c r="B346" s="127"/>
      <c r="C346" s="127"/>
      <c r="D346" s="128"/>
      <c r="E346" s="174"/>
      <c r="F346" s="100"/>
      <c r="G346" s="100"/>
      <c r="H346" s="100"/>
      <c r="I346" s="100"/>
      <c r="J346" s="100"/>
      <c r="K346" s="100"/>
      <c r="L346" s="100"/>
      <c r="M346" s="100"/>
    </row>
    <row r="347" spans="1:13" ht="63">
      <c r="A347" s="127" t="str">
        <f>ORÇAMENTO!A153</f>
        <v xml:space="preserve"> 9.28 </v>
      </c>
      <c r="B347" s="127" t="str">
        <f>ORÇAMENTO!B153</f>
        <v>SINAPI</v>
      </c>
      <c r="C347" s="127" t="str">
        <f>ORÇAMENTO!C153</f>
        <v>91840</v>
      </c>
      <c r="D347" s="128" t="str">
        <f>ORÇAMENTO!D153</f>
        <v>ELETRODUTO FLEXÍVEL CORRUGADO, PEAD, DN 40 MM (1 1/4"), PARA CIRCUITOS TERMINAIS, INSTALADO EM FORRO - FORNECIMENTO E INSTALAÇÃO. AF_03/2023</v>
      </c>
      <c r="E347" s="127" t="str">
        <f>ORÇAMENTO!E153</f>
        <v>M</v>
      </c>
      <c r="F347" s="100"/>
      <c r="G347" s="100"/>
      <c r="H347" s="100"/>
      <c r="I347" s="100"/>
      <c r="J347" s="100"/>
      <c r="K347" s="100"/>
      <c r="L347" s="100"/>
      <c r="M347" s="130">
        <f>M348</f>
        <v>140</v>
      </c>
    </row>
    <row r="348" spans="1:13" ht="60">
      <c r="A348" s="127"/>
      <c r="B348" s="127"/>
      <c r="C348" s="127"/>
      <c r="D348" s="94" t="str">
        <f>D347</f>
        <v>ELETRODUTO FLEXÍVEL CORRUGADO, PEAD, DN 40 MM (1 1/4"), PARA CIRCUITOS TERMINAIS, INSTALADO EM FORRO - FORNECIMENTO E INSTALAÇÃO. AF_03/2023</v>
      </c>
      <c r="E348" s="174"/>
      <c r="F348" s="100"/>
      <c r="G348" s="100">
        <v>140</v>
      </c>
      <c r="I348" s="100"/>
      <c r="J348" s="100"/>
      <c r="K348" s="100"/>
      <c r="L348" s="100"/>
      <c r="M348" s="189">
        <f>G348</f>
        <v>140</v>
      </c>
    </row>
    <row r="349" spans="1:13" ht="15.75">
      <c r="A349" s="127"/>
      <c r="B349" s="127"/>
      <c r="C349" s="127"/>
      <c r="D349" s="128"/>
      <c r="E349" s="174"/>
      <c r="F349" s="100"/>
      <c r="G349" s="100"/>
      <c r="H349" s="100"/>
      <c r="I349" s="100"/>
      <c r="J349" s="100"/>
      <c r="K349" s="100"/>
      <c r="L349" s="100"/>
      <c r="M349" s="100"/>
    </row>
    <row r="350" spans="1:13" ht="78.75">
      <c r="A350" s="127" t="str">
        <f>ORÇAMENTO!A154</f>
        <v xml:space="preserve"> 9.29 </v>
      </c>
      <c r="B350" s="127" t="str">
        <f>ORÇAMENTO!B154</f>
        <v>SINAPI</v>
      </c>
      <c r="C350" s="127" t="str">
        <f>ORÇAMENTO!C154</f>
        <v>97667</v>
      </c>
      <c r="D350" s="128" t="str">
        <f>ORÇAMENTO!D154</f>
        <v>ELETRODUTO FLEXÍVEL CORRUGADO, PEAD, DN 50 (1 1/2"), PARA REDE ENTERRADA DE DISTRIBUIÇÃO DE ENERGIA ELÉTRICA - FORNECIMENTO E INSTALAÇÃO. AF_12/2021</v>
      </c>
      <c r="E350" s="127" t="str">
        <f>ORÇAMENTO!E154</f>
        <v>M</v>
      </c>
      <c r="F350" s="100"/>
      <c r="G350" s="100"/>
      <c r="H350" s="100"/>
      <c r="I350" s="100"/>
      <c r="J350" s="100"/>
      <c r="K350" s="100"/>
      <c r="L350" s="100"/>
      <c r="M350" s="100">
        <f>M351</f>
        <v>9.8000000000000007</v>
      </c>
    </row>
    <row r="351" spans="1:13" ht="60">
      <c r="A351" s="127"/>
      <c r="B351" s="127"/>
      <c r="C351" s="127"/>
      <c r="D351" s="94" t="str">
        <f>D350</f>
        <v>ELETRODUTO FLEXÍVEL CORRUGADO, PEAD, DN 50 (1 1/2"), PARA REDE ENTERRADA DE DISTRIBUIÇÃO DE ENERGIA ELÉTRICA - FORNECIMENTO E INSTALAÇÃO. AF_12/2021</v>
      </c>
      <c r="E351" s="174"/>
      <c r="F351" s="100"/>
      <c r="G351" s="100">
        <v>9.8000000000000007</v>
      </c>
      <c r="I351" s="100"/>
      <c r="J351" s="100"/>
      <c r="K351" s="100"/>
      <c r="L351" s="100"/>
      <c r="M351" s="189">
        <f>G351</f>
        <v>9.8000000000000007</v>
      </c>
    </row>
    <row r="352" spans="1:13" ht="15.75">
      <c r="A352" s="127"/>
      <c r="B352" s="127"/>
      <c r="C352" s="127"/>
      <c r="D352" s="128"/>
      <c r="E352" s="174"/>
      <c r="F352" s="100"/>
      <c r="G352" s="100"/>
      <c r="H352" s="100"/>
      <c r="I352" s="100"/>
      <c r="J352" s="100"/>
      <c r="K352" s="100"/>
      <c r="L352" s="100"/>
      <c r="M352" s="100"/>
    </row>
    <row r="353" spans="1:13" ht="47.25">
      <c r="A353" s="127" t="str">
        <f>ORÇAMENTO!A155</f>
        <v xml:space="preserve"> 9.30 </v>
      </c>
      <c r="B353" s="127" t="str">
        <f>ORÇAMENTO!B155</f>
        <v>Composições Próprias</v>
      </c>
      <c r="C353" s="127" t="str">
        <f>ORÇAMENTO!C155</f>
        <v>COM-9155</v>
      </c>
      <c r="D353" s="128" t="str">
        <f>ORÇAMENTO!D155</f>
        <v>LUMINÁRIA TIPO PLAFON, DE SOBREPOR, LED DE 40 W, SEM REATOR - FORNECIMENTO E INSTALAÇÃO. AF_02/2020</v>
      </c>
      <c r="E353" s="174" t="str">
        <f>ORÇAMENTO!E155</f>
        <v>und</v>
      </c>
      <c r="F353" s="100"/>
      <c r="G353" s="100"/>
      <c r="H353" s="100"/>
      <c r="I353" s="100"/>
      <c r="J353" s="100"/>
      <c r="K353" s="100"/>
      <c r="L353" s="100"/>
      <c r="M353" s="130">
        <f>M354</f>
        <v>55</v>
      </c>
    </row>
    <row r="354" spans="1:13" ht="45">
      <c r="A354" s="127"/>
      <c r="B354" s="127"/>
      <c r="C354" s="127"/>
      <c r="D354" s="94" t="str">
        <f>D353</f>
        <v>LUMINÁRIA TIPO PLAFON, DE SOBREPOR, LED DE 40 W, SEM REATOR - FORNECIMENTO E INSTALAÇÃO. AF_02/2020</v>
      </c>
      <c r="E354" s="174"/>
      <c r="F354" s="100">
        <v>55</v>
      </c>
      <c r="G354" s="100"/>
      <c r="H354" s="100"/>
      <c r="I354" s="100"/>
      <c r="K354" s="100"/>
      <c r="L354" s="100"/>
      <c r="M354" s="189">
        <f>F354</f>
        <v>55</v>
      </c>
    </row>
    <row r="355" spans="1:13" ht="15.75">
      <c r="A355" s="127"/>
      <c r="B355" s="127"/>
      <c r="C355" s="127"/>
      <c r="D355" s="128"/>
      <c r="E355" s="174"/>
      <c r="F355" s="100"/>
      <c r="G355" s="100"/>
      <c r="H355" s="100"/>
      <c r="I355" s="100"/>
      <c r="J355" s="100"/>
      <c r="K355" s="100"/>
      <c r="L355" s="100"/>
      <c r="M355" s="100"/>
    </row>
    <row r="356" spans="1:13" ht="47.25">
      <c r="A356" s="127" t="str">
        <f>ORÇAMENTO!A156</f>
        <v xml:space="preserve"> 9.31 </v>
      </c>
      <c r="B356" s="127" t="str">
        <f>ORÇAMENTO!B156</f>
        <v>SINAPI</v>
      </c>
      <c r="C356" s="127" t="str">
        <f>ORÇAMENTO!C156</f>
        <v>103782</v>
      </c>
      <c r="D356" s="128" t="str">
        <f>ORÇAMENTO!D156</f>
        <v>LUMINÁRIA TIPO PLAFON CIRCULAR, DE SOBREPOR, COM LED DE 12/13 W - FORNECIMENTO E INSTALAÇÃO. AF_03/2022</v>
      </c>
      <c r="E356" s="174" t="str">
        <f>ORÇAMENTO!E156</f>
        <v>UN</v>
      </c>
      <c r="F356" s="100"/>
      <c r="G356" s="100"/>
      <c r="H356" s="100"/>
      <c r="I356" s="100"/>
      <c r="J356" s="100"/>
      <c r="K356" s="100"/>
      <c r="L356" s="100"/>
      <c r="M356" s="130">
        <f>M357</f>
        <v>46</v>
      </c>
    </row>
    <row r="357" spans="1:13" ht="45">
      <c r="A357" s="127"/>
      <c r="B357" s="127"/>
      <c r="C357" s="127"/>
      <c r="D357" s="94" t="str">
        <f>D356</f>
        <v>LUMINÁRIA TIPO PLAFON CIRCULAR, DE SOBREPOR, COM LED DE 12/13 W - FORNECIMENTO E INSTALAÇÃO. AF_03/2022</v>
      </c>
      <c r="E357" s="174"/>
      <c r="F357" s="100">
        <v>46</v>
      </c>
      <c r="G357" s="100"/>
      <c r="I357" s="100"/>
      <c r="J357" s="100"/>
      <c r="K357" s="100"/>
      <c r="L357" s="100"/>
      <c r="M357" s="189">
        <f>F357</f>
        <v>46</v>
      </c>
    </row>
    <row r="358" spans="1:13" ht="15.75">
      <c r="A358" s="127"/>
      <c r="B358" s="127"/>
      <c r="C358" s="127"/>
      <c r="D358" s="128"/>
      <c r="E358" s="174"/>
      <c r="F358" s="100"/>
      <c r="G358" s="100"/>
      <c r="H358" s="100"/>
      <c r="I358" s="100"/>
      <c r="J358" s="100"/>
      <c r="K358" s="100"/>
      <c r="L358" s="100"/>
      <c r="M358" s="130"/>
    </row>
    <row r="359" spans="1:13" ht="78.75">
      <c r="A359" s="127" t="str">
        <f>ORÇAMENTO!A157</f>
        <v xml:space="preserve"> 9.32 </v>
      </c>
      <c r="B359" s="127" t="str">
        <f>ORÇAMENTO!B159</f>
        <v>SINAPI</v>
      </c>
      <c r="C359" s="127" t="str">
        <f>ORÇAMENTO!C159</f>
        <v>101879</v>
      </c>
      <c r="D359" s="128" t="str">
        <f>ORÇAMENTO!D159</f>
        <v>QUADRO DE DISTRIBUIÇÃO DE ENERGIA EM CHAPA DE AÇO GALVANIZADO, DE EMBUTIR, COM BARRAMENTO TRIFÁSICO, PARA 24 DISJUNTORES DIN 100A - FORNECIMENTO E INSTALAÇÃO. AF_10/2020</v>
      </c>
      <c r="E359" s="174" t="str">
        <f>ORÇAMENTO!E159</f>
        <v>UN</v>
      </c>
      <c r="F359" s="100"/>
      <c r="G359" s="100"/>
      <c r="H359" s="100"/>
      <c r="I359" s="100"/>
      <c r="J359" s="100"/>
      <c r="K359" s="100"/>
      <c r="L359" s="100"/>
      <c r="M359" s="130">
        <f>M360</f>
        <v>2</v>
      </c>
    </row>
    <row r="360" spans="1:13" ht="75">
      <c r="A360" s="127"/>
      <c r="B360" s="127"/>
      <c r="C360" s="127"/>
      <c r="D360" s="94" t="str">
        <f>D359</f>
        <v>QUADRO DE DISTRIBUIÇÃO DE ENERGIA EM CHAPA DE AÇO GALVANIZADO, DE EMBUTIR, COM BARRAMENTO TRIFÁSICO, PARA 24 DISJUNTORES DIN 100A - FORNECIMENTO E INSTALAÇÃO. AF_10/2020</v>
      </c>
      <c r="E360" s="174"/>
      <c r="F360" s="100">
        <v>2</v>
      </c>
      <c r="G360" s="100"/>
      <c r="I360" s="100"/>
      <c r="J360" s="100"/>
      <c r="K360" s="100"/>
      <c r="L360" s="100"/>
      <c r="M360" s="189">
        <f>F360</f>
        <v>2</v>
      </c>
    </row>
    <row r="361" spans="1:13" ht="15.75">
      <c r="A361" s="127"/>
      <c r="B361" s="127"/>
      <c r="C361" s="127"/>
      <c r="D361" s="128"/>
      <c r="E361" s="174"/>
      <c r="F361" s="100"/>
      <c r="G361" s="100"/>
      <c r="H361" s="100"/>
      <c r="I361" s="100"/>
      <c r="J361" s="100"/>
      <c r="K361" s="100"/>
      <c r="L361" s="100"/>
      <c r="M361" s="130"/>
    </row>
    <row r="362" spans="1:13" ht="78.75">
      <c r="A362" s="127" t="str">
        <f>ORÇAMENTO!A158</f>
        <v xml:space="preserve"> 9.33 </v>
      </c>
      <c r="B362" s="127" t="str">
        <f>ORÇAMENTO!B158</f>
        <v>SINAPI</v>
      </c>
      <c r="C362" s="127" t="str">
        <f>ORÇAMENTO!C158</f>
        <v>101875</v>
      </c>
      <c r="D362" s="128" t="str">
        <f>ORÇAMENTO!D158</f>
        <v>QUADRO DE DISTRIBUIÇÃO DE ENERGIA EM CHAPA DE AÇO GALVANIZADO, DE EMBUTIR, COM BARRAMENTO TRIFÁSICO, PARA 12 DISJUNTORES DIN 100A - FORNECIMENTO E INSTALAÇÃO. AF_10/2020</v>
      </c>
      <c r="E362" s="127" t="str">
        <f>ORÇAMENTO!E158</f>
        <v>UN</v>
      </c>
      <c r="F362" s="100"/>
      <c r="G362" s="100"/>
      <c r="H362" s="100"/>
      <c r="I362" s="100"/>
      <c r="J362" s="100"/>
      <c r="K362" s="100"/>
      <c r="L362" s="100"/>
      <c r="M362" s="199">
        <f>M363</f>
        <v>1</v>
      </c>
    </row>
    <row r="363" spans="1:13" ht="75">
      <c r="A363" s="127"/>
      <c r="B363" s="127"/>
      <c r="C363" s="127"/>
      <c r="D363" s="94" t="str">
        <f>D362</f>
        <v>QUADRO DE DISTRIBUIÇÃO DE ENERGIA EM CHAPA DE AÇO GALVANIZADO, DE EMBUTIR, COM BARRAMENTO TRIFÁSICO, PARA 12 DISJUNTORES DIN 100A - FORNECIMENTO E INSTALAÇÃO. AF_10/2020</v>
      </c>
      <c r="E363" s="174"/>
      <c r="F363" s="100">
        <v>1</v>
      </c>
      <c r="G363" s="100"/>
      <c r="I363" s="100"/>
      <c r="J363" s="100"/>
      <c r="K363" s="100"/>
      <c r="L363" s="100"/>
      <c r="M363" s="189">
        <f>F363</f>
        <v>1</v>
      </c>
    </row>
    <row r="364" spans="1:13" ht="15.75">
      <c r="A364" s="127"/>
      <c r="B364" s="127"/>
      <c r="C364" s="127"/>
      <c r="D364" s="128"/>
      <c r="E364" s="174"/>
      <c r="F364" s="100"/>
      <c r="G364" s="100"/>
      <c r="H364" s="100"/>
      <c r="I364" s="100"/>
      <c r="J364" s="100"/>
      <c r="K364" s="100"/>
      <c r="L364" s="100"/>
      <c r="M364" s="130"/>
    </row>
    <row r="365" spans="1:13" ht="78.75">
      <c r="A365" s="127" t="str">
        <f>ORÇAMENTO!A159</f>
        <v xml:space="preserve"> 9.34 </v>
      </c>
      <c r="B365" s="127" t="str">
        <f>ORÇAMENTO!B159</f>
        <v>SINAPI</v>
      </c>
      <c r="C365" s="127" t="str">
        <f>ORÇAMENTO!C159</f>
        <v>101879</v>
      </c>
      <c r="D365" s="128" t="str">
        <f>ORÇAMENTO!D159</f>
        <v>QUADRO DE DISTRIBUIÇÃO DE ENERGIA EM CHAPA DE AÇO GALVANIZADO, DE EMBUTIR, COM BARRAMENTO TRIFÁSICO, PARA 24 DISJUNTORES DIN 100A - FORNECIMENTO E INSTALAÇÃO. AF_10/2020</v>
      </c>
      <c r="E365" s="174" t="str">
        <f>ORÇAMENTO!E159</f>
        <v>UN</v>
      </c>
      <c r="F365" s="100"/>
      <c r="G365" s="100"/>
      <c r="H365" s="100"/>
      <c r="I365" s="100"/>
      <c r="J365" s="100"/>
      <c r="K365" s="100"/>
      <c r="L365" s="100"/>
      <c r="M365" s="130">
        <f>M366</f>
        <v>1</v>
      </c>
    </row>
    <row r="366" spans="1:13" ht="75">
      <c r="A366" s="127"/>
      <c r="B366" s="127"/>
      <c r="C366" s="127"/>
      <c r="D366" s="94" t="str">
        <f>D365</f>
        <v>QUADRO DE DISTRIBUIÇÃO DE ENERGIA EM CHAPA DE AÇO GALVANIZADO, DE EMBUTIR, COM BARRAMENTO TRIFÁSICO, PARA 24 DISJUNTORES DIN 100A - FORNECIMENTO E INSTALAÇÃO. AF_10/2020</v>
      </c>
      <c r="E366" s="174"/>
      <c r="F366" s="80">
        <v>1</v>
      </c>
      <c r="G366" s="100"/>
      <c r="H366" s="100"/>
      <c r="I366" s="100"/>
      <c r="K366" s="100"/>
      <c r="L366" s="100"/>
      <c r="M366" s="189">
        <f>F366</f>
        <v>1</v>
      </c>
    </row>
    <row r="367" spans="1:13" ht="15.75">
      <c r="A367" s="127"/>
      <c r="B367" s="127"/>
      <c r="C367" s="127"/>
      <c r="D367" s="128"/>
      <c r="E367" s="174"/>
      <c r="F367" s="100"/>
      <c r="G367" s="100"/>
      <c r="H367" s="100"/>
      <c r="I367" s="100"/>
      <c r="J367" s="100"/>
      <c r="K367" s="100"/>
      <c r="L367" s="100"/>
      <c r="M367" s="130"/>
    </row>
    <row r="368" spans="1:13" ht="31.5">
      <c r="A368" s="127" t="str">
        <f>ORÇAMENTO!A160</f>
        <v xml:space="preserve"> 9.35 </v>
      </c>
      <c r="B368" s="127" t="str">
        <f>ORÇAMENTO!B160</f>
        <v>ORSE</v>
      </c>
      <c r="C368" s="127" t="str">
        <f>ORÇAMENTO!C160</f>
        <v>S12394</v>
      </c>
      <c r="D368" s="128" t="str">
        <f>ORÇAMENTO!D160</f>
        <v>Cabo HDMI 15m Blindado 2.0 Ethernet 15 metros 4K ULTRA HD 3D 2160p</v>
      </c>
      <c r="E368" s="174" t="str">
        <f>ORÇAMENTO!E160</f>
        <v>m</v>
      </c>
      <c r="F368" s="100"/>
      <c r="G368" s="100"/>
      <c r="H368" s="100"/>
      <c r="I368" s="100"/>
      <c r="J368" s="100"/>
      <c r="K368" s="100"/>
      <c r="L368" s="100"/>
      <c r="M368" s="130">
        <f>M369</f>
        <v>5</v>
      </c>
    </row>
    <row r="369" spans="1:13" ht="30">
      <c r="A369" s="127"/>
      <c r="B369" s="127"/>
      <c r="C369" s="127"/>
      <c r="D369" s="94" t="str">
        <f>D368</f>
        <v>Cabo HDMI 15m Blindado 2.0 Ethernet 15 metros 4K ULTRA HD 3D 2160p</v>
      </c>
      <c r="E369" s="174"/>
      <c r="F369" s="80"/>
      <c r="G369" s="80">
        <v>5</v>
      </c>
      <c r="H369" s="100"/>
      <c r="I369" s="100"/>
      <c r="K369" s="100"/>
      <c r="L369" s="100"/>
      <c r="M369" s="189">
        <f>G369</f>
        <v>5</v>
      </c>
    </row>
    <row r="370" spans="1:13" ht="15.75">
      <c r="A370" s="127"/>
      <c r="B370" s="127"/>
      <c r="C370" s="127"/>
      <c r="D370" s="128"/>
      <c r="E370" s="174"/>
      <c r="F370" s="100"/>
      <c r="G370" s="100"/>
      <c r="H370" s="100"/>
      <c r="I370" s="100"/>
      <c r="J370" s="100"/>
      <c r="K370" s="100"/>
      <c r="L370" s="100"/>
      <c r="M370" s="100"/>
    </row>
    <row r="371" spans="1:13" ht="15.75">
      <c r="A371" s="127" t="str">
        <f>ORÇAMENTO!A161</f>
        <v xml:space="preserve"> 9.36 </v>
      </c>
      <c r="B371" s="127" t="str">
        <f>ORÇAMENTO!B161</f>
        <v>ORSE</v>
      </c>
      <c r="C371" s="127" t="str">
        <f>ORÇAMENTO!C161</f>
        <v>S03435</v>
      </c>
      <c r="D371" s="128" t="str">
        <f>ORÇAMENTO!D161</f>
        <v>Suporte para fixação de projetor elétrico</v>
      </c>
      <c r="E371" s="174" t="str">
        <f>ORÇAMENTO!E161</f>
        <v>m</v>
      </c>
      <c r="F371" s="100"/>
      <c r="G371" s="100"/>
      <c r="H371" s="100"/>
      <c r="I371" s="100"/>
      <c r="J371" s="100"/>
      <c r="K371" s="100"/>
      <c r="L371" s="100"/>
      <c r="M371" s="130">
        <f>M372</f>
        <v>5</v>
      </c>
    </row>
    <row r="372" spans="1:13" ht="15.75">
      <c r="A372" s="127"/>
      <c r="B372" s="127"/>
      <c r="C372" s="127"/>
      <c r="D372" s="94" t="str">
        <f>D371</f>
        <v>Suporte para fixação de projetor elétrico</v>
      </c>
      <c r="E372" s="174"/>
      <c r="F372" s="80"/>
      <c r="G372" s="80">
        <v>5</v>
      </c>
      <c r="H372" s="100"/>
      <c r="I372" s="100"/>
      <c r="K372" s="100"/>
      <c r="L372" s="100"/>
      <c r="M372" s="189">
        <f>G372</f>
        <v>5</v>
      </c>
    </row>
    <row r="373" spans="1:13" ht="15.75">
      <c r="A373" s="127"/>
      <c r="B373" s="127"/>
      <c r="C373" s="127"/>
      <c r="D373" s="128"/>
      <c r="E373" s="174"/>
      <c r="F373" s="100"/>
      <c r="G373" s="100"/>
      <c r="H373" s="100"/>
      <c r="I373" s="100"/>
      <c r="J373" s="100"/>
      <c r="K373" s="100"/>
      <c r="L373" s="100"/>
      <c r="M373" s="100"/>
    </row>
    <row r="374" spans="1:13" ht="31.5">
      <c r="A374" s="127" t="str">
        <f>ORÇAMENTO!A162</f>
        <v xml:space="preserve"> 9.37 </v>
      </c>
      <c r="B374" s="127" t="str">
        <f>ORÇAMENTO!B162</f>
        <v>Próprio</v>
      </c>
      <c r="C374" s="127" t="str">
        <f>ORÇAMENTO!C162</f>
        <v>CPU 031</v>
      </c>
      <c r="D374" s="128" t="str">
        <f>ORÇAMENTO!D162</f>
        <v>SUBESTAÇÃO AÉREA 75 KVA COMPLETA EM POSTE DE CONCRETO DUPLO T 11/300</v>
      </c>
      <c r="E374" s="174" t="str">
        <f>ORÇAMENTO!E162</f>
        <v>UND</v>
      </c>
      <c r="F374" s="100"/>
      <c r="G374" s="100"/>
      <c r="H374" s="100"/>
      <c r="I374" s="100"/>
      <c r="J374" s="100"/>
      <c r="K374" s="100"/>
      <c r="L374" s="100"/>
      <c r="M374" s="130">
        <f>M375</f>
        <v>1</v>
      </c>
    </row>
    <row r="375" spans="1:13" ht="30">
      <c r="A375" s="127"/>
      <c r="B375" s="127"/>
      <c r="C375" s="127"/>
      <c r="D375" s="94" t="str">
        <f>D374</f>
        <v>SUBESTAÇÃO AÉREA 75 KVA COMPLETA EM POSTE DE CONCRETO DUPLO T 11/300</v>
      </c>
      <c r="E375" s="174"/>
      <c r="F375" s="80">
        <v>1</v>
      </c>
      <c r="G375" s="100"/>
      <c r="H375" s="100"/>
      <c r="I375" s="100"/>
      <c r="K375" s="100"/>
      <c r="L375" s="100"/>
      <c r="M375" s="189">
        <f>F375</f>
        <v>1</v>
      </c>
    </row>
    <row r="376" spans="1:13" ht="15.75">
      <c r="A376" s="127"/>
      <c r="B376" s="127"/>
      <c r="C376" s="127"/>
      <c r="D376" s="128"/>
      <c r="E376" s="174"/>
      <c r="F376" s="100"/>
      <c r="G376" s="100"/>
      <c r="H376" s="100"/>
      <c r="I376" s="100"/>
      <c r="J376" s="100"/>
      <c r="K376" s="100"/>
      <c r="L376" s="100"/>
      <c r="M376" s="100"/>
    </row>
    <row r="377" spans="1:13" ht="47.25">
      <c r="A377" s="127" t="str">
        <f>ORÇAMENTO!A163</f>
        <v xml:space="preserve"> 9.38 </v>
      </c>
      <c r="B377" s="127" t="str">
        <f>ORÇAMENTO!B163</f>
        <v>SINAPI</v>
      </c>
      <c r="C377" s="127" t="str">
        <f>ORÇAMENTO!C163</f>
        <v>101895</v>
      </c>
      <c r="D377" s="128" t="str">
        <f>ORÇAMENTO!D163</f>
        <v>DISJUNTOR TERMOMAGNÉTICO TRIPOLAR , CORRENTE NOMINAL DE 125A - FORNECIMENTO E INSTALAÇÃO. AF_10/2020</v>
      </c>
      <c r="E377" s="174" t="str">
        <f>ORÇAMENTO!E163</f>
        <v>UN</v>
      </c>
      <c r="F377" s="100"/>
      <c r="G377" s="100"/>
      <c r="H377" s="100"/>
      <c r="I377" s="100"/>
      <c r="J377" s="100"/>
      <c r="K377" s="100"/>
      <c r="L377" s="100"/>
      <c r="M377" s="130">
        <f>M378</f>
        <v>2</v>
      </c>
    </row>
    <row r="378" spans="1:13" ht="45">
      <c r="A378" s="127"/>
      <c r="B378" s="127"/>
      <c r="C378" s="127"/>
      <c r="D378" s="94" t="str">
        <f>D377</f>
        <v>DISJUNTOR TERMOMAGNÉTICO TRIPOLAR , CORRENTE NOMINAL DE 125A - FORNECIMENTO E INSTALAÇÃO. AF_10/2020</v>
      </c>
      <c r="E378" s="174"/>
      <c r="F378" s="100">
        <v>2</v>
      </c>
      <c r="G378" s="100"/>
      <c r="H378" s="100"/>
      <c r="I378" s="100"/>
      <c r="J378" s="100"/>
      <c r="K378" s="100"/>
      <c r="L378" s="100"/>
      <c r="M378" s="189">
        <f>F378</f>
        <v>2</v>
      </c>
    </row>
    <row r="379" spans="1:13" ht="15.75">
      <c r="A379" s="127"/>
      <c r="B379" s="127"/>
      <c r="C379" s="127"/>
      <c r="D379" s="128"/>
      <c r="E379" s="174"/>
      <c r="F379" s="100"/>
      <c r="G379" s="100"/>
      <c r="H379" s="100"/>
      <c r="I379" s="100"/>
      <c r="J379" s="100"/>
      <c r="K379" s="100"/>
      <c r="L379" s="100"/>
      <c r="M379" s="130"/>
    </row>
    <row r="380" spans="1:13" ht="15.75">
      <c r="A380" s="127" t="str">
        <f>ORÇAMENTO!A165</f>
        <v xml:space="preserve"> 10 </v>
      </c>
      <c r="B380" s="127"/>
      <c r="C380" s="127"/>
      <c r="D380" s="128" t="str">
        <f>ORÇAMENTO!D165</f>
        <v>INSTALAÇÕES HIDROSSANITÁRIAS</v>
      </c>
      <c r="E380" s="174"/>
      <c r="F380" s="100"/>
      <c r="G380" s="100"/>
      <c r="H380" s="100"/>
      <c r="I380" s="100"/>
      <c r="J380" s="100"/>
      <c r="K380" s="100"/>
      <c r="L380" s="100"/>
      <c r="M380" s="130"/>
    </row>
    <row r="381" spans="1:13" ht="15.75">
      <c r="A381" s="127" t="str">
        <f>ORÇAMENTO!A166</f>
        <v xml:space="preserve"> 10.1 </v>
      </c>
      <c r="B381" s="127"/>
      <c r="C381" s="127"/>
      <c r="D381" s="128" t="str">
        <f>ORÇAMENTO!D166</f>
        <v>INSTALAÇÕES HIDRÁULICAS</v>
      </c>
      <c r="E381" s="174"/>
      <c r="F381" s="100"/>
      <c r="G381" s="100"/>
      <c r="H381" s="100"/>
      <c r="I381" s="100"/>
      <c r="J381" s="100"/>
      <c r="K381" s="100"/>
      <c r="L381" s="100"/>
      <c r="M381" s="130"/>
    </row>
    <row r="382" spans="1:13" ht="63">
      <c r="A382" s="127" t="str">
        <f>ORÇAMENTO!A167</f>
        <v xml:space="preserve"> 10.1.1 </v>
      </c>
      <c r="B382" s="127" t="str">
        <f>ORÇAMENTO!B167</f>
        <v>SINAPI</v>
      </c>
      <c r="C382" s="127" t="str">
        <f>ORÇAMENTO!C167</f>
        <v>89356</v>
      </c>
      <c r="D382" s="128" t="str">
        <f>ORÇAMENTO!D167</f>
        <v>TUBO, PVC, SOLDÁVEL, DN 25MM, INSTALADO EM RAMAL OU SUB-RAMAL DE ÁGUA - FORNECIMENTO E INSTALAÇÃO. AF_06/2022</v>
      </c>
      <c r="E382" s="174" t="str">
        <f>ORÇAMENTO!E167</f>
        <v>M</v>
      </c>
      <c r="F382" s="100"/>
      <c r="G382" s="100"/>
      <c r="H382" s="100"/>
      <c r="I382" s="100"/>
      <c r="J382" s="100"/>
      <c r="K382" s="100"/>
      <c r="L382" s="100"/>
      <c r="M382" s="130">
        <f>M383</f>
        <v>142.6</v>
      </c>
    </row>
    <row r="383" spans="1:13" ht="45">
      <c r="A383" s="127"/>
      <c r="B383" s="127"/>
      <c r="C383" s="127"/>
      <c r="D383" s="94" t="str">
        <f>D382</f>
        <v>TUBO, PVC, SOLDÁVEL, DN 25MM, INSTALADO EM RAMAL OU SUB-RAMAL DE ÁGUA - FORNECIMENTO E INSTALAÇÃO. AF_06/2022</v>
      </c>
      <c r="E383" s="174"/>
      <c r="F383" s="100"/>
      <c r="G383" s="100">
        <v>142.6</v>
      </c>
      <c r="H383" s="100"/>
      <c r="I383" s="100"/>
      <c r="K383" s="100"/>
      <c r="L383" s="100"/>
      <c r="M383" s="189">
        <f>G383</f>
        <v>142.6</v>
      </c>
    </row>
    <row r="384" spans="1:13" ht="15.75">
      <c r="A384" s="127"/>
      <c r="B384" s="127"/>
      <c r="C384" s="127"/>
      <c r="D384" s="128"/>
      <c r="E384" s="174"/>
      <c r="F384" s="100"/>
      <c r="G384" s="100"/>
      <c r="H384" s="100"/>
      <c r="I384" s="100"/>
      <c r="J384" s="100"/>
      <c r="K384" s="100"/>
      <c r="L384" s="100"/>
      <c r="M384" s="100"/>
    </row>
    <row r="385" spans="1:13" ht="47.25">
      <c r="A385" s="127" t="str">
        <f>ORÇAMENTO!A168</f>
        <v xml:space="preserve"> 10.1.2 </v>
      </c>
      <c r="B385" s="127" t="str">
        <f>ORÇAMENTO!B168</f>
        <v>SINAPI</v>
      </c>
      <c r="C385" s="127" t="str">
        <f>ORÇAMENTO!C168</f>
        <v>102116</v>
      </c>
      <c r="D385" s="128" t="str">
        <f>ORÇAMENTO!D168</f>
        <v>BOMBA CENTRÍFUGA, TRIFÁSICA, 1,5 CV OU 1,48 HP, HM 10 A 24 M, Q 6,1 A 21,9 M3/H - FORNECIMENTO E INSTALAÇÃO. AF_12/2020</v>
      </c>
      <c r="E385" s="174" t="str">
        <f>ORÇAMENTO!E168</f>
        <v>UN</v>
      </c>
      <c r="F385" s="100"/>
      <c r="G385" s="100"/>
      <c r="H385" s="100"/>
      <c r="I385" s="100"/>
      <c r="J385" s="100"/>
      <c r="K385" s="100"/>
      <c r="L385" s="100"/>
      <c r="M385" s="130">
        <f>M386</f>
        <v>2</v>
      </c>
    </row>
    <row r="386" spans="1:13" ht="45">
      <c r="A386" s="127"/>
      <c r="B386" s="127"/>
      <c r="C386" s="127"/>
      <c r="D386" s="94" t="str">
        <f>D385</f>
        <v>BOMBA CENTRÍFUGA, TRIFÁSICA, 1,5 CV OU 1,48 HP, HM 10 A 24 M, Q 6,1 A 21,9 M3/H - FORNECIMENTO E INSTALAÇÃO. AF_12/2020</v>
      </c>
      <c r="E386" s="174"/>
      <c r="F386" s="100">
        <v>2</v>
      </c>
      <c r="H386" s="100"/>
      <c r="I386" s="100"/>
      <c r="K386" s="100"/>
      <c r="L386" s="100"/>
      <c r="M386" s="189">
        <f>F386</f>
        <v>2</v>
      </c>
    </row>
    <row r="387" spans="1:13" ht="15.75">
      <c r="A387" s="127"/>
      <c r="B387" s="127"/>
      <c r="C387" s="127"/>
      <c r="D387" s="128"/>
      <c r="E387" s="174"/>
      <c r="F387" s="100"/>
      <c r="G387" s="100"/>
      <c r="H387" s="100"/>
      <c r="I387" s="100"/>
      <c r="J387" s="100"/>
      <c r="K387" s="100"/>
      <c r="L387" s="100"/>
      <c r="M387" s="100"/>
    </row>
    <row r="388" spans="1:13" ht="63">
      <c r="A388" s="127" t="str">
        <f>ORÇAMENTO!A169</f>
        <v xml:space="preserve"> 10.1.3 </v>
      </c>
      <c r="B388" s="127" t="str">
        <f>ORÇAMENTO!B169</f>
        <v>SINAPI</v>
      </c>
      <c r="C388" s="127" t="str">
        <f>ORÇAMENTO!C169</f>
        <v>89987</v>
      </c>
      <c r="D388" s="128" t="str">
        <f>ORÇAMENTO!D169</f>
        <v>REGISTRO DE GAVETA BRUTO, LATÃO, ROSCÁVEL, 3/4", COM ACABAMENTO E CANOPLA CROMADOS - FORNECIMENTO E INSTALAÇÃO. AF_08/2021</v>
      </c>
      <c r="E388" s="174" t="str">
        <f>ORÇAMENTO!E169</f>
        <v>UN</v>
      </c>
      <c r="F388" s="100"/>
      <c r="G388" s="100"/>
      <c r="H388" s="100"/>
      <c r="I388" s="100"/>
      <c r="J388" s="100"/>
      <c r="K388" s="100"/>
      <c r="L388" s="100"/>
      <c r="M388" s="130">
        <f>M389</f>
        <v>7</v>
      </c>
    </row>
    <row r="389" spans="1:13" ht="60">
      <c r="A389" s="127"/>
      <c r="B389" s="127"/>
      <c r="C389" s="127"/>
      <c r="D389" s="94" t="str">
        <f>D388</f>
        <v>REGISTRO DE GAVETA BRUTO, LATÃO, ROSCÁVEL, 3/4", COM ACABAMENTO E CANOPLA CROMADOS - FORNECIMENTO E INSTALAÇÃO. AF_08/2021</v>
      </c>
      <c r="E389" s="174"/>
      <c r="F389" s="100">
        <v>7</v>
      </c>
      <c r="H389" s="100"/>
      <c r="I389" s="100"/>
      <c r="K389" s="100"/>
      <c r="L389" s="100"/>
      <c r="M389" s="189">
        <f>F389</f>
        <v>7</v>
      </c>
    </row>
    <row r="390" spans="1:13" ht="15.75">
      <c r="A390" s="127"/>
      <c r="B390" s="127"/>
      <c r="C390" s="127"/>
      <c r="D390" s="128"/>
      <c r="E390" s="174"/>
      <c r="F390" s="100"/>
      <c r="G390" s="100"/>
      <c r="H390" s="100"/>
      <c r="I390" s="100"/>
      <c r="J390" s="100"/>
      <c r="K390" s="100"/>
      <c r="L390" s="100"/>
      <c r="M390" s="130"/>
    </row>
    <row r="391" spans="1:13" ht="63">
      <c r="A391" s="127" t="str">
        <f>ORÇAMENTO!A170</f>
        <v xml:space="preserve"> 10.1.4 </v>
      </c>
      <c r="B391" s="127" t="str">
        <f>ORÇAMENTO!B170</f>
        <v>SINAPI</v>
      </c>
      <c r="C391" s="127" t="str">
        <f>ORÇAMENTO!C170</f>
        <v>89985</v>
      </c>
      <c r="D391" s="128" t="str">
        <f>ORÇAMENTO!D170</f>
        <v>REGISTRO DE PRESSÃO BRUTO, LATÃO, ROSCÁVEL, 3/4", COM ACABAMENTO E CANOPLA CROMADOS - FORNECIMENTO E INSTALAÇÃO. AF_08/2021</v>
      </c>
      <c r="E391" s="174" t="str">
        <f>ORÇAMENTO!E170</f>
        <v>UN</v>
      </c>
      <c r="F391" s="100"/>
      <c r="G391" s="100"/>
      <c r="H391" s="100"/>
      <c r="I391" s="100"/>
      <c r="J391" s="100"/>
      <c r="K391" s="100"/>
      <c r="L391" s="100"/>
      <c r="M391" s="130">
        <f>M392</f>
        <v>1</v>
      </c>
    </row>
    <row r="392" spans="1:13" ht="60">
      <c r="A392" s="127"/>
      <c r="B392" s="127"/>
      <c r="C392" s="127"/>
      <c r="D392" s="94" t="str">
        <f>D391</f>
        <v>REGISTRO DE PRESSÃO BRUTO, LATÃO, ROSCÁVEL, 3/4", COM ACABAMENTO E CANOPLA CROMADOS - FORNECIMENTO E INSTALAÇÃO. AF_08/2021</v>
      </c>
      <c r="E392" s="174"/>
      <c r="F392" s="80">
        <v>1</v>
      </c>
      <c r="G392" s="100"/>
      <c r="H392" s="100"/>
      <c r="I392" s="100"/>
      <c r="J392" s="100"/>
      <c r="K392" s="100"/>
      <c r="L392" s="100"/>
      <c r="M392" s="189">
        <f>F392</f>
        <v>1</v>
      </c>
    </row>
    <row r="393" spans="1:13" ht="15.75">
      <c r="A393" s="127"/>
      <c r="B393" s="127"/>
      <c r="C393" s="127"/>
      <c r="D393" s="128"/>
      <c r="E393" s="174"/>
      <c r="F393" s="100"/>
      <c r="G393" s="100"/>
      <c r="H393" s="100"/>
      <c r="I393" s="100"/>
      <c r="J393" s="100"/>
      <c r="K393" s="100"/>
      <c r="L393" s="100"/>
      <c r="M393" s="130"/>
    </row>
    <row r="394" spans="1:13" ht="47.25">
      <c r="A394" s="127" t="str">
        <f>ORÇAMENTO!A171</f>
        <v xml:space="preserve"> 10.1.5 </v>
      </c>
      <c r="B394" s="127" t="str">
        <f>ORÇAMENTO!B171</f>
        <v>SINAPI</v>
      </c>
      <c r="C394" s="127" t="str">
        <f>ORÇAMENTO!C171</f>
        <v>00003533</v>
      </c>
      <c r="D394" s="128" t="str">
        <f>ORÇAMENTO!D171</f>
        <v>JOELHO DE REDUCAO, PVC SOLDAVEL, 90 GRAUS, 25 MM X 20 MM, COR MARROM, PARA AGUA FRIA PREDIAL</v>
      </c>
      <c r="E394" s="174" t="str">
        <f>ORÇAMENTO!E171</f>
        <v>UN</v>
      </c>
      <c r="F394" s="100"/>
      <c r="G394" s="100"/>
      <c r="H394" s="100"/>
      <c r="I394" s="100"/>
      <c r="J394" s="100"/>
      <c r="K394" s="100"/>
      <c r="L394" s="100"/>
      <c r="M394" s="130">
        <f>M395</f>
        <v>4</v>
      </c>
    </row>
    <row r="395" spans="1:13" ht="45">
      <c r="A395" s="127"/>
      <c r="B395" s="127"/>
      <c r="C395" s="127"/>
      <c r="D395" s="94" t="str">
        <f>D394</f>
        <v>JOELHO DE REDUCAO, PVC SOLDAVEL, 90 GRAUS, 25 MM X 20 MM, COR MARROM, PARA AGUA FRIA PREDIAL</v>
      </c>
      <c r="E395" s="174"/>
      <c r="F395" s="100">
        <v>4</v>
      </c>
      <c r="G395" s="100"/>
      <c r="H395" s="100"/>
      <c r="I395" s="100"/>
      <c r="J395" s="100"/>
      <c r="K395" s="100"/>
      <c r="L395" s="100"/>
      <c r="M395" s="189">
        <f>F395</f>
        <v>4</v>
      </c>
    </row>
    <row r="396" spans="1:13" ht="15.75">
      <c r="A396" s="127"/>
      <c r="B396" s="127"/>
      <c r="C396" s="127"/>
      <c r="D396" s="128"/>
      <c r="E396" s="174"/>
      <c r="F396" s="100"/>
      <c r="G396" s="100"/>
      <c r="H396" s="100"/>
      <c r="I396" s="100"/>
      <c r="J396" s="100"/>
      <c r="K396" s="100"/>
      <c r="L396" s="100"/>
      <c r="M396" s="100"/>
    </row>
    <row r="397" spans="1:13" ht="47.25">
      <c r="A397" s="127" t="str">
        <f>ORÇAMENTO!A172</f>
        <v xml:space="preserve"> 10.1.6 </v>
      </c>
      <c r="B397" s="127" t="str">
        <f>ORÇAMENTO!B172</f>
        <v>SINAPI</v>
      </c>
      <c r="C397" s="127" t="str">
        <f>ORÇAMENTO!C172</f>
        <v>00020147</v>
      </c>
      <c r="D397" s="128" t="str">
        <f>ORÇAMENTO!D172</f>
        <v>JOELHO PVC, SOLDAVEL, COM BUCHA DE LATAO, 90 GRAUS, 25 MM X 1/2", PARA AGUA FRIA PREDIAL</v>
      </c>
      <c r="E397" s="174" t="str">
        <f>ORÇAMENTO!E172</f>
        <v>UN</v>
      </c>
      <c r="F397" s="100"/>
      <c r="G397" s="100"/>
      <c r="H397" s="100"/>
      <c r="I397" s="100"/>
      <c r="J397" s="100"/>
      <c r="K397" s="100"/>
      <c r="L397" s="100"/>
      <c r="M397" s="130">
        <f>M398</f>
        <v>6</v>
      </c>
    </row>
    <row r="398" spans="1:13" ht="45">
      <c r="A398" s="127"/>
      <c r="B398" s="127"/>
      <c r="C398" s="127"/>
      <c r="D398" s="94" t="str">
        <f>D397</f>
        <v>JOELHO PVC, SOLDAVEL, COM BUCHA DE LATAO, 90 GRAUS, 25 MM X 1/2", PARA AGUA FRIA PREDIAL</v>
      </c>
      <c r="E398" s="174"/>
      <c r="F398" s="100">
        <v>6</v>
      </c>
      <c r="G398" s="100"/>
      <c r="H398" s="100"/>
      <c r="I398" s="100"/>
      <c r="J398" s="100"/>
      <c r="K398" s="100"/>
      <c r="L398" s="100"/>
      <c r="M398" s="189">
        <f>F398</f>
        <v>6</v>
      </c>
    </row>
    <row r="399" spans="1:13" ht="15.75">
      <c r="A399" s="127"/>
      <c r="B399" s="127"/>
      <c r="C399" s="127"/>
      <c r="D399" s="128"/>
      <c r="E399" s="174"/>
      <c r="F399" s="100"/>
      <c r="G399" s="100"/>
      <c r="H399" s="100"/>
      <c r="I399" s="100"/>
      <c r="J399" s="100"/>
      <c r="K399" s="100"/>
      <c r="L399" s="100"/>
      <c r="M399" s="100"/>
    </row>
    <row r="400" spans="1:13" ht="47.25">
      <c r="A400" s="127" t="str">
        <f>ORÇAMENTO!A173</f>
        <v xml:space="preserve"> 10.1.7 </v>
      </c>
      <c r="B400" s="127" t="str">
        <f>ORÇAMENTO!B173</f>
        <v>SINAPI</v>
      </c>
      <c r="C400" s="127" t="str">
        <f>ORÇAMENTO!C173</f>
        <v>00043497</v>
      </c>
      <c r="D400" s="128" t="str">
        <f>ORÇAMENTO!D173</f>
        <v>EPI - FAMILIA ENCANADOR - MENSALISTA (ENCARGOS COMPLEMENTARES - COLETADO CAIXA)</v>
      </c>
      <c r="E400" s="174" t="str">
        <f>ORÇAMENTO!E173</f>
        <v>MES</v>
      </c>
      <c r="F400" s="100"/>
      <c r="G400" s="100"/>
      <c r="H400" s="100"/>
      <c r="I400" s="100"/>
      <c r="J400" s="100"/>
      <c r="K400" s="100"/>
      <c r="L400" s="100"/>
      <c r="M400" s="130">
        <f>M401</f>
        <v>4</v>
      </c>
    </row>
    <row r="401" spans="1:13" ht="45">
      <c r="A401" s="127"/>
      <c r="B401" s="127"/>
      <c r="C401" s="127"/>
      <c r="D401" s="94" t="str">
        <f>D400</f>
        <v>EPI - FAMILIA ENCANADOR - MENSALISTA (ENCARGOS COMPLEMENTARES - COLETADO CAIXA)</v>
      </c>
      <c r="E401" s="174"/>
      <c r="F401" s="100">
        <v>4</v>
      </c>
      <c r="G401" s="100"/>
      <c r="H401" s="100"/>
      <c r="I401" s="100"/>
      <c r="J401" s="100"/>
      <c r="K401" s="100"/>
      <c r="L401" s="100"/>
      <c r="M401" s="189">
        <f>F401</f>
        <v>4</v>
      </c>
    </row>
    <row r="402" spans="1:13" ht="15.75">
      <c r="A402" s="127"/>
      <c r="B402" s="127"/>
      <c r="C402" s="127"/>
      <c r="D402" s="128"/>
      <c r="E402" s="174"/>
      <c r="F402" s="100"/>
      <c r="G402" s="100"/>
      <c r="H402" s="100"/>
      <c r="I402" s="100"/>
      <c r="J402" s="100"/>
      <c r="K402" s="100"/>
      <c r="L402" s="100"/>
      <c r="M402" s="130"/>
    </row>
    <row r="403" spans="1:13" ht="63">
      <c r="A403" s="127" t="str">
        <f>ORÇAMENTO!A174</f>
        <v xml:space="preserve"> 10.1.8 </v>
      </c>
      <c r="B403" s="127" t="str">
        <f>ORÇAMENTO!B174</f>
        <v>SINAPI</v>
      </c>
      <c r="C403" s="127" t="str">
        <f>ORÇAMENTO!C174</f>
        <v>89362</v>
      </c>
      <c r="D403" s="128" t="str">
        <f>ORÇAMENTO!D174</f>
        <v>JOELHO 90 GRAUS, PVC, SOLDÁVEL, DN 25MM, INSTALADO EM RAMAL OU SUB-RAMAL DE ÁGUA - FORNECIMENTO E INSTALAÇÃO. AF_06/2022</v>
      </c>
      <c r="E403" s="174" t="str">
        <f>ORÇAMENTO!E174</f>
        <v>UN</v>
      </c>
      <c r="F403" s="100"/>
      <c r="G403" s="100"/>
      <c r="H403" s="100"/>
      <c r="I403" s="100"/>
      <c r="J403" s="100"/>
      <c r="K403" s="100"/>
      <c r="L403" s="100"/>
      <c r="M403" s="130">
        <f>M404</f>
        <v>18</v>
      </c>
    </row>
    <row r="404" spans="1:13" ht="60">
      <c r="A404" s="127"/>
      <c r="B404" s="127"/>
      <c r="C404" s="127"/>
      <c r="D404" s="94" t="str">
        <f>D403</f>
        <v>JOELHO 90 GRAUS, PVC, SOLDÁVEL, DN 25MM, INSTALADO EM RAMAL OU SUB-RAMAL DE ÁGUA - FORNECIMENTO E INSTALAÇÃO. AF_06/2022</v>
      </c>
      <c r="E404" s="174"/>
      <c r="F404" s="100">
        <v>18</v>
      </c>
      <c r="G404" s="100"/>
      <c r="H404" s="100"/>
      <c r="I404" s="100"/>
      <c r="J404" s="100"/>
      <c r="K404" s="100"/>
      <c r="L404" s="100"/>
      <c r="M404" s="189">
        <f>F404</f>
        <v>18</v>
      </c>
    </row>
    <row r="405" spans="1:13" ht="15.75">
      <c r="A405" s="127"/>
      <c r="B405" s="127"/>
      <c r="C405" s="127"/>
      <c r="D405" s="128"/>
      <c r="E405" s="174"/>
      <c r="F405" s="100"/>
      <c r="G405" s="100"/>
      <c r="H405" s="100"/>
      <c r="I405" s="100"/>
      <c r="J405" s="100"/>
      <c r="K405" s="100"/>
      <c r="L405" s="100"/>
      <c r="M405" s="100"/>
    </row>
    <row r="406" spans="1:13" ht="63">
      <c r="A406" s="127" t="str">
        <f>ORÇAMENTO!A175</f>
        <v xml:space="preserve"> 10.1.9 </v>
      </c>
      <c r="B406" s="127" t="str">
        <f>ORÇAMENTO!B175</f>
        <v>SINAPI</v>
      </c>
      <c r="C406" s="127" t="str">
        <f>ORÇAMENTO!C175</f>
        <v>89363</v>
      </c>
      <c r="D406" s="128" t="str">
        <f>ORÇAMENTO!D175</f>
        <v>JOELHO 45 GRAUS, PVC, SOLDÁVEL, DN 25MM, INSTALADO EM RAMAL OU SUB-RAMAL DE ÁGUA - FORNECIMENTO E INSTALAÇÃO. AF_06/2022</v>
      </c>
      <c r="E406" s="174" t="str">
        <f>ORÇAMENTO!E175</f>
        <v>UN</v>
      </c>
      <c r="F406" s="100"/>
      <c r="G406" s="100"/>
      <c r="H406" s="100"/>
      <c r="I406" s="100"/>
      <c r="J406" s="100"/>
      <c r="K406" s="100"/>
      <c r="L406" s="100"/>
      <c r="M406" s="130">
        <f>M407</f>
        <v>2</v>
      </c>
    </row>
    <row r="407" spans="1:13" ht="60">
      <c r="A407" s="127"/>
      <c r="B407" s="127"/>
      <c r="C407" s="127"/>
      <c r="D407" s="94" t="str">
        <f>D406</f>
        <v>JOELHO 45 GRAUS, PVC, SOLDÁVEL, DN 25MM, INSTALADO EM RAMAL OU SUB-RAMAL DE ÁGUA - FORNECIMENTO E INSTALAÇÃO. AF_06/2022</v>
      </c>
      <c r="E407" s="174"/>
      <c r="F407" s="100">
        <v>2</v>
      </c>
      <c r="G407" s="100"/>
      <c r="H407" s="100"/>
      <c r="I407" s="100"/>
      <c r="J407" s="100"/>
      <c r="K407" s="100"/>
      <c r="L407" s="100"/>
      <c r="M407" s="189">
        <f>F407</f>
        <v>2</v>
      </c>
    </row>
    <row r="408" spans="1:13" ht="15.75">
      <c r="A408" s="127"/>
      <c r="B408" s="127"/>
      <c r="C408" s="127"/>
      <c r="D408" s="128"/>
      <c r="E408" s="174"/>
      <c r="F408" s="100"/>
      <c r="G408" s="100"/>
      <c r="H408" s="100"/>
      <c r="I408" s="100"/>
      <c r="J408" s="100"/>
      <c r="K408" s="100"/>
      <c r="L408" s="100"/>
      <c r="M408" s="100"/>
    </row>
    <row r="409" spans="1:13" ht="63">
      <c r="A409" s="127" t="str">
        <f>ORÇAMENTO!A176</f>
        <v xml:space="preserve"> 10.1.10 </v>
      </c>
      <c r="B409" s="127" t="str">
        <f>ORÇAMENTO!B176</f>
        <v>SINAPI</v>
      </c>
      <c r="C409" s="127" t="str">
        <f>ORÇAMENTO!C176</f>
        <v>89385</v>
      </c>
      <c r="D409" s="128" t="str">
        <f>ORÇAMENTO!D176</f>
        <v>LUVA SOLDÁVEL E COM ROSCA, PVC, SOLDÁVEL, DN 25MM X 3/4 , INSTALADO EM RAMAL OU SUB-RAMAL DE ÁGUA - FORNECIMENTO E INSTALAÇÃO. AF_06/2022</v>
      </c>
      <c r="E409" s="174" t="str">
        <f>ORÇAMENTO!E176</f>
        <v>UN</v>
      </c>
      <c r="F409" s="100"/>
      <c r="G409" s="100"/>
      <c r="H409" s="100"/>
      <c r="I409" s="100"/>
      <c r="J409" s="100"/>
      <c r="K409" s="100"/>
      <c r="L409" s="100"/>
      <c r="M409" s="130">
        <f>M410</f>
        <v>1</v>
      </c>
    </row>
    <row r="410" spans="1:13" ht="60">
      <c r="A410" s="127"/>
      <c r="B410" s="127"/>
      <c r="C410" s="127"/>
      <c r="D410" s="94" t="str">
        <f>D409</f>
        <v>LUVA SOLDÁVEL E COM ROSCA, PVC, SOLDÁVEL, DN 25MM X 3/4 , INSTALADO EM RAMAL OU SUB-RAMAL DE ÁGUA - FORNECIMENTO E INSTALAÇÃO. AF_06/2022</v>
      </c>
      <c r="E410" s="174"/>
      <c r="F410" s="100">
        <v>1</v>
      </c>
      <c r="G410" s="100"/>
      <c r="H410" s="100"/>
      <c r="I410" s="100"/>
      <c r="J410" s="100"/>
      <c r="K410" s="100"/>
      <c r="L410" s="100"/>
      <c r="M410" s="189">
        <f>F410</f>
        <v>1</v>
      </c>
    </row>
    <row r="411" spans="1:13" ht="15.75">
      <c r="A411" s="127"/>
      <c r="B411" s="127"/>
      <c r="C411" s="127"/>
      <c r="D411" s="128"/>
      <c r="E411" s="174"/>
      <c r="F411" s="100"/>
      <c r="G411" s="100"/>
      <c r="H411" s="100"/>
      <c r="I411" s="100"/>
      <c r="J411" s="100"/>
      <c r="K411" s="100"/>
      <c r="L411" s="100"/>
      <c r="M411" s="100"/>
    </row>
    <row r="412" spans="1:13" ht="63">
      <c r="A412" s="127" t="str">
        <f>ORÇAMENTO!A177</f>
        <v xml:space="preserve"> 10.1.11 </v>
      </c>
      <c r="B412" s="127" t="str">
        <f>ORÇAMENTO!B177</f>
        <v>SINAPI</v>
      </c>
      <c r="C412" s="127" t="str">
        <f>ORÇAMENTO!C177</f>
        <v>89378</v>
      </c>
      <c r="D412" s="128" t="str">
        <f>ORÇAMENTO!D177</f>
        <v>LUVA, PVC, SOLDÁVEL, DN 25MM, INSTALADO EM RAMAL OU SUB-RAMAL DE ÁGUA - FORNECIMENTO E INSTALAÇÃO. AF_06/2022</v>
      </c>
      <c r="E412" s="127" t="str">
        <f>ORÇAMENTO!E177</f>
        <v>UN</v>
      </c>
      <c r="F412" s="100"/>
      <c r="G412" s="100"/>
      <c r="H412" s="100"/>
      <c r="I412" s="100"/>
      <c r="J412" s="100"/>
      <c r="K412" s="100"/>
      <c r="L412" s="100"/>
      <c r="M412" s="130">
        <f>M413</f>
        <v>2</v>
      </c>
    </row>
    <row r="413" spans="1:13" ht="45">
      <c r="A413" s="127"/>
      <c r="B413" s="127"/>
      <c r="C413" s="127"/>
      <c r="D413" s="94" t="str">
        <f>D412</f>
        <v>LUVA, PVC, SOLDÁVEL, DN 25MM, INSTALADO EM RAMAL OU SUB-RAMAL DE ÁGUA - FORNECIMENTO E INSTALAÇÃO. AF_06/2022</v>
      </c>
      <c r="E413" s="174"/>
      <c r="F413" s="100">
        <v>2</v>
      </c>
      <c r="G413" s="100"/>
      <c r="H413" s="100"/>
      <c r="I413" s="100"/>
      <c r="J413" s="100"/>
      <c r="K413" s="100"/>
      <c r="L413" s="100"/>
      <c r="M413" s="189">
        <f>F413</f>
        <v>2</v>
      </c>
    </row>
    <row r="414" spans="1:13" ht="15.75">
      <c r="A414" s="127"/>
      <c r="B414" s="127"/>
      <c r="C414" s="127"/>
      <c r="D414" s="128"/>
      <c r="E414" s="174"/>
      <c r="F414" s="100"/>
      <c r="G414" s="100"/>
      <c r="H414" s="100"/>
      <c r="I414" s="100"/>
      <c r="J414" s="100"/>
      <c r="K414" s="100"/>
      <c r="L414" s="100"/>
      <c r="M414" s="100"/>
    </row>
    <row r="415" spans="1:13" ht="78.75">
      <c r="A415" s="127" t="str">
        <f>ORÇAMENTO!A178</f>
        <v xml:space="preserve"> 10.1.12 </v>
      </c>
      <c r="B415" s="127" t="str">
        <f>ORÇAMENTO!B178</f>
        <v>SINAPI</v>
      </c>
      <c r="C415" s="127" t="str">
        <f>ORÇAMENTO!C178</f>
        <v>89383</v>
      </c>
      <c r="D415" s="128" t="str">
        <f>ORÇAMENTO!D178</f>
        <v>ADAPTADOR CURTO COM BOLSA E ROSCA PARA REGISTRO, PVC, SOLDÁVEL, DN 25MM X 3/4 , INSTALADO EM RAMAL OU SUB-RAMAL DE ÁGUA - FORNECIMENTO E INSTALAÇÃO. AF_06/2022</v>
      </c>
      <c r="E415" s="127" t="str">
        <f>ORÇAMENTO!E178</f>
        <v>UN</v>
      </c>
      <c r="F415" s="100"/>
      <c r="G415" s="100"/>
      <c r="H415" s="100"/>
      <c r="I415" s="100"/>
      <c r="J415" s="100"/>
      <c r="K415" s="100"/>
      <c r="L415" s="100"/>
      <c r="M415" s="130">
        <f>M416</f>
        <v>23</v>
      </c>
    </row>
    <row r="416" spans="1:13" ht="75">
      <c r="A416" s="127"/>
      <c r="B416" s="127"/>
      <c r="C416" s="127"/>
      <c r="D416" s="94" t="str">
        <f>D415</f>
        <v>ADAPTADOR CURTO COM BOLSA E ROSCA PARA REGISTRO, PVC, SOLDÁVEL, DN 25MM X 3/4 , INSTALADO EM RAMAL OU SUB-RAMAL DE ÁGUA - FORNECIMENTO E INSTALAÇÃO. AF_06/2022</v>
      </c>
      <c r="E416" s="174"/>
      <c r="F416" s="100">
        <v>23</v>
      </c>
      <c r="G416" s="100"/>
      <c r="H416" s="100"/>
      <c r="I416" s="100"/>
      <c r="J416" s="100"/>
      <c r="K416" s="100"/>
      <c r="L416" s="100"/>
      <c r="M416" s="189">
        <f>F416</f>
        <v>23</v>
      </c>
    </row>
    <row r="417" spans="1:13" ht="15.75">
      <c r="A417" s="127"/>
      <c r="B417" s="127"/>
      <c r="C417" s="127"/>
      <c r="D417" s="128"/>
      <c r="E417" s="174"/>
      <c r="F417" s="100"/>
      <c r="G417" s="100"/>
      <c r="H417" s="100"/>
      <c r="I417" s="100"/>
      <c r="J417" s="100"/>
      <c r="K417" s="100"/>
      <c r="L417" s="100"/>
      <c r="M417" s="100"/>
    </row>
    <row r="418" spans="1:13" ht="47.25">
      <c r="A418" s="127" t="str">
        <f>ORÇAMENTO!A179</f>
        <v xml:space="preserve"> 10.1.13 </v>
      </c>
      <c r="B418" s="127" t="str">
        <f>ORÇAMENTO!B179</f>
        <v>SINAPI</v>
      </c>
      <c r="C418" s="127" t="str">
        <f>ORÇAMENTO!C179</f>
        <v>89395</v>
      </c>
      <c r="D418" s="128" t="str">
        <f>ORÇAMENTO!D179</f>
        <v>TE, PVC, SOLDÁVEL, DN 25MM, INSTALADO EM RAMAL OU SUB-RAMAL DE ÁGUA - FORNECIMENTO E INSTALAÇÃO. AF_06/2022</v>
      </c>
      <c r="E418" s="174" t="str">
        <f>ORÇAMENTO!E179</f>
        <v>UN</v>
      </c>
      <c r="F418" s="100"/>
      <c r="G418" s="100"/>
      <c r="H418" s="100"/>
      <c r="I418" s="100"/>
      <c r="J418" s="100"/>
      <c r="K418" s="100"/>
      <c r="L418" s="100"/>
      <c r="M418" s="130">
        <f>M419</f>
        <v>32</v>
      </c>
    </row>
    <row r="419" spans="1:13" ht="45">
      <c r="A419" s="127"/>
      <c r="B419" s="127"/>
      <c r="C419" s="127"/>
      <c r="D419" s="94" t="str">
        <f>D418</f>
        <v>TE, PVC, SOLDÁVEL, DN 25MM, INSTALADO EM RAMAL OU SUB-RAMAL DE ÁGUA - FORNECIMENTO E INSTALAÇÃO. AF_06/2022</v>
      </c>
      <c r="E419" s="174"/>
      <c r="F419" s="80">
        <v>32</v>
      </c>
      <c r="G419" s="100"/>
      <c r="H419" s="100"/>
      <c r="I419" s="100"/>
      <c r="K419" s="100"/>
      <c r="L419" s="100"/>
      <c r="M419" s="189">
        <f>F419</f>
        <v>32</v>
      </c>
    </row>
    <row r="420" spans="1:13" ht="15.75">
      <c r="A420" s="127"/>
      <c r="B420" s="127"/>
      <c r="C420" s="127"/>
      <c r="D420" s="128"/>
      <c r="E420" s="174"/>
      <c r="F420" s="100"/>
      <c r="G420" s="100"/>
      <c r="H420" s="100"/>
      <c r="I420" s="100"/>
      <c r="J420" s="100"/>
      <c r="K420" s="100"/>
      <c r="L420" s="100"/>
      <c r="M420" s="100"/>
    </row>
    <row r="421" spans="1:13" ht="63">
      <c r="A421" s="127" t="str">
        <f>ORÇAMENTO!A180</f>
        <v xml:space="preserve"> 10.1.14 </v>
      </c>
      <c r="B421" s="127" t="str">
        <f>ORÇAMENTO!B180</f>
        <v>SINAPI</v>
      </c>
      <c r="C421" s="127" t="str">
        <f>ORÇAMENTO!C180</f>
        <v>89364</v>
      </c>
      <c r="D421" s="128" t="str">
        <f>ORÇAMENTO!D180</f>
        <v>CURVA 90 GRAUS, PVC, SOLDÁVEL, DN 25MM, INSTALADO EM RAMAL OU SUB-RAMAL DE ÁGUA - FORNECIMENTO E INSTALAÇÃO. AF_06/2022</v>
      </c>
      <c r="E421" s="174" t="str">
        <f>ORÇAMENTO!E180</f>
        <v>UN</v>
      </c>
      <c r="F421" s="100"/>
      <c r="G421" s="100"/>
      <c r="H421" s="100"/>
      <c r="I421" s="100"/>
      <c r="J421" s="100"/>
      <c r="K421" s="100"/>
      <c r="L421" s="100"/>
      <c r="M421" s="130">
        <f>M422</f>
        <v>31</v>
      </c>
    </row>
    <row r="422" spans="1:13" ht="60">
      <c r="A422" s="127"/>
      <c r="B422" s="127"/>
      <c r="C422" s="127"/>
      <c r="D422" s="94" t="str">
        <f>D421</f>
        <v>CURVA 90 GRAUS, PVC, SOLDÁVEL, DN 25MM, INSTALADO EM RAMAL OU SUB-RAMAL DE ÁGUA - FORNECIMENTO E INSTALAÇÃO. AF_06/2022</v>
      </c>
      <c r="E422" s="174"/>
      <c r="F422" s="100">
        <v>31</v>
      </c>
      <c r="G422" s="100"/>
      <c r="H422" s="100"/>
      <c r="I422" s="100"/>
      <c r="J422" s="100"/>
      <c r="K422" s="100"/>
      <c r="L422" s="100"/>
      <c r="M422" s="189">
        <f>F422</f>
        <v>31</v>
      </c>
    </row>
    <row r="423" spans="1:13" ht="15.75">
      <c r="A423" s="127"/>
      <c r="B423" s="127"/>
      <c r="C423" s="127"/>
      <c r="D423" s="128"/>
      <c r="E423" s="174"/>
      <c r="F423" s="100"/>
      <c r="G423" s="100"/>
      <c r="H423" s="100"/>
      <c r="I423" s="100"/>
      <c r="J423" s="100"/>
      <c r="K423" s="100"/>
      <c r="L423" s="100"/>
      <c r="M423" s="100"/>
    </row>
    <row r="424" spans="1:13" ht="63">
      <c r="A424" s="127" t="str">
        <f>ORÇAMENTO!A181</f>
        <v xml:space="preserve"> 10.1.15 </v>
      </c>
      <c r="B424" s="127" t="str">
        <f>ORÇAMENTO!B181</f>
        <v>SINAPI</v>
      </c>
      <c r="C424" s="127" t="str">
        <f>ORÇAMENTO!C181</f>
        <v>102623</v>
      </c>
      <c r="D424" s="128" t="str">
        <f>ORÇAMENTO!D181</f>
        <v>CAIXA D´ÁGUA EM POLIETILENO, 1000 LITROS (INCLUSOS TUBOS, CONEXÕES E TORNEIRA DE BÓIA) - FORNECIMENTO E INSTALAÇÃO. AF_06/2021</v>
      </c>
      <c r="E424" s="174" t="str">
        <f>ORÇAMENTO!E181</f>
        <v>UN</v>
      </c>
      <c r="F424" s="100"/>
      <c r="G424" s="100"/>
      <c r="H424" s="100"/>
      <c r="I424" s="100"/>
      <c r="J424" s="100"/>
      <c r="K424" s="100"/>
      <c r="L424" s="100"/>
      <c r="M424" s="130">
        <f>M425</f>
        <v>1</v>
      </c>
    </row>
    <row r="425" spans="1:13" ht="60">
      <c r="A425" s="127"/>
      <c r="B425" s="127"/>
      <c r="C425" s="127"/>
      <c r="D425" s="94" t="str">
        <f>D424</f>
        <v>CAIXA D´ÁGUA EM POLIETILENO, 1000 LITROS (INCLUSOS TUBOS, CONEXÕES E TORNEIRA DE BÓIA) - FORNECIMENTO E INSTALAÇÃO. AF_06/2021</v>
      </c>
      <c r="E425" s="174"/>
      <c r="F425" s="80">
        <v>1</v>
      </c>
      <c r="G425" s="100"/>
      <c r="H425" s="100"/>
      <c r="I425" s="100"/>
      <c r="K425" s="100"/>
      <c r="L425" s="100"/>
      <c r="M425" s="189">
        <f>F425</f>
        <v>1</v>
      </c>
    </row>
    <row r="426" spans="1:13" ht="15.75">
      <c r="A426" s="127"/>
      <c r="B426" s="127"/>
      <c r="C426" s="127"/>
      <c r="D426" s="128"/>
      <c r="E426" s="174"/>
      <c r="F426" s="100"/>
      <c r="G426" s="100"/>
      <c r="H426" s="100"/>
      <c r="I426" s="100"/>
      <c r="J426" s="100"/>
      <c r="K426" s="100"/>
      <c r="L426" s="100"/>
      <c r="M426" s="130"/>
    </row>
    <row r="427" spans="1:13" ht="94.5">
      <c r="A427" s="127" t="str">
        <f>ORÇAMENTO!A182</f>
        <v xml:space="preserve"> 10.1.16 </v>
      </c>
      <c r="B427" s="127" t="str">
        <f>ORÇAMENTO!B182</f>
        <v>ORSE</v>
      </c>
      <c r="C427" s="127" t="str">
        <f>ORÇAMENTO!C182</f>
        <v>S12829</v>
      </c>
      <c r="D427" s="128" t="str">
        <f>ORÇAMENTO!D182</f>
        <v>Reservatório metálico em chapa de aço carbono ASTM A-36/tipo Tubular (diam. 1,47m h= 7,60m ), Cap.12.000L c/ pint. int. proteção epóxi poliamida 150 a 180 micras e ext. esmalt. sinté. anti-corros. alta quali.130 a 180 micras- Fornecimento e instalado</v>
      </c>
      <c r="E427" s="127" t="str">
        <f>ORÇAMENTO!E182</f>
        <v>un</v>
      </c>
      <c r="F427" s="100"/>
      <c r="G427" s="100"/>
      <c r="H427" s="100"/>
      <c r="I427" s="100"/>
      <c r="J427" s="100"/>
      <c r="K427" s="100"/>
      <c r="L427" s="100"/>
      <c r="M427" s="130">
        <f>M428</f>
        <v>1</v>
      </c>
    </row>
    <row r="428" spans="1:13" ht="90">
      <c r="A428" s="127"/>
      <c r="B428" s="127"/>
      <c r="C428" s="127"/>
      <c r="D428" s="94" t="str">
        <f>D427</f>
        <v>Reservatório metálico em chapa de aço carbono ASTM A-36/tipo Tubular (diam. 1,47m h= 7,60m ), Cap.12.000L c/ pint. int. proteção epóxi poliamida 150 a 180 micras e ext. esmalt. sinté. anti-corros. alta quali.130 a 180 micras- Fornecimento e instalado</v>
      </c>
      <c r="E428" s="174"/>
      <c r="F428" s="80">
        <v>1</v>
      </c>
      <c r="G428" s="100"/>
      <c r="H428" s="100"/>
      <c r="I428" s="100"/>
      <c r="K428" s="100"/>
      <c r="L428" s="100"/>
      <c r="M428" s="189">
        <f>F428</f>
        <v>1</v>
      </c>
    </row>
    <row r="429" spans="1:13" ht="15.75">
      <c r="A429" s="127"/>
      <c r="B429" s="127"/>
      <c r="C429" s="127"/>
      <c r="D429" s="128"/>
      <c r="E429" s="174"/>
      <c r="F429" s="100"/>
      <c r="G429" s="100"/>
      <c r="H429" s="100"/>
      <c r="I429" s="100"/>
      <c r="J429" s="100"/>
      <c r="K429" s="100"/>
      <c r="L429" s="100"/>
      <c r="M429" s="130"/>
    </row>
    <row r="430" spans="1:13" ht="15.75">
      <c r="A430" s="127" t="str">
        <f>ORÇAMENTO!A184</f>
        <v xml:space="preserve"> 10.2 </v>
      </c>
      <c r="B430" s="127"/>
      <c r="C430" s="127"/>
      <c r="D430" s="128" t="str">
        <f>ORÇAMENTO!D184</f>
        <v>INSTALAÇÕES SANITÁRIAS</v>
      </c>
      <c r="E430" s="174"/>
      <c r="F430" s="100"/>
      <c r="G430" s="100"/>
      <c r="H430" s="100"/>
      <c r="I430" s="100"/>
      <c r="J430" s="100"/>
      <c r="K430" s="100"/>
      <c r="L430" s="100"/>
      <c r="M430" s="130"/>
    </row>
    <row r="431" spans="1:13" ht="78.75">
      <c r="A431" s="127" t="str">
        <f>ORÇAMENTO!A185</f>
        <v xml:space="preserve"> 10.2.1 </v>
      </c>
      <c r="B431" s="127" t="str">
        <f>ORÇAMENTO!B185</f>
        <v>SINAPI</v>
      </c>
      <c r="C431" s="127" t="str">
        <f>ORÇAMENTO!C185</f>
        <v>98108</v>
      </c>
      <c r="D431" s="128" t="str">
        <f>ORÇAMENTO!D185</f>
        <v>CAIXA DE GORDURA DUPLA (CAPACIDADE: 126 L), RETANGULAR, EM ALVENARIA COM BLOCOS DE CONCRETO, DIMENSÕES INTERNAS = 0,4X0,7 M, ALTURA INTERNA = 0,8 M. AF_12/2020</v>
      </c>
      <c r="E431" s="174" t="str">
        <f>ORÇAMENTO!E185</f>
        <v>UN</v>
      </c>
      <c r="F431" s="100"/>
      <c r="G431" s="100"/>
      <c r="H431" s="100"/>
      <c r="I431" s="100"/>
      <c r="J431" s="100"/>
      <c r="K431" s="100"/>
      <c r="L431" s="100"/>
      <c r="M431" s="130">
        <f>M432</f>
        <v>10</v>
      </c>
    </row>
    <row r="432" spans="1:13" ht="75">
      <c r="A432" s="127"/>
      <c r="B432" s="127"/>
      <c r="C432" s="127"/>
      <c r="D432" s="94" t="str">
        <f>D431</f>
        <v>CAIXA DE GORDURA DUPLA (CAPACIDADE: 126 L), RETANGULAR, EM ALVENARIA COM BLOCOS DE CONCRETO, DIMENSÕES INTERNAS = 0,4X0,7 M, ALTURA INTERNA = 0,8 M. AF_12/2020</v>
      </c>
      <c r="E432" s="174"/>
      <c r="F432" s="100">
        <v>10</v>
      </c>
      <c r="G432" s="120"/>
      <c r="H432" s="100"/>
      <c r="I432" s="100"/>
      <c r="J432" s="120"/>
      <c r="K432" s="100"/>
      <c r="L432" s="100"/>
      <c r="M432" s="189">
        <f>F432</f>
        <v>10</v>
      </c>
    </row>
    <row r="433" spans="1:13" ht="15.75">
      <c r="A433" s="127"/>
      <c r="B433" s="127"/>
      <c r="C433" s="127"/>
      <c r="D433" s="128"/>
      <c r="E433" s="174"/>
      <c r="F433" s="100"/>
      <c r="G433" s="100"/>
      <c r="H433" s="100"/>
      <c r="I433" s="100"/>
      <c r="J433" s="100"/>
      <c r="K433" s="100"/>
      <c r="L433" s="100"/>
      <c r="M433" s="100"/>
    </row>
    <row r="434" spans="1:13" ht="47.25">
      <c r="A434" s="127" t="str">
        <f>ORÇAMENTO!A186</f>
        <v xml:space="preserve"> 10.2.2 </v>
      </c>
      <c r="B434" s="127" t="str">
        <f>ORÇAMENTO!B186</f>
        <v>ORSE</v>
      </c>
      <c r="C434" s="127" t="str">
        <f>ORÇAMENTO!C186</f>
        <v>S04282</v>
      </c>
      <c r="D434" s="128" t="str">
        <f>ORÇAMENTO!D186</f>
        <v>Caixa sifonada em pvc, 150 x 150 x 50 mm, com tampa cega, acabamento branco, Akros ou similar</v>
      </c>
      <c r="E434" s="174" t="str">
        <f>ORÇAMENTO!E186</f>
        <v>un</v>
      </c>
      <c r="F434" s="100"/>
      <c r="G434" s="100"/>
      <c r="H434" s="100"/>
      <c r="I434" s="100"/>
      <c r="J434" s="100"/>
      <c r="K434" s="100"/>
      <c r="L434" s="100"/>
      <c r="M434" s="130">
        <f>M435</f>
        <v>9</v>
      </c>
    </row>
    <row r="435" spans="1:13" ht="30">
      <c r="A435" s="127"/>
      <c r="B435" s="127"/>
      <c r="C435" s="127"/>
      <c r="D435" s="94" t="str">
        <f>D434</f>
        <v>Caixa sifonada em pvc, 150 x 150 x 50 mm, com tampa cega, acabamento branco, Akros ou similar</v>
      </c>
      <c r="E435" s="174"/>
      <c r="F435" s="120">
        <v>9</v>
      </c>
      <c r="G435" s="100"/>
      <c r="H435" s="100"/>
      <c r="I435" s="100"/>
      <c r="J435" s="120"/>
      <c r="K435" s="100"/>
      <c r="L435" s="100"/>
      <c r="M435" s="189">
        <f>F435</f>
        <v>9</v>
      </c>
    </row>
    <row r="436" spans="1:13" ht="15.75">
      <c r="A436" s="127"/>
      <c r="B436" s="127"/>
      <c r="C436" s="127"/>
      <c r="D436" s="128"/>
      <c r="E436" s="174"/>
      <c r="F436" s="100"/>
      <c r="G436" s="100"/>
      <c r="H436" s="100"/>
      <c r="I436" s="100"/>
      <c r="J436" s="100"/>
      <c r="K436" s="100"/>
      <c r="L436" s="100"/>
      <c r="M436" s="100"/>
    </row>
    <row r="437" spans="1:13" ht="78.75">
      <c r="A437" s="127" t="str">
        <f>ORÇAMENTO!A187</f>
        <v xml:space="preserve"> 10.2.3 </v>
      </c>
      <c r="B437" s="127" t="str">
        <f>ORÇAMENTO!B187</f>
        <v>SINAPI</v>
      </c>
      <c r="C437" s="127" t="str">
        <f>ORÇAMENTO!C187</f>
        <v>89709</v>
      </c>
      <c r="D437" s="128" t="str">
        <f>ORÇAMENTO!D187</f>
        <v>RALO SIFONADO, PVC, DN 100 X 40 MM, JUNTA SOLDÁVEL, FORNECIDO E INSTALADO EM RAMAL DE DESCARGA OU EM RAMAL DE ESGOTO SANITÁRIO. AF_08/2022</v>
      </c>
      <c r="E437" s="174" t="str">
        <f>ORÇAMENTO!E187</f>
        <v>UN</v>
      </c>
      <c r="F437" s="100"/>
      <c r="G437" s="100"/>
      <c r="H437" s="100"/>
      <c r="I437" s="100"/>
      <c r="J437" s="100"/>
      <c r="K437" s="100"/>
      <c r="L437" s="100"/>
      <c r="M437" s="130">
        <f>M438</f>
        <v>1</v>
      </c>
    </row>
    <row r="438" spans="1:13" ht="60">
      <c r="A438" s="127"/>
      <c r="B438" s="127"/>
      <c r="C438" s="127"/>
      <c r="D438" s="94" t="str">
        <f>D437</f>
        <v>RALO SIFONADO, PVC, DN 100 X 40 MM, JUNTA SOLDÁVEL, FORNECIDO E INSTALADO EM RAMAL DE DESCARGA OU EM RAMAL DE ESGOTO SANITÁRIO. AF_08/2022</v>
      </c>
      <c r="E438" s="174"/>
      <c r="F438" s="120">
        <v>1</v>
      </c>
      <c r="G438" s="100"/>
      <c r="H438" s="100"/>
      <c r="I438" s="100"/>
      <c r="J438" s="120"/>
      <c r="K438" s="100"/>
      <c r="L438" s="100"/>
      <c r="M438" s="189">
        <f>F438</f>
        <v>1</v>
      </c>
    </row>
    <row r="439" spans="1:13" ht="15.75">
      <c r="A439" s="127"/>
      <c r="B439" s="127"/>
      <c r="C439" s="127"/>
      <c r="D439" s="128"/>
      <c r="E439" s="174"/>
      <c r="F439" s="100"/>
      <c r="G439" s="100"/>
      <c r="H439" s="100"/>
      <c r="I439" s="100"/>
      <c r="J439" s="100"/>
      <c r="K439" s="100"/>
      <c r="L439" s="100"/>
      <c r="M439" s="130"/>
    </row>
    <row r="440" spans="1:13" ht="78.75">
      <c r="A440" s="127" t="str">
        <f>ORÇAMENTO!A188</f>
        <v xml:space="preserve"> 10.2.4 </v>
      </c>
      <c r="B440" s="127" t="str">
        <f>ORÇAMENTO!B188</f>
        <v>SINAPI</v>
      </c>
      <c r="C440" s="127" t="str">
        <f>ORÇAMENTO!C188</f>
        <v>89726</v>
      </c>
      <c r="D440" s="128" t="str">
        <f>ORÇAMENTO!D188</f>
        <v>JOELHO 45 GRAUS, PVC, SERIE NORMAL, ESGOTO PREDIAL, DN 40 MM, JUNTA SOLDÁVEL, FORNECIDO E INSTALADO EM RAMAL DE DESCARGA OU RAMAL DE ESGOTO SANITÁRIO. AF_08/2022</v>
      </c>
      <c r="E440" s="174" t="str">
        <f>ORÇAMENTO!E188</f>
        <v>UN</v>
      </c>
      <c r="F440" s="100"/>
      <c r="G440" s="100"/>
      <c r="H440" s="100"/>
      <c r="I440" s="100"/>
      <c r="J440" s="100"/>
      <c r="K440" s="100"/>
      <c r="L440" s="100"/>
      <c r="M440" s="130">
        <f>M441</f>
        <v>20</v>
      </c>
    </row>
    <row r="441" spans="1:13" ht="75">
      <c r="A441" s="127"/>
      <c r="B441" s="127"/>
      <c r="C441" s="127"/>
      <c r="D441" s="94" t="str">
        <f>D440</f>
        <v>JOELHO 45 GRAUS, PVC, SERIE NORMAL, ESGOTO PREDIAL, DN 40 MM, JUNTA SOLDÁVEL, FORNECIDO E INSTALADO EM RAMAL DE DESCARGA OU RAMAL DE ESGOTO SANITÁRIO. AF_08/2022</v>
      </c>
      <c r="E441" s="174"/>
      <c r="F441" s="120">
        <v>20</v>
      </c>
      <c r="G441" s="100"/>
      <c r="H441" s="100"/>
      <c r="I441" s="100"/>
      <c r="J441" s="120"/>
      <c r="K441" s="100"/>
      <c r="L441" s="100"/>
      <c r="M441" s="189">
        <f>F441</f>
        <v>20</v>
      </c>
    </row>
    <row r="442" spans="1:13" ht="15.75">
      <c r="A442" s="127"/>
      <c r="B442" s="127"/>
      <c r="C442" s="127"/>
      <c r="D442" s="128"/>
      <c r="E442" s="174"/>
      <c r="F442" s="100"/>
      <c r="G442" s="100"/>
      <c r="H442" s="100"/>
      <c r="I442" s="100"/>
      <c r="J442" s="100"/>
      <c r="K442" s="100"/>
      <c r="L442" s="100"/>
      <c r="M442" s="100"/>
    </row>
    <row r="443" spans="1:13" ht="78.75">
      <c r="A443" s="127" t="str">
        <f>ORÇAMENTO!A189</f>
        <v xml:space="preserve"> 10.2.5 </v>
      </c>
      <c r="B443" s="127" t="str">
        <f>ORÇAMENTO!B189</f>
        <v>SINAPI</v>
      </c>
      <c r="C443" s="127" t="str">
        <f>ORÇAMENTO!C189</f>
        <v>89732</v>
      </c>
      <c r="D443" s="128" t="str">
        <f>ORÇAMENTO!D189</f>
        <v>JOELHO 45 GRAUS, PVC, SERIE NORMAL, ESGOTO PREDIAL, DN 50 MM, JUNTA ELÁSTICA, FORNECIDO E INSTALADO EM RAMAL DE DESCARGA OU RAMAL DE ESGOTO SANITÁRIO. AF_08/2022</v>
      </c>
      <c r="E443" s="174" t="str">
        <f>ORÇAMENTO!E189</f>
        <v>UN</v>
      </c>
      <c r="F443" s="100"/>
      <c r="G443" s="100"/>
      <c r="H443" s="100"/>
      <c r="I443" s="100"/>
      <c r="J443" s="100"/>
      <c r="K443" s="100"/>
      <c r="L443" s="100"/>
      <c r="M443" s="130">
        <f>M444</f>
        <v>11</v>
      </c>
    </row>
    <row r="444" spans="1:13" ht="75">
      <c r="A444" s="127"/>
      <c r="B444" s="127"/>
      <c r="C444" s="127"/>
      <c r="D444" s="94" t="str">
        <f>D443</f>
        <v>JOELHO 45 GRAUS, PVC, SERIE NORMAL, ESGOTO PREDIAL, DN 50 MM, JUNTA ELÁSTICA, FORNECIDO E INSTALADO EM RAMAL DE DESCARGA OU RAMAL DE ESGOTO SANITÁRIO. AF_08/2022</v>
      </c>
      <c r="E444" s="174"/>
      <c r="F444" s="120">
        <v>11</v>
      </c>
      <c r="G444" s="100"/>
      <c r="H444" s="100"/>
      <c r="I444" s="100"/>
      <c r="J444" s="120"/>
      <c r="K444" s="100"/>
      <c r="L444" s="100"/>
      <c r="M444" s="189">
        <f>F444</f>
        <v>11</v>
      </c>
    </row>
    <row r="445" spans="1:13" ht="15.75">
      <c r="A445" s="127"/>
      <c r="B445" s="127"/>
      <c r="C445" s="127"/>
      <c r="D445" s="128"/>
      <c r="E445" s="174"/>
      <c r="F445" s="100"/>
      <c r="G445" s="100"/>
      <c r="H445" s="100"/>
      <c r="I445" s="100"/>
      <c r="J445" s="100"/>
      <c r="K445" s="100"/>
      <c r="L445" s="100"/>
      <c r="M445" s="100"/>
    </row>
    <row r="446" spans="1:13" ht="78.75">
      <c r="A446" s="127" t="str">
        <f>ORÇAMENTO!A190</f>
        <v xml:space="preserve"> 10.2.6 </v>
      </c>
      <c r="B446" s="127" t="str">
        <f>ORÇAMENTO!B190</f>
        <v>SINAPI</v>
      </c>
      <c r="C446" s="127" t="str">
        <f>ORÇAMENTO!C190</f>
        <v>89746</v>
      </c>
      <c r="D446" s="128" t="str">
        <f>ORÇAMENTO!D190</f>
        <v>JOELHO 45 GRAUS, PVC, SERIE NORMAL, ESGOTO PREDIAL, DN 100 MM, JUNTA ELÁSTICA, FORNECIDO E INSTALADO EM RAMAL DE DESCARGA OU RAMAL DE ESGOTO SANITÁRIO. AF_08/2022</v>
      </c>
      <c r="E446" s="174" t="str">
        <f>ORÇAMENTO!E190</f>
        <v>UN</v>
      </c>
      <c r="F446" s="100"/>
      <c r="G446" s="100"/>
      <c r="H446" s="100"/>
      <c r="I446" s="100"/>
      <c r="J446" s="100"/>
      <c r="K446" s="100"/>
      <c r="L446" s="100"/>
      <c r="M446" s="130">
        <f>M447</f>
        <v>11</v>
      </c>
    </row>
    <row r="447" spans="1:13" ht="75">
      <c r="A447" s="127"/>
      <c r="B447" s="127"/>
      <c r="C447" s="127"/>
      <c r="D447" s="94" t="str">
        <f>D446</f>
        <v>JOELHO 45 GRAUS, PVC, SERIE NORMAL, ESGOTO PREDIAL, DN 100 MM, JUNTA ELÁSTICA, FORNECIDO E INSTALADO EM RAMAL DE DESCARGA OU RAMAL DE ESGOTO SANITÁRIO. AF_08/2022</v>
      </c>
      <c r="E447" s="174"/>
      <c r="F447" s="120">
        <v>11</v>
      </c>
      <c r="G447" s="100"/>
      <c r="H447" s="100"/>
      <c r="I447" s="100"/>
      <c r="J447" s="120"/>
      <c r="K447" s="100"/>
      <c r="L447" s="100"/>
      <c r="M447" s="189">
        <f>F447</f>
        <v>11</v>
      </c>
    </row>
    <row r="448" spans="1:13" ht="15.75">
      <c r="A448" s="127"/>
      <c r="B448" s="127"/>
      <c r="C448" s="127"/>
      <c r="D448" s="128"/>
      <c r="E448" s="174"/>
      <c r="F448" s="100"/>
      <c r="G448" s="100"/>
      <c r="H448" s="100"/>
      <c r="I448" s="100"/>
      <c r="J448" s="100"/>
      <c r="K448" s="100"/>
      <c r="L448" s="100"/>
      <c r="M448" s="130"/>
    </row>
    <row r="449" spans="1:13" ht="78.75">
      <c r="A449" s="127" t="str">
        <f>ORÇAMENTO!A191</f>
        <v xml:space="preserve"> 10.2.7 </v>
      </c>
      <c r="B449" s="127" t="str">
        <f>ORÇAMENTO!B191</f>
        <v>SINAPI</v>
      </c>
      <c r="C449" s="127" t="str">
        <f>ORÇAMENTO!C191</f>
        <v>89728</v>
      </c>
      <c r="D449" s="128" t="str">
        <f>ORÇAMENTO!D191</f>
        <v>CURVA CURTA 90 GRAUS, PVC, SERIE NORMAL, ESGOTO PREDIAL, DN 40 MM, JUNTA SOLDÁVEL, FORNECIDO E INSTALADO EM RAMAL DE DESCARGA OU RAMAL DE ESGOTO SANITÁRIO. AF_08/2022</v>
      </c>
      <c r="E449" s="174" t="str">
        <f>ORÇAMENTO!E191</f>
        <v>UN</v>
      </c>
      <c r="F449" s="100"/>
      <c r="G449" s="100"/>
      <c r="H449" s="100"/>
      <c r="I449" s="100"/>
      <c r="J449" s="100"/>
      <c r="K449" s="100"/>
      <c r="L449" s="100"/>
      <c r="M449" s="130">
        <f>M450</f>
        <v>19</v>
      </c>
    </row>
    <row r="450" spans="1:13" ht="75">
      <c r="A450" s="127"/>
      <c r="B450" s="127"/>
      <c r="C450" s="127"/>
      <c r="D450" s="94" t="str">
        <f>D449</f>
        <v>CURVA CURTA 90 GRAUS, PVC, SERIE NORMAL, ESGOTO PREDIAL, DN 40 MM, JUNTA SOLDÁVEL, FORNECIDO E INSTALADO EM RAMAL DE DESCARGA OU RAMAL DE ESGOTO SANITÁRIO. AF_08/2022</v>
      </c>
      <c r="E450" s="174"/>
      <c r="F450" s="120">
        <v>19</v>
      </c>
      <c r="G450" s="100"/>
      <c r="H450" s="100"/>
      <c r="I450" s="100"/>
      <c r="J450" s="120"/>
      <c r="K450" s="100"/>
      <c r="L450" s="100"/>
      <c r="M450" s="189">
        <f>F450</f>
        <v>19</v>
      </c>
    </row>
    <row r="451" spans="1:13" ht="15.75">
      <c r="A451" s="127"/>
      <c r="B451" s="127"/>
      <c r="C451" s="127"/>
      <c r="D451" s="128"/>
      <c r="E451" s="174"/>
      <c r="F451" s="100"/>
      <c r="G451" s="100"/>
      <c r="H451" s="100"/>
      <c r="I451" s="100"/>
      <c r="J451" s="100"/>
      <c r="K451" s="100"/>
      <c r="L451" s="100"/>
      <c r="M451" s="100"/>
    </row>
    <row r="452" spans="1:13" ht="78.75">
      <c r="A452" s="127" t="str">
        <f>ORÇAMENTO!A192</f>
        <v xml:space="preserve"> 10.2.8 </v>
      </c>
      <c r="B452" s="127" t="str">
        <f>ORÇAMENTO!B192</f>
        <v>SINAPI</v>
      </c>
      <c r="C452" s="127" t="str">
        <f>ORÇAMENTO!C192</f>
        <v>89748</v>
      </c>
      <c r="D452" s="128" t="str">
        <f>ORÇAMENTO!D192</f>
        <v>CURVA CURTA 90 GRAUS, PVC, SERIE NORMAL, ESGOTO PREDIAL, DN 100 MM, JUNTA ELÁSTICA, FORNECIDO E INSTALADO EM RAMAL DE DESCARGA OU RAMAL DE ESGOTO SANITÁRIO. AF_08/2022</v>
      </c>
      <c r="E452" s="174" t="str">
        <f>ORÇAMENTO!E192</f>
        <v>UN</v>
      </c>
      <c r="F452" s="100"/>
      <c r="G452" s="100"/>
      <c r="H452" s="100"/>
      <c r="I452" s="100"/>
      <c r="J452" s="100"/>
      <c r="K452" s="100"/>
      <c r="L452" s="100"/>
      <c r="M452" s="130">
        <f>M453</f>
        <v>16</v>
      </c>
    </row>
    <row r="453" spans="1:13" ht="75">
      <c r="A453" s="127"/>
      <c r="B453" s="127"/>
      <c r="C453" s="127"/>
      <c r="D453" s="94" t="str">
        <f>D452</f>
        <v>CURVA CURTA 90 GRAUS, PVC, SERIE NORMAL, ESGOTO PREDIAL, DN 100 MM, JUNTA ELÁSTICA, FORNECIDO E INSTALADO EM RAMAL DE DESCARGA OU RAMAL DE ESGOTO SANITÁRIO. AF_08/2022</v>
      </c>
      <c r="E453" s="174"/>
      <c r="F453" s="120">
        <v>16</v>
      </c>
      <c r="G453" s="100"/>
      <c r="H453" s="100"/>
      <c r="I453" s="100"/>
      <c r="J453" s="120"/>
      <c r="K453" s="100"/>
      <c r="L453" s="100"/>
      <c r="M453" s="189">
        <f>F453</f>
        <v>16</v>
      </c>
    </row>
    <row r="454" spans="1:13" ht="15.75">
      <c r="A454" s="127"/>
      <c r="B454" s="127"/>
      <c r="C454" s="127"/>
      <c r="D454" s="128"/>
      <c r="E454" s="174"/>
      <c r="F454" s="100"/>
      <c r="G454" s="100"/>
      <c r="H454" s="100"/>
      <c r="I454" s="100"/>
      <c r="J454" s="100"/>
      <c r="K454" s="100"/>
      <c r="L454" s="100"/>
      <c r="M454" s="130"/>
    </row>
    <row r="455" spans="1:13" ht="78.75">
      <c r="A455" s="127" t="str">
        <f>ORÇAMENTO!A193</f>
        <v xml:space="preserve"> 10.2.9 </v>
      </c>
      <c r="B455" s="127" t="str">
        <f>ORÇAMENTO!B193</f>
        <v>SINAPI</v>
      </c>
      <c r="C455" s="127" t="str">
        <f>ORÇAMENTO!C193</f>
        <v>89731</v>
      </c>
      <c r="D455" s="128" t="str">
        <f>ORÇAMENTO!D193</f>
        <v>JOELHO 90 GRAUS, PVC, SERIE NORMAL, ESGOTO PREDIAL, DN 50 MM, JUNTA ELÁSTICA, FORNECIDO E INSTALADO EM RAMAL DE DESCARGA OU RAMAL DE ESGOTO SANITÁRIO. AF_08/2022</v>
      </c>
      <c r="E455" s="174" t="str">
        <f>ORÇAMENTO!E193</f>
        <v>UN</v>
      </c>
      <c r="F455" s="100"/>
      <c r="G455" s="100"/>
      <c r="H455" s="100"/>
      <c r="I455" s="100"/>
      <c r="J455" s="100"/>
      <c r="K455" s="100"/>
      <c r="L455" s="100"/>
      <c r="M455" s="130">
        <f>M456</f>
        <v>8</v>
      </c>
    </row>
    <row r="456" spans="1:13" ht="75">
      <c r="A456" s="127"/>
      <c r="B456" s="127"/>
      <c r="C456" s="127"/>
      <c r="D456" s="94" t="str">
        <f>D455</f>
        <v>JOELHO 90 GRAUS, PVC, SERIE NORMAL, ESGOTO PREDIAL, DN 50 MM, JUNTA ELÁSTICA, FORNECIDO E INSTALADO EM RAMAL DE DESCARGA OU RAMAL DE ESGOTO SANITÁRIO. AF_08/2022</v>
      </c>
      <c r="E456" s="174"/>
      <c r="F456" s="120">
        <v>8</v>
      </c>
      <c r="G456" s="100"/>
      <c r="H456" s="100"/>
      <c r="I456" s="100"/>
      <c r="J456" s="120"/>
      <c r="K456" s="100"/>
      <c r="L456" s="100"/>
      <c r="M456" s="189">
        <f>F456</f>
        <v>8</v>
      </c>
    </row>
    <row r="457" spans="1:13" ht="15.75">
      <c r="A457" s="127"/>
      <c r="B457" s="127"/>
      <c r="C457" s="127"/>
      <c r="D457" s="128"/>
      <c r="E457" s="174"/>
      <c r="F457" s="100"/>
      <c r="G457" s="100"/>
      <c r="H457" s="100"/>
      <c r="I457" s="100"/>
      <c r="J457" s="100"/>
      <c r="K457" s="100"/>
      <c r="L457" s="100"/>
      <c r="M457" s="100"/>
    </row>
    <row r="458" spans="1:13" ht="78.75">
      <c r="A458" s="127" t="str">
        <f>ORÇAMENTO!A194</f>
        <v xml:space="preserve"> 10.2.10 </v>
      </c>
      <c r="B458" s="127" t="str">
        <f>ORÇAMENTO!B194</f>
        <v>SINAPI</v>
      </c>
      <c r="C458" s="127" t="str">
        <f>ORÇAMENTO!C194</f>
        <v>89744</v>
      </c>
      <c r="D458" s="128" t="str">
        <f>ORÇAMENTO!D194</f>
        <v>JOELHO 90 GRAUS, PVC, SERIE NORMAL, ESGOTO PREDIAL, DN 100 MM, JUNTA ELÁSTICA, FORNECIDO E INSTALADO EM RAMAL DE DESCARGA OU RAMAL DE ESGOTO SANITÁRIO. AF_08/2022</v>
      </c>
      <c r="E458" s="174" t="str">
        <f>ORÇAMENTO!E194</f>
        <v>UN</v>
      </c>
      <c r="F458" s="100"/>
      <c r="G458" s="100"/>
      <c r="H458" s="100"/>
      <c r="I458" s="100"/>
      <c r="J458" s="100"/>
      <c r="K458" s="100"/>
      <c r="L458" s="100"/>
      <c r="M458" s="130">
        <f>M459</f>
        <v>8</v>
      </c>
    </row>
    <row r="459" spans="1:13" ht="75">
      <c r="A459" s="127"/>
      <c r="B459" s="127"/>
      <c r="C459" s="127"/>
      <c r="D459" s="94" t="str">
        <f>D458</f>
        <v>JOELHO 90 GRAUS, PVC, SERIE NORMAL, ESGOTO PREDIAL, DN 100 MM, JUNTA ELÁSTICA, FORNECIDO E INSTALADO EM RAMAL DE DESCARGA OU RAMAL DE ESGOTO SANITÁRIO. AF_08/2022</v>
      </c>
      <c r="E459" s="174"/>
      <c r="F459" s="120">
        <v>8</v>
      </c>
      <c r="G459" s="100"/>
      <c r="H459" s="100"/>
      <c r="I459" s="100"/>
      <c r="J459" s="120"/>
      <c r="K459" s="100"/>
      <c r="L459" s="100"/>
      <c r="M459" s="189">
        <f>F459</f>
        <v>8</v>
      </c>
    </row>
    <row r="460" spans="1:13" ht="15.75">
      <c r="A460" s="127"/>
      <c r="B460" s="127"/>
      <c r="C460" s="127"/>
      <c r="D460" s="128"/>
      <c r="E460" s="174"/>
      <c r="F460" s="100"/>
      <c r="G460" s="100"/>
      <c r="H460" s="100"/>
      <c r="I460" s="100"/>
      <c r="J460" s="100"/>
      <c r="K460" s="100"/>
      <c r="L460" s="100"/>
      <c r="M460" s="130"/>
    </row>
    <row r="461" spans="1:13" ht="78.75">
      <c r="A461" s="127" t="str">
        <f>ORÇAMENTO!A195</f>
        <v xml:space="preserve"> 10.2.11 </v>
      </c>
      <c r="B461" s="127" t="str">
        <f>ORÇAMENTO!B195</f>
        <v>SINAPI</v>
      </c>
      <c r="C461" s="127" t="str">
        <f>ORÇAMENTO!C195</f>
        <v>89797</v>
      </c>
      <c r="D461" s="128" t="str">
        <f>ORÇAMENTO!D195</f>
        <v>JUNÇÃO SIMPLES, PVC, SERIE NORMAL, ESGOTO PREDIAL, DN 100 X 100 MM, JUNTA ELÁSTICA, FORNECIDO E INSTALADO EM RAMAL DE DESCARGA OU RAMAL DE ESGOTO SANITÁRIO. AF_08/2022</v>
      </c>
      <c r="E461" s="174" t="str">
        <f>ORÇAMENTO!E195</f>
        <v>UN</v>
      </c>
      <c r="F461" s="100"/>
      <c r="G461" s="100"/>
      <c r="H461" s="100"/>
      <c r="I461" s="100"/>
      <c r="J461" s="100"/>
      <c r="K461" s="100"/>
      <c r="L461" s="100"/>
      <c r="M461" s="130">
        <f>M462</f>
        <v>17</v>
      </c>
    </row>
    <row r="462" spans="1:13" ht="75">
      <c r="A462" s="127"/>
      <c r="B462" s="127"/>
      <c r="C462" s="127"/>
      <c r="D462" s="94" t="str">
        <f>D461</f>
        <v>JUNÇÃO SIMPLES, PVC, SERIE NORMAL, ESGOTO PREDIAL, DN 100 X 100 MM, JUNTA ELÁSTICA, FORNECIDO E INSTALADO EM RAMAL DE DESCARGA OU RAMAL DE ESGOTO SANITÁRIO. AF_08/2022</v>
      </c>
      <c r="E462" s="174"/>
      <c r="F462" s="120">
        <v>17</v>
      </c>
      <c r="G462" s="100"/>
      <c r="H462" s="100"/>
      <c r="I462" s="100"/>
      <c r="J462" s="120"/>
      <c r="K462" s="100"/>
      <c r="L462" s="100"/>
      <c r="M462" s="189">
        <f>F462</f>
        <v>17</v>
      </c>
    </row>
    <row r="463" spans="1:13" ht="15.75">
      <c r="A463" s="127"/>
      <c r="B463" s="127"/>
      <c r="C463" s="127"/>
      <c r="D463" s="128"/>
      <c r="E463" s="174"/>
      <c r="F463" s="100"/>
      <c r="G463" s="100"/>
      <c r="H463" s="100"/>
      <c r="I463" s="100"/>
      <c r="J463" s="100"/>
      <c r="K463" s="100"/>
      <c r="L463" s="100"/>
      <c r="M463" s="100"/>
    </row>
    <row r="464" spans="1:13" ht="78.75">
      <c r="A464" s="127" t="str">
        <f>ORÇAMENTO!A196</f>
        <v xml:space="preserve"> 10.2.12 </v>
      </c>
      <c r="B464" s="127" t="str">
        <f>ORÇAMENTO!B196</f>
        <v>SINAPI</v>
      </c>
      <c r="C464" s="127" t="str">
        <f>ORÇAMENTO!C196</f>
        <v>89754</v>
      </c>
      <c r="D464" s="128" t="str">
        <f>ORÇAMENTO!D196</f>
        <v>LUVA DE CORRER, PVC, SERIE NORMAL, ESGOTO PREDIAL, DN 50 MM, JUNTA ELÁSTICA, FORNECIDO E INSTALADO EM RAMAL DE DESCARGA OU RAMAL DE ESGOTO SANITÁRIO. AF_08/2022</v>
      </c>
      <c r="E464" s="174" t="str">
        <f>ORÇAMENTO!E196</f>
        <v>UN</v>
      </c>
      <c r="F464" s="100"/>
      <c r="G464" s="100"/>
      <c r="H464" s="100"/>
      <c r="I464" s="100"/>
      <c r="J464" s="100"/>
      <c r="K464" s="100"/>
      <c r="L464" s="100"/>
      <c r="M464" s="130">
        <f>M465</f>
        <v>3</v>
      </c>
    </row>
    <row r="465" spans="1:13" ht="75">
      <c r="A465" s="127"/>
      <c r="B465" s="127"/>
      <c r="C465" s="127"/>
      <c r="D465" s="94" t="str">
        <f>D464</f>
        <v>LUVA DE CORRER, PVC, SERIE NORMAL, ESGOTO PREDIAL, DN 50 MM, JUNTA ELÁSTICA, FORNECIDO E INSTALADO EM RAMAL DE DESCARGA OU RAMAL DE ESGOTO SANITÁRIO. AF_08/2022</v>
      </c>
      <c r="E465" s="174"/>
      <c r="F465" s="120">
        <v>3</v>
      </c>
      <c r="G465" s="100"/>
      <c r="H465" s="100"/>
      <c r="I465" s="100"/>
      <c r="J465" s="120"/>
      <c r="K465" s="100"/>
      <c r="L465" s="100"/>
      <c r="M465" s="189">
        <f>F465</f>
        <v>3</v>
      </c>
    </row>
    <row r="466" spans="1:13" ht="15.75">
      <c r="A466" s="127"/>
      <c r="B466" s="127"/>
      <c r="C466" s="127"/>
      <c r="D466" s="128"/>
      <c r="E466" s="174"/>
      <c r="F466" s="100"/>
      <c r="G466" s="100"/>
      <c r="H466" s="100"/>
      <c r="I466" s="100"/>
      <c r="J466" s="100"/>
      <c r="K466" s="100"/>
      <c r="L466" s="100"/>
      <c r="M466" s="130"/>
    </row>
    <row r="467" spans="1:13" ht="78.75">
      <c r="A467" s="127" t="str">
        <f>ORÇAMENTO!A197</f>
        <v xml:space="preserve"> 10.2.13 </v>
      </c>
      <c r="B467" s="127" t="str">
        <f>ORÇAMENTO!B197</f>
        <v>SINAPI</v>
      </c>
      <c r="C467" s="127" t="str">
        <f>ORÇAMENTO!C197</f>
        <v>89779</v>
      </c>
      <c r="D467" s="128" t="str">
        <f>ORÇAMENTO!D197</f>
        <v>LUVA DE CORRER, PVC, SERIE NORMAL, ESGOTO PREDIAL, DN 100 MM, JUNTA ELÁSTICA, FORNECIDO E INSTALADO EM RAMAL DE DESCARGA OU RAMAL DE ESGOTO SANITÁRIO. AF_08/2022</v>
      </c>
      <c r="E467" s="174" t="str">
        <f>ORÇAMENTO!E197</f>
        <v>UN</v>
      </c>
      <c r="F467" s="100"/>
      <c r="G467" s="100"/>
      <c r="H467" s="100"/>
      <c r="I467" s="100"/>
      <c r="J467" s="100"/>
      <c r="K467" s="100"/>
      <c r="L467" s="100"/>
      <c r="M467" s="130">
        <f>M468</f>
        <v>30</v>
      </c>
    </row>
    <row r="468" spans="1:13" ht="75">
      <c r="A468" s="127"/>
      <c r="B468" s="127"/>
      <c r="C468" s="127"/>
      <c r="D468" s="94" t="str">
        <f>D467</f>
        <v>LUVA DE CORRER, PVC, SERIE NORMAL, ESGOTO PREDIAL, DN 100 MM, JUNTA ELÁSTICA, FORNECIDO E INSTALADO EM RAMAL DE DESCARGA OU RAMAL DE ESGOTO SANITÁRIO. AF_08/2022</v>
      </c>
      <c r="E468" s="174"/>
      <c r="F468" s="120">
        <v>30</v>
      </c>
      <c r="G468" s="100"/>
      <c r="H468" s="100"/>
      <c r="I468" s="100"/>
      <c r="J468" s="120"/>
      <c r="K468" s="100"/>
      <c r="L468" s="100"/>
      <c r="M468" s="189">
        <f>F468</f>
        <v>30</v>
      </c>
    </row>
    <row r="469" spans="1:13" ht="15.75">
      <c r="A469" s="127"/>
      <c r="B469" s="127"/>
      <c r="C469" s="127"/>
      <c r="D469" s="128"/>
      <c r="E469" s="174"/>
      <c r="F469" s="100"/>
      <c r="G469" s="100"/>
      <c r="H469" s="100"/>
      <c r="I469" s="100"/>
      <c r="J469" s="100"/>
      <c r="K469" s="100"/>
      <c r="L469" s="100"/>
      <c r="M469" s="100"/>
    </row>
    <row r="470" spans="1:13" ht="63">
      <c r="A470" s="127" t="str">
        <f>ORÇAMENTO!A198</f>
        <v xml:space="preserve"> 10.2.14 </v>
      </c>
      <c r="B470" s="127" t="str">
        <f>ORÇAMENTO!B198</f>
        <v>SINAPI</v>
      </c>
      <c r="C470" s="127" t="str">
        <f>ORÇAMENTO!C198</f>
        <v>89714</v>
      </c>
      <c r="D470" s="128" t="str">
        <f>ORÇAMENTO!D198</f>
        <v>TUBO PVC, SERIE NORMAL, ESGOTO PREDIAL, DN 100 MM, FORNECIDO E INSTALADO EM RAMAL DE DESCARGA OU RAMAL DE ESGOTO SANITÁRIO. AF_08/2022</v>
      </c>
      <c r="E470" s="174" t="str">
        <f>ORÇAMENTO!E198</f>
        <v>M</v>
      </c>
      <c r="F470" s="100"/>
      <c r="G470" s="100"/>
      <c r="H470" s="100"/>
      <c r="I470" s="100"/>
      <c r="J470" s="100"/>
      <c r="K470" s="100"/>
      <c r="L470" s="100"/>
      <c r="M470" s="130">
        <f>M471</f>
        <v>90.4</v>
      </c>
    </row>
    <row r="471" spans="1:13" ht="60">
      <c r="A471" s="127"/>
      <c r="B471" s="127"/>
      <c r="C471" s="127"/>
      <c r="D471" s="94" t="str">
        <f>D470</f>
        <v>TUBO PVC, SERIE NORMAL, ESGOTO PREDIAL, DN 100 MM, FORNECIDO E INSTALADO EM RAMAL DE DESCARGA OU RAMAL DE ESGOTO SANITÁRIO. AF_08/2022</v>
      </c>
      <c r="E471" s="174"/>
      <c r="F471" s="120"/>
      <c r="G471" s="120">
        <v>90.4</v>
      </c>
      <c r="H471" s="100"/>
      <c r="I471" s="100"/>
      <c r="J471" s="120"/>
      <c r="K471" s="100"/>
      <c r="L471" s="100"/>
      <c r="M471" s="189">
        <f>G471</f>
        <v>90.4</v>
      </c>
    </row>
    <row r="472" spans="1:13" ht="15.75">
      <c r="A472" s="127"/>
      <c r="B472" s="127"/>
      <c r="C472" s="127"/>
      <c r="D472" s="128"/>
      <c r="E472" s="174"/>
      <c r="F472" s="100"/>
      <c r="G472" s="100"/>
      <c r="H472" s="100"/>
      <c r="I472" s="100"/>
      <c r="J472" s="100"/>
      <c r="K472" s="100"/>
      <c r="L472" s="100"/>
      <c r="M472" s="100"/>
    </row>
    <row r="473" spans="1:13" ht="63">
      <c r="A473" s="127" t="str">
        <f>ORÇAMENTO!A199</f>
        <v xml:space="preserve"> 10.2.15 </v>
      </c>
      <c r="B473" s="127" t="str">
        <f>ORÇAMENTO!B199</f>
        <v>SINAPI</v>
      </c>
      <c r="C473" s="127" t="str">
        <f>ORÇAMENTO!C199</f>
        <v>89713</v>
      </c>
      <c r="D473" s="128" t="str">
        <f>ORÇAMENTO!D199</f>
        <v>TUBO PVC, SERIE NORMAL, ESGOTO PREDIAL, DN 75 MM, FORNECIDO E INSTALADO EM RAMAL DE DESCARGA OU RAMAL DE ESGOTO SANITÁRIO. AF_08/2022</v>
      </c>
      <c r="E473" s="174" t="str">
        <f>ORÇAMENTO!E199</f>
        <v>M</v>
      </c>
      <c r="F473" s="100"/>
      <c r="G473" s="100"/>
      <c r="H473" s="100"/>
      <c r="I473" s="100"/>
      <c r="J473" s="100"/>
      <c r="K473" s="100"/>
      <c r="L473" s="100"/>
      <c r="M473" s="130">
        <f>M474</f>
        <v>2.9</v>
      </c>
    </row>
    <row r="474" spans="1:13" ht="60">
      <c r="A474" s="127"/>
      <c r="B474" s="127"/>
      <c r="C474" s="127"/>
      <c r="D474" s="94" t="str">
        <f>D473</f>
        <v>TUBO PVC, SERIE NORMAL, ESGOTO PREDIAL, DN 75 MM, FORNECIDO E INSTALADO EM RAMAL DE DESCARGA OU RAMAL DE ESGOTO SANITÁRIO. AF_08/2022</v>
      </c>
      <c r="E474" s="174"/>
      <c r="F474" s="120"/>
      <c r="G474" s="120">
        <v>2.9</v>
      </c>
      <c r="H474" s="100"/>
      <c r="I474" s="100"/>
      <c r="J474" s="120"/>
      <c r="K474" s="100"/>
      <c r="L474" s="100"/>
      <c r="M474" s="189">
        <f>G474</f>
        <v>2.9</v>
      </c>
    </row>
    <row r="475" spans="1:13" ht="15.75">
      <c r="A475" s="127"/>
      <c r="B475" s="127"/>
      <c r="C475" s="127"/>
      <c r="D475" s="128"/>
      <c r="E475" s="174"/>
      <c r="F475" s="100"/>
      <c r="G475" s="100"/>
      <c r="H475" s="100"/>
      <c r="I475" s="100"/>
      <c r="J475" s="100"/>
      <c r="K475" s="100"/>
      <c r="L475" s="100"/>
      <c r="M475" s="100"/>
    </row>
    <row r="476" spans="1:13" ht="63">
      <c r="A476" s="127" t="str">
        <f>ORÇAMENTO!A200</f>
        <v xml:space="preserve"> 10.2.16 </v>
      </c>
      <c r="B476" s="127" t="str">
        <f>ORÇAMENTO!B200</f>
        <v>SINAPI</v>
      </c>
      <c r="C476" s="127" t="str">
        <f>ORÇAMENTO!C200</f>
        <v>89712</v>
      </c>
      <c r="D476" s="128" t="str">
        <f>ORÇAMENTO!D200</f>
        <v>TUBO PVC, SERIE NORMAL, ESGOTO PREDIAL, DN 50 MM, FORNECIDO E INSTALADO EM RAMAL DE DESCARGA OU RAMAL DE ESGOTO SANITÁRIO. AF_08/2022</v>
      </c>
      <c r="E476" s="127" t="str">
        <f>ORÇAMENTO!E200</f>
        <v>M</v>
      </c>
      <c r="F476" s="100"/>
      <c r="G476" s="100"/>
      <c r="H476" s="100"/>
      <c r="I476" s="100"/>
      <c r="J476" s="100"/>
      <c r="K476" s="100"/>
      <c r="L476" s="100"/>
      <c r="M476" s="130">
        <f>M477</f>
        <v>18.3</v>
      </c>
    </row>
    <row r="477" spans="1:13" ht="60">
      <c r="A477" s="127"/>
      <c r="B477" s="127"/>
      <c r="C477" s="127"/>
      <c r="D477" s="94" t="str">
        <f>D476</f>
        <v>TUBO PVC, SERIE NORMAL, ESGOTO PREDIAL, DN 50 MM, FORNECIDO E INSTALADO EM RAMAL DE DESCARGA OU RAMAL DE ESGOTO SANITÁRIO. AF_08/2022</v>
      </c>
      <c r="E477" s="174"/>
      <c r="F477" s="120"/>
      <c r="G477" s="120">
        <v>18.3</v>
      </c>
      <c r="H477" s="100"/>
      <c r="I477" s="100"/>
      <c r="J477" s="120"/>
      <c r="K477" s="100"/>
      <c r="L477" s="100"/>
      <c r="M477" s="189">
        <f>G477</f>
        <v>18.3</v>
      </c>
    </row>
    <row r="478" spans="1:13" ht="15.75">
      <c r="A478" s="127"/>
      <c r="B478" s="127"/>
      <c r="C478" s="127"/>
      <c r="D478" s="128"/>
      <c r="E478" s="174"/>
      <c r="F478" s="100"/>
      <c r="G478" s="100"/>
      <c r="H478" s="100"/>
      <c r="I478" s="100"/>
      <c r="J478" s="100"/>
      <c r="K478" s="100"/>
      <c r="L478" s="100"/>
      <c r="M478" s="100"/>
    </row>
    <row r="479" spans="1:13" ht="63">
      <c r="A479" s="127" t="str">
        <f>ORÇAMENTO!A201</f>
        <v xml:space="preserve"> 10.2.17 </v>
      </c>
      <c r="B479" s="127" t="str">
        <f>ORÇAMENTO!B201</f>
        <v>SINAPI</v>
      </c>
      <c r="C479" s="127" t="str">
        <f>ORÇAMENTO!C201</f>
        <v>89711</v>
      </c>
      <c r="D479" s="128" t="str">
        <f>ORÇAMENTO!D201</f>
        <v>TUBO PVC, SERIE NORMAL, ESGOTO PREDIAL, DN 40 MM, FORNECIDO E INSTALADO EM RAMAL DE DESCARGA OU RAMAL DE ESGOTO SANITÁRIO. AF_08/2022</v>
      </c>
      <c r="E479" s="127" t="str">
        <f>ORÇAMENTO!E201</f>
        <v>M</v>
      </c>
      <c r="F479" s="100"/>
      <c r="G479" s="100"/>
      <c r="H479" s="100"/>
      <c r="I479" s="100"/>
      <c r="J479" s="100"/>
      <c r="K479" s="100"/>
      <c r="L479" s="100"/>
      <c r="M479" s="100"/>
    </row>
    <row r="480" spans="1:13" ht="60">
      <c r="A480" s="127"/>
      <c r="B480" s="127"/>
      <c r="C480" s="127"/>
      <c r="D480" s="94" t="str">
        <f>D479</f>
        <v>TUBO PVC, SERIE NORMAL, ESGOTO PREDIAL, DN 40 MM, FORNECIDO E INSTALADO EM RAMAL DE DESCARGA OU RAMAL DE ESGOTO SANITÁRIO. AF_08/2022</v>
      </c>
      <c r="E480" s="174"/>
      <c r="F480" s="120"/>
      <c r="G480" s="120">
        <v>36.700000000000003</v>
      </c>
      <c r="H480" s="100"/>
      <c r="I480" s="100"/>
      <c r="J480" s="120"/>
      <c r="K480" s="100"/>
      <c r="L480" s="100"/>
      <c r="M480" s="189">
        <f>G480</f>
        <v>36.700000000000003</v>
      </c>
    </row>
    <row r="481" spans="1:13" ht="15.75">
      <c r="A481" s="127"/>
      <c r="B481" s="127"/>
      <c r="C481" s="127"/>
      <c r="D481" s="128"/>
      <c r="E481" s="174"/>
      <c r="F481" s="100"/>
      <c r="G481" s="100"/>
      <c r="H481" s="100"/>
      <c r="I481" s="100"/>
      <c r="J481" s="100"/>
      <c r="K481" s="100"/>
      <c r="L481" s="100"/>
      <c r="M481" s="100"/>
    </row>
    <row r="482" spans="1:13" ht="78.75">
      <c r="A482" s="127" t="str">
        <f>ORÇAMENTO!A202</f>
        <v xml:space="preserve"> 10.2.18 </v>
      </c>
      <c r="B482" s="127" t="str">
        <f>ORÇAMENTO!B202</f>
        <v>SINAPI</v>
      </c>
      <c r="C482" s="127" t="str">
        <f>ORÇAMENTO!C202</f>
        <v>89796</v>
      </c>
      <c r="D482" s="128" t="str">
        <f>ORÇAMENTO!D202</f>
        <v>TE, PVC, SERIE NORMAL, ESGOTO PREDIAL, DN 100 X 100 MM, JUNTA ELÁSTICA, FORNECIDO E INSTALADO EM RAMAL DE DESCARGA OU RAMAL DE ESGOTO SANITÁRIO. AF_08/2022</v>
      </c>
      <c r="E482" s="174" t="str">
        <f>ORÇAMENTO!E202</f>
        <v>UN</v>
      </c>
      <c r="F482" s="100"/>
      <c r="G482" s="100"/>
      <c r="H482" s="100"/>
      <c r="I482" s="100"/>
      <c r="J482" s="100"/>
      <c r="K482" s="100"/>
      <c r="L482" s="100"/>
      <c r="M482" s="130">
        <f>M483</f>
        <v>2</v>
      </c>
    </row>
    <row r="483" spans="1:13" ht="75">
      <c r="A483" s="127"/>
      <c r="B483" s="127"/>
      <c r="C483" s="127"/>
      <c r="D483" s="94" t="str">
        <f>D482</f>
        <v>TE, PVC, SERIE NORMAL, ESGOTO PREDIAL, DN 100 X 100 MM, JUNTA ELÁSTICA, FORNECIDO E INSTALADO EM RAMAL DE DESCARGA OU RAMAL DE ESGOTO SANITÁRIO. AF_08/2022</v>
      </c>
      <c r="E483" s="174"/>
      <c r="F483" s="100">
        <v>2</v>
      </c>
      <c r="G483" s="120"/>
      <c r="H483" s="100"/>
      <c r="I483" s="100"/>
      <c r="J483" s="120"/>
      <c r="K483" s="100"/>
      <c r="L483" s="100"/>
      <c r="M483" s="189">
        <f>F483</f>
        <v>2</v>
      </c>
    </row>
    <row r="484" spans="1:13" ht="15.75">
      <c r="A484" s="127"/>
      <c r="B484" s="127"/>
      <c r="C484" s="127"/>
      <c r="D484" s="128"/>
      <c r="E484" s="174"/>
      <c r="F484" s="100"/>
      <c r="G484" s="100"/>
      <c r="H484" s="100"/>
      <c r="I484" s="100"/>
      <c r="J484" s="100"/>
      <c r="K484" s="100"/>
      <c r="L484" s="100"/>
      <c r="M484" s="100"/>
    </row>
    <row r="485" spans="1:13" ht="31.5">
      <c r="A485" s="127" t="str">
        <f>ORÇAMENTO!A203</f>
        <v xml:space="preserve"> 10.2.19 </v>
      </c>
      <c r="B485" s="127" t="str">
        <f>ORÇAMENTO!B203</f>
        <v>ORSE</v>
      </c>
      <c r="C485" s="127" t="str">
        <f>ORÇAMENTO!C203</f>
        <v>S11167</v>
      </c>
      <c r="D485" s="128" t="str">
        <f>ORÇAMENTO!D203</f>
        <v>Fossa séptica em concreto armado dimensões internas 1,20 x 2,40 x 1,80 m</v>
      </c>
      <c r="E485" s="174" t="str">
        <f>ORÇAMENTO!E203</f>
        <v>un</v>
      </c>
      <c r="F485" s="100"/>
      <c r="G485" s="100"/>
      <c r="H485" s="100"/>
      <c r="I485" s="100"/>
      <c r="J485" s="100"/>
      <c r="K485" s="100"/>
      <c r="L485" s="100"/>
      <c r="M485" s="130">
        <f>M486</f>
        <v>2</v>
      </c>
    </row>
    <row r="486" spans="1:13" ht="30">
      <c r="A486" s="127"/>
      <c r="B486" s="127"/>
      <c r="C486" s="127"/>
      <c r="D486" s="94" t="str">
        <f>D485</f>
        <v>Fossa séptica em concreto armado dimensões internas 1,20 x 2,40 x 1,80 m</v>
      </c>
      <c r="E486" s="174"/>
      <c r="F486" s="100">
        <v>2</v>
      </c>
      <c r="G486" s="120"/>
      <c r="H486" s="100"/>
      <c r="I486" s="100"/>
      <c r="J486" s="120"/>
      <c r="K486" s="100"/>
      <c r="L486" s="100"/>
      <c r="M486" s="189">
        <f>F486</f>
        <v>2</v>
      </c>
    </row>
    <row r="487" spans="1:13" ht="15.75">
      <c r="A487" s="127"/>
      <c r="B487" s="127"/>
      <c r="C487" s="127"/>
      <c r="D487" s="128"/>
      <c r="E487" s="174"/>
      <c r="F487" s="100"/>
      <c r="G487" s="100"/>
      <c r="H487" s="100"/>
      <c r="I487" s="100"/>
      <c r="J487" s="100"/>
      <c r="K487" s="100"/>
      <c r="L487" s="100"/>
      <c r="M487" s="130"/>
    </row>
    <row r="488" spans="1:13" ht="47.25">
      <c r="A488" s="127" t="str">
        <f>ORÇAMENTO!A204</f>
        <v xml:space="preserve"> 10.2.20 </v>
      </c>
      <c r="B488" s="127" t="str">
        <f>ORÇAMENTO!B204</f>
        <v>ORSE</v>
      </c>
      <c r="C488" s="127" t="str">
        <f>ORÇAMENTO!C204</f>
        <v>S01744</v>
      </c>
      <c r="D488" s="128" t="str">
        <f>ORÇAMENTO!D204</f>
        <v>Sumidouro paredes com  blocos cerâmicos 6 furos e dimensões internas de  2,00 x 1,50 x 1,50 m</v>
      </c>
      <c r="E488" s="174" t="str">
        <f>ORÇAMENTO!E204</f>
        <v>un</v>
      </c>
      <c r="F488" s="100"/>
      <c r="G488" s="100"/>
      <c r="H488" s="100"/>
      <c r="I488" s="100"/>
      <c r="J488" s="100"/>
      <c r="K488" s="100"/>
      <c r="L488" s="100"/>
      <c r="M488" s="130">
        <f>M489</f>
        <v>2</v>
      </c>
    </row>
    <row r="489" spans="1:13" ht="30">
      <c r="A489" s="127"/>
      <c r="B489" s="127"/>
      <c r="C489" s="127"/>
      <c r="D489" s="94" t="str">
        <f>D488</f>
        <v>Sumidouro paredes com  blocos cerâmicos 6 furos e dimensões internas de  2,00 x 1,50 x 1,50 m</v>
      </c>
      <c r="E489" s="174"/>
      <c r="F489" s="100">
        <v>2</v>
      </c>
      <c r="G489" s="120"/>
      <c r="H489" s="100"/>
      <c r="I489" s="100"/>
      <c r="J489" s="120"/>
      <c r="K489" s="100"/>
      <c r="L489" s="100"/>
      <c r="M489" s="189">
        <f>F489</f>
        <v>2</v>
      </c>
    </row>
    <row r="490" spans="1:13" ht="15.75">
      <c r="A490" s="127"/>
      <c r="B490" s="127"/>
      <c r="C490" s="127"/>
      <c r="D490" s="128"/>
      <c r="E490" s="174"/>
      <c r="F490" s="100"/>
      <c r="G490" s="100"/>
      <c r="H490" s="100"/>
      <c r="I490" s="100"/>
      <c r="J490" s="100"/>
      <c r="K490" s="100"/>
      <c r="L490" s="100"/>
      <c r="M490" s="100"/>
    </row>
    <row r="491" spans="1:13" ht="15.75">
      <c r="A491" s="127" t="str">
        <f>ORÇAMENTO!A206</f>
        <v xml:space="preserve"> 11 </v>
      </c>
      <c r="B491" s="127"/>
      <c r="C491" s="127"/>
      <c r="D491" s="128" t="str">
        <f>ORÇAMENTO!D206</f>
        <v>LOUÇAS, METAIS E BANCADAS</v>
      </c>
      <c r="E491" s="174"/>
      <c r="F491" s="100"/>
      <c r="G491" s="100"/>
      <c r="H491" s="100"/>
      <c r="I491" s="100"/>
      <c r="J491" s="100"/>
      <c r="K491" s="100"/>
      <c r="L491" s="100"/>
      <c r="M491" s="130"/>
    </row>
    <row r="492" spans="1:13" ht="78.75">
      <c r="A492" s="127" t="str">
        <f>ORÇAMENTO!A207</f>
        <v xml:space="preserve"> 11.1 </v>
      </c>
      <c r="B492" s="127" t="str">
        <f>ORÇAMENTO!B207</f>
        <v>SINAPI</v>
      </c>
      <c r="C492" s="127" t="str">
        <f>ORÇAMENTO!C207</f>
        <v>86931</v>
      </c>
      <c r="D492" s="128" t="str">
        <f>ORÇAMENTO!D207</f>
        <v>VASO SANITÁRIO SIFONADO COM CAIXA ACOPLADA LOUÇA BRANCA, INCLUSO ENGATE FLEXÍVEL EM PLÁSTICO BRANCO, 1/2  X 40CM - FORNECIMENTO E INSTALAÇÃO. AF_01/2020</v>
      </c>
      <c r="E492" s="174" t="str">
        <f>ORÇAMENTO!E207</f>
        <v>UN</v>
      </c>
      <c r="F492" s="100"/>
      <c r="G492" s="100"/>
      <c r="H492" s="100"/>
      <c r="I492" s="100"/>
      <c r="J492" s="100"/>
      <c r="K492" s="100"/>
      <c r="L492" s="100"/>
      <c r="M492" s="130">
        <f>M493</f>
        <v>12</v>
      </c>
    </row>
    <row r="493" spans="1:13" ht="75">
      <c r="A493" s="127"/>
      <c r="B493" s="127"/>
      <c r="C493" s="127"/>
      <c r="D493" s="94" t="str">
        <f>D492</f>
        <v>VASO SANITÁRIO SIFONADO COM CAIXA ACOPLADA LOUÇA BRANCA, INCLUSO ENGATE FLEXÍVEL EM PLÁSTICO BRANCO, 1/2  X 40CM - FORNECIMENTO E INSTALAÇÃO. AF_01/2020</v>
      </c>
      <c r="E493" s="174"/>
      <c r="F493" s="120">
        <v>12</v>
      </c>
      <c r="G493" s="100"/>
      <c r="H493" s="100"/>
      <c r="I493" s="100"/>
      <c r="J493" s="120"/>
      <c r="K493" s="100"/>
      <c r="L493" s="100"/>
      <c r="M493" s="189">
        <f>F493</f>
        <v>12</v>
      </c>
    </row>
    <row r="494" spans="1:13" ht="15.75">
      <c r="A494" s="127"/>
      <c r="B494" s="127"/>
      <c r="C494" s="127"/>
      <c r="D494" s="128"/>
      <c r="E494" s="174"/>
      <c r="F494" s="100"/>
      <c r="G494" s="100"/>
      <c r="H494" s="100"/>
      <c r="I494" s="100"/>
      <c r="J494" s="100"/>
      <c r="K494" s="100"/>
      <c r="L494" s="100"/>
      <c r="M494" s="130"/>
    </row>
    <row r="495" spans="1:13" ht="94.5">
      <c r="A495" s="127" t="str">
        <f>ORÇAMENTO!A208</f>
        <v xml:space="preserve"> 11.2 </v>
      </c>
      <c r="B495" s="127" t="str">
        <f>ORÇAMENTO!B208</f>
        <v>SINAPI</v>
      </c>
      <c r="C495" s="127" t="str">
        <f>ORÇAMENTO!C208</f>
        <v>95472</v>
      </c>
      <c r="D495" s="128" t="str">
        <f>ORÇAMENTO!D208</f>
        <v>VASO SANITARIO SIFONADO CONVENCIONAL PARA PCD SEM FURO FRONTAL COM LOUÇA BRANCA SEM ASSENTO, INCLUSO CONJUNTO DE LIGAÇÃO PARA BACIA SANITÁRIA AJUSTÁVEL - FORNECIMENTO E INSTALAÇÃO. AF_01/2020</v>
      </c>
      <c r="E495" s="174" t="str">
        <f>ORÇAMENTO!E208</f>
        <v>UN</v>
      </c>
      <c r="F495" s="100"/>
      <c r="G495" s="100"/>
      <c r="H495" s="100"/>
      <c r="I495" s="100"/>
      <c r="J495" s="100"/>
      <c r="K495" s="100"/>
      <c r="L495" s="100"/>
      <c r="M495" s="130">
        <f>M496</f>
        <v>4</v>
      </c>
    </row>
    <row r="496" spans="1:13" ht="90">
      <c r="A496" s="127"/>
      <c r="B496" s="127"/>
      <c r="C496" s="127"/>
      <c r="D496" s="94" t="str">
        <f>D495</f>
        <v>VASO SANITARIO SIFONADO CONVENCIONAL PARA PCD SEM FURO FRONTAL COM LOUÇA BRANCA SEM ASSENTO, INCLUSO CONJUNTO DE LIGAÇÃO PARA BACIA SANITÁRIA AJUSTÁVEL - FORNECIMENTO E INSTALAÇÃO. AF_01/2020</v>
      </c>
      <c r="E496" s="174"/>
      <c r="F496" s="120">
        <v>4</v>
      </c>
      <c r="G496" s="100"/>
      <c r="H496" s="100"/>
      <c r="I496" s="100"/>
      <c r="J496" s="120"/>
      <c r="K496" s="100"/>
      <c r="L496" s="100"/>
      <c r="M496" s="189">
        <f>F496</f>
        <v>4</v>
      </c>
    </row>
    <row r="497" spans="1:13" ht="15.75">
      <c r="A497" s="127"/>
      <c r="B497" s="127"/>
      <c r="C497" s="127"/>
      <c r="D497" s="128"/>
      <c r="E497" s="174"/>
      <c r="F497" s="100"/>
      <c r="G497" s="100"/>
      <c r="H497" s="100"/>
      <c r="I497" s="100"/>
      <c r="J497" s="100"/>
      <c r="K497" s="100"/>
      <c r="L497" s="100"/>
      <c r="M497" s="100"/>
    </row>
    <row r="498" spans="1:13" ht="31.5">
      <c r="A498" s="127" t="str">
        <f>ORÇAMENTO!A209</f>
        <v xml:space="preserve"> 11.3 </v>
      </c>
      <c r="B498" s="127" t="str">
        <f>ORÇAMENTO!B209</f>
        <v>ORSE</v>
      </c>
      <c r="C498" s="127" t="str">
        <f>ORÇAMENTO!C209</f>
        <v>S01472</v>
      </c>
      <c r="D498" s="128" t="str">
        <f>ORÇAMENTO!D209</f>
        <v>Válvula de descarga cromada c/ canopla lisa 40 mm (1 1/2")</v>
      </c>
      <c r="E498" s="174" t="str">
        <f>ORÇAMENTO!E209</f>
        <v>un</v>
      </c>
      <c r="F498" s="100"/>
      <c r="G498" s="100"/>
      <c r="H498" s="100"/>
      <c r="I498" s="100"/>
      <c r="J498" s="100"/>
      <c r="K498" s="100"/>
      <c r="L498" s="100"/>
      <c r="M498" s="130">
        <f>M499</f>
        <v>4</v>
      </c>
    </row>
    <row r="499" spans="1:13" ht="30">
      <c r="A499" s="127"/>
      <c r="B499" s="127"/>
      <c r="C499" s="127"/>
      <c r="D499" s="94" t="str">
        <f>D498</f>
        <v>Válvula de descarga cromada c/ canopla lisa 40 mm (1 1/2")</v>
      </c>
      <c r="E499" s="174"/>
      <c r="F499" s="120">
        <v>4</v>
      </c>
      <c r="G499" s="100"/>
      <c r="H499" s="100"/>
      <c r="I499" s="100"/>
      <c r="J499" s="120"/>
      <c r="K499" s="100"/>
      <c r="L499" s="100"/>
      <c r="M499" s="189">
        <f>F499</f>
        <v>4</v>
      </c>
    </row>
    <row r="500" spans="1:13" ht="15.75">
      <c r="A500" s="127"/>
      <c r="B500" s="127"/>
      <c r="C500" s="127"/>
      <c r="D500" s="128"/>
      <c r="E500" s="174"/>
      <c r="F500" s="100"/>
      <c r="G500" s="100"/>
      <c r="H500" s="100"/>
      <c r="I500" s="100"/>
      <c r="J500" s="100"/>
      <c r="K500" s="100"/>
      <c r="L500" s="100"/>
      <c r="M500" s="100"/>
    </row>
    <row r="501" spans="1:13" ht="78.75">
      <c r="A501" s="127" t="str">
        <f>ORÇAMENTO!A210</f>
        <v xml:space="preserve"> 11.4 </v>
      </c>
      <c r="B501" s="127" t="str">
        <f>ORÇAMENTO!B210</f>
        <v>SINAPI</v>
      </c>
      <c r="C501" s="127" t="str">
        <f>ORÇAMENTO!C210</f>
        <v>86938</v>
      </c>
      <c r="D501" s="128" t="str">
        <f>ORÇAMENTO!D210</f>
        <v>CUBA DE EMBUTIR OVAL EM LOUÇA BRANCA, 35 X 50CM OU EQUIVALENTE, INCLUSO VÁLVULA E SIFÃO TIPO GARRAFA EM METAL CROMADO - FORNECIMENTO E INSTALAÇÃO. AF_01/2020</v>
      </c>
      <c r="E501" s="127" t="str">
        <f>ORÇAMENTO!E210</f>
        <v>UN</v>
      </c>
      <c r="F501" s="100"/>
      <c r="G501" s="100"/>
      <c r="H501" s="100"/>
      <c r="I501" s="100"/>
      <c r="J501" s="100"/>
      <c r="K501" s="100"/>
      <c r="L501" s="100"/>
      <c r="M501" s="130">
        <f>M502</f>
        <v>9</v>
      </c>
    </row>
    <row r="502" spans="1:13" ht="75">
      <c r="A502" s="127"/>
      <c r="B502" s="127"/>
      <c r="C502" s="127"/>
      <c r="D502" s="94" t="str">
        <f>D501</f>
        <v>CUBA DE EMBUTIR OVAL EM LOUÇA BRANCA, 35 X 50CM OU EQUIVALENTE, INCLUSO VÁLVULA E SIFÃO TIPO GARRAFA EM METAL CROMADO - FORNECIMENTO E INSTALAÇÃO. AF_01/2020</v>
      </c>
      <c r="E502" s="174"/>
      <c r="F502" s="120">
        <v>9</v>
      </c>
      <c r="G502" s="100"/>
      <c r="H502" s="100"/>
      <c r="I502" s="100"/>
      <c r="J502" s="120"/>
      <c r="K502" s="100"/>
      <c r="L502" s="100"/>
      <c r="M502" s="189">
        <f>F502</f>
        <v>9</v>
      </c>
    </row>
    <row r="503" spans="1:13" ht="15.75">
      <c r="A503" s="127"/>
      <c r="B503" s="127"/>
      <c r="C503" s="127"/>
      <c r="D503" s="128"/>
      <c r="E503" s="174"/>
      <c r="F503" s="100"/>
      <c r="G503" s="100"/>
      <c r="H503" s="100"/>
      <c r="I503" s="100"/>
      <c r="J503" s="100"/>
      <c r="K503" s="100"/>
      <c r="L503" s="100"/>
      <c r="M503" s="130"/>
    </row>
    <row r="504" spans="1:13" ht="110.25">
      <c r="A504" s="127" t="str">
        <f>ORÇAMENTO!A211</f>
        <v xml:space="preserve"> 11.5 </v>
      </c>
      <c r="B504" s="127" t="str">
        <f>ORÇAMENTO!B211</f>
        <v>SINAPI</v>
      </c>
      <c r="C504" s="127" t="str">
        <f>ORÇAMENTO!C211</f>
        <v>86942</v>
      </c>
      <c r="D504" s="128" t="str">
        <f>ORÇAMENTO!D211</f>
        <v>LAVATÓRIO LOUÇA BRANCA SUSPENSO, 29,5 X 39CM OU EQUIVALENTE, PADRÃO POPULAR, INCLUSO SIFÃO TIPO GARRAFA EM PVC, VÁLVULA E ENGATE FLEXÍVEL 30CM EM PLÁSTICO E TORNEIRA CROMADA DE MESA, PADRÃO POPULAR - FORNECIMENTO E INSTALAÇÃO. AF_01/2020</v>
      </c>
      <c r="E504" s="127" t="str">
        <f>ORÇAMENTO!E211</f>
        <v>UN</v>
      </c>
      <c r="F504" s="100"/>
      <c r="G504" s="100"/>
      <c r="H504" s="100"/>
      <c r="I504" s="100"/>
      <c r="J504" s="100"/>
      <c r="K504" s="100"/>
      <c r="L504" s="100"/>
      <c r="M504" s="130">
        <f>M505</f>
        <v>6</v>
      </c>
    </row>
    <row r="505" spans="1:13" ht="105">
      <c r="A505" s="127"/>
      <c r="B505" s="127"/>
      <c r="C505" s="127"/>
      <c r="D505" s="94" t="str">
        <f>D504</f>
        <v>LAVATÓRIO LOUÇA BRANCA SUSPENSO, 29,5 X 39CM OU EQUIVALENTE, PADRÃO POPULAR, INCLUSO SIFÃO TIPO GARRAFA EM PVC, VÁLVULA E ENGATE FLEXÍVEL 30CM EM PLÁSTICO E TORNEIRA CROMADA DE MESA, PADRÃO POPULAR - FORNECIMENTO E INSTALAÇÃO. AF_01/2020</v>
      </c>
      <c r="E505" s="174"/>
      <c r="F505" s="120">
        <v>6</v>
      </c>
      <c r="G505" s="100"/>
      <c r="H505" s="100"/>
      <c r="I505" s="100"/>
      <c r="J505" s="120"/>
      <c r="K505" s="100"/>
      <c r="L505" s="100"/>
      <c r="M505" s="189">
        <f>F505</f>
        <v>6</v>
      </c>
    </row>
    <row r="506" spans="1:13" ht="15.75">
      <c r="A506" s="127"/>
      <c r="B506" s="127"/>
      <c r="C506" s="127"/>
      <c r="D506" s="128"/>
      <c r="E506" s="174"/>
      <c r="F506" s="100"/>
      <c r="G506" s="100"/>
      <c r="H506" s="100"/>
      <c r="I506" s="100"/>
      <c r="J506" s="100"/>
      <c r="K506" s="100"/>
      <c r="L506" s="100"/>
      <c r="M506" s="100"/>
    </row>
    <row r="507" spans="1:13" ht="47.25">
      <c r="A507" s="127" t="str">
        <f>ORÇAMENTO!A212</f>
        <v xml:space="preserve"> 11.6 </v>
      </c>
      <c r="B507" s="127" t="str">
        <f>ORÇAMENTO!B212</f>
        <v>SINAPI</v>
      </c>
      <c r="C507" s="127" t="str">
        <f>ORÇAMENTO!C212</f>
        <v>86915</v>
      </c>
      <c r="D507" s="128" t="str">
        <f>ORÇAMENTO!D212</f>
        <v>TORNEIRA CROMADA DE MESA, 1/2? OU 3/4?, PARA LAVATÓRIO, PADRÃO MÉDIO - FORNECIMENTO E INSTALAÇÃO. AF_01/2020</v>
      </c>
      <c r="E507" s="127" t="str">
        <f>ORÇAMENTO!E212</f>
        <v>UN</v>
      </c>
      <c r="F507" s="100"/>
      <c r="G507" s="100"/>
      <c r="H507" s="100"/>
      <c r="I507" s="100"/>
      <c r="J507" s="100"/>
      <c r="K507" s="100"/>
      <c r="L507" s="100"/>
      <c r="M507" s="130">
        <f>M508</f>
        <v>9</v>
      </c>
    </row>
    <row r="508" spans="1:13" ht="45">
      <c r="A508" s="127"/>
      <c r="B508" s="127"/>
      <c r="C508" s="127"/>
      <c r="D508" s="94" t="str">
        <f>D507</f>
        <v>TORNEIRA CROMADA DE MESA, 1/2? OU 3/4?, PARA LAVATÓRIO, PADRÃO MÉDIO - FORNECIMENTO E INSTALAÇÃO. AF_01/2020</v>
      </c>
      <c r="E508" s="174"/>
      <c r="F508" s="120">
        <v>9</v>
      </c>
      <c r="G508" s="100"/>
      <c r="H508" s="100"/>
      <c r="I508" s="100"/>
      <c r="J508" s="120"/>
      <c r="K508" s="100"/>
      <c r="L508" s="100"/>
      <c r="M508" s="189">
        <f>F508</f>
        <v>9</v>
      </c>
    </row>
    <row r="509" spans="1:13" ht="15.75">
      <c r="A509" s="127"/>
      <c r="B509" s="127"/>
      <c r="C509" s="127"/>
      <c r="D509" s="128"/>
      <c r="E509" s="174"/>
      <c r="F509" s="100"/>
      <c r="G509" s="100"/>
      <c r="H509" s="100"/>
      <c r="I509" s="100"/>
      <c r="J509" s="100"/>
      <c r="K509" s="100"/>
      <c r="L509" s="100"/>
      <c r="M509" s="130"/>
    </row>
    <row r="510" spans="1:13" ht="47.25">
      <c r="A510" s="127" t="str">
        <f>ORÇAMENTO!A213</f>
        <v xml:space="preserve"> 11.7 </v>
      </c>
      <c r="B510" s="127" t="str">
        <f>ORÇAMENTO!B213</f>
        <v>SINAPI</v>
      </c>
      <c r="C510" s="127" t="str">
        <f>ORÇAMENTO!C213</f>
        <v>95544</v>
      </c>
      <c r="D510" s="128" t="str">
        <f>ORÇAMENTO!D213</f>
        <v>PAPELEIRA DE PAREDE EM METAL CROMADO SEM TAMPA, INCLUSO FIXAÇÃO. AF_01/2020</v>
      </c>
      <c r="E510" s="127" t="str">
        <f>ORÇAMENTO!E213</f>
        <v>UN</v>
      </c>
      <c r="F510" s="100"/>
      <c r="G510" s="100"/>
      <c r="H510" s="100"/>
      <c r="I510" s="100"/>
      <c r="J510" s="100"/>
      <c r="K510" s="100"/>
      <c r="L510" s="100"/>
      <c r="M510" s="130">
        <f>M511</f>
        <v>15</v>
      </c>
    </row>
    <row r="511" spans="1:13" ht="30">
      <c r="A511" s="127"/>
      <c r="B511" s="127"/>
      <c r="C511" s="127"/>
      <c r="D511" s="94" t="str">
        <f>D510</f>
        <v>PAPELEIRA DE PAREDE EM METAL CROMADO SEM TAMPA, INCLUSO FIXAÇÃO. AF_01/2020</v>
      </c>
      <c r="E511" s="174"/>
      <c r="F511" s="120">
        <v>15</v>
      </c>
      <c r="G511" s="100"/>
      <c r="H511" s="100"/>
      <c r="I511" s="100"/>
      <c r="J511" s="120"/>
      <c r="K511" s="100"/>
      <c r="L511" s="100"/>
      <c r="M511" s="189">
        <f>F511</f>
        <v>15</v>
      </c>
    </row>
    <row r="512" spans="1:13" ht="15.75">
      <c r="A512" s="127"/>
      <c r="B512" s="127"/>
      <c r="C512" s="127"/>
      <c r="D512" s="128"/>
      <c r="E512" s="174"/>
      <c r="F512" s="100"/>
      <c r="G512" s="100"/>
      <c r="H512" s="100"/>
      <c r="I512" s="100"/>
      <c r="J512" s="100"/>
      <c r="K512" s="100"/>
      <c r="L512" s="100"/>
      <c r="M512" s="100"/>
    </row>
    <row r="513" spans="1:13" ht="15.75">
      <c r="A513" s="127" t="str">
        <f>ORÇAMENTO!A214</f>
        <v xml:space="preserve"> 11.8 </v>
      </c>
      <c r="B513" s="127" t="str">
        <f>ORÇAMENTO!B214</f>
        <v>ORSE</v>
      </c>
      <c r="C513" s="127" t="str">
        <f>ORÇAMENTO!C214</f>
        <v>S10759</v>
      </c>
      <c r="D513" s="128" t="str">
        <f>ORÇAMENTO!D214</f>
        <v>Bancada em granito cinza andorinha, e=2cm</v>
      </c>
      <c r="E513" s="174" t="str">
        <f>ORÇAMENTO!E214</f>
        <v>m2</v>
      </c>
      <c r="F513" s="100"/>
      <c r="G513" s="100"/>
      <c r="H513" s="100"/>
      <c r="I513" s="100"/>
      <c r="J513" s="100"/>
      <c r="K513" s="100"/>
      <c r="L513" s="100"/>
      <c r="M513" s="130">
        <f>M514</f>
        <v>15.61</v>
      </c>
    </row>
    <row r="514" spans="1:13" ht="15.75">
      <c r="A514" s="127"/>
      <c r="B514" s="127"/>
      <c r="C514" s="127"/>
      <c r="D514" s="94" t="str">
        <f>D513</f>
        <v>Bancada em granito cinza andorinha, e=2cm</v>
      </c>
      <c r="E514" s="174"/>
      <c r="F514" s="120"/>
      <c r="G514" s="100"/>
      <c r="H514" s="100"/>
      <c r="I514" s="100"/>
      <c r="J514" s="120">
        <v>15.61</v>
      </c>
      <c r="K514" s="100"/>
      <c r="L514" s="100"/>
      <c r="M514" s="189">
        <f>J514</f>
        <v>15.61</v>
      </c>
    </row>
    <row r="515" spans="1:13" ht="15.75">
      <c r="A515" s="127"/>
      <c r="B515" s="127"/>
      <c r="C515" s="127"/>
      <c r="D515" s="128"/>
      <c r="E515" s="174"/>
      <c r="F515" s="100"/>
      <c r="G515" s="100"/>
      <c r="H515" s="100"/>
      <c r="I515" s="100"/>
      <c r="J515" s="100"/>
      <c r="K515" s="100"/>
      <c r="L515" s="100"/>
      <c r="M515" s="130"/>
    </row>
    <row r="516" spans="1:13" ht="94.5">
      <c r="A516" s="127" t="str">
        <f>ORÇAMENTO!A215</f>
        <v xml:space="preserve"> 11.9 </v>
      </c>
      <c r="B516" s="127" t="str">
        <f>ORÇAMENTO!B215</f>
        <v>SINAPI</v>
      </c>
      <c r="C516" s="127" t="str">
        <f>ORÇAMENTO!C215</f>
        <v>86927</v>
      </c>
      <c r="D516" s="128" t="str">
        <f>ORÇAMENTO!D215</f>
        <v>TANQUE DE MÁRMORE SINTÉTICO SUSPENSO, 22L OU EQUIVALENTE, INCLUSO SIFÃO TIPO GARRAFA EM PVC, VÁLVULA PLÁSTICA E TORNEIRA DE METAL CROMADO PADRÃO POPULAR - FORNEC. E INSTALAÇÃO. AF_01/2020</v>
      </c>
      <c r="E516" s="174" t="str">
        <f>ORÇAMENTO!E215</f>
        <v>UN</v>
      </c>
      <c r="F516" s="100"/>
      <c r="G516" s="100"/>
      <c r="H516" s="100"/>
      <c r="I516" s="100"/>
      <c r="J516" s="100"/>
      <c r="K516" s="100"/>
      <c r="L516" s="100"/>
      <c r="M516" s="130">
        <f>M517</f>
        <v>1</v>
      </c>
    </row>
    <row r="517" spans="1:13" ht="90">
      <c r="A517" s="127"/>
      <c r="B517" s="127"/>
      <c r="C517" s="127"/>
      <c r="D517" s="94" t="str">
        <f>D516</f>
        <v>TANQUE DE MÁRMORE SINTÉTICO SUSPENSO, 22L OU EQUIVALENTE, INCLUSO SIFÃO TIPO GARRAFA EM PVC, VÁLVULA PLÁSTICA E TORNEIRA DE METAL CROMADO PADRÃO POPULAR - FORNEC. E INSTALAÇÃO. AF_01/2020</v>
      </c>
      <c r="E517" s="174"/>
      <c r="F517" s="120">
        <v>1</v>
      </c>
      <c r="G517" s="100"/>
      <c r="H517" s="100"/>
      <c r="I517" s="100"/>
      <c r="J517" s="120"/>
      <c r="K517" s="100"/>
      <c r="L517" s="100"/>
      <c r="M517" s="189">
        <f>F517</f>
        <v>1</v>
      </c>
    </row>
    <row r="518" spans="1:13" ht="15.75">
      <c r="A518" s="127"/>
      <c r="B518" s="127"/>
      <c r="C518" s="127"/>
      <c r="D518" s="128"/>
      <c r="E518" s="174"/>
      <c r="F518" s="100"/>
      <c r="G518" s="100"/>
      <c r="H518" s="100"/>
      <c r="I518" s="100"/>
      <c r="J518" s="100"/>
      <c r="K518" s="100"/>
      <c r="L518" s="100"/>
      <c r="M518" s="100"/>
    </row>
    <row r="519" spans="1:13" ht="78.75">
      <c r="A519" s="127" t="str">
        <f>ORÇAMENTO!A216</f>
        <v xml:space="preserve"> 11.10 </v>
      </c>
      <c r="B519" s="127" t="str">
        <f>ORÇAMENTO!B216</f>
        <v>SINAPI</v>
      </c>
      <c r="C519" s="127" t="str">
        <f>ORÇAMENTO!C216</f>
        <v>86936</v>
      </c>
      <c r="D519" s="128" t="str">
        <f>ORÇAMENTO!D216</f>
        <v>CUBA DE EMBUTIR DE AÇO INOXIDÁVEL MÉDIA, INCLUSO VÁLVULA TIPO AMERICANA E SIFÃO TIPO GARRAFA EM METAL CROMADO - FORNECIMENTO E INSTALAÇÃO. AF_01/2020</v>
      </c>
      <c r="E519" s="174" t="str">
        <f>ORÇAMENTO!E216</f>
        <v>UN</v>
      </c>
      <c r="F519" s="100"/>
      <c r="G519" s="100"/>
      <c r="H519" s="100"/>
      <c r="I519" s="100"/>
      <c r="J519" s="100"/>
      <c r="K519" s="100"/>
      <c r="L519" s="100"/>
      <c r="M519" s="130">
        <f>M520</f>
        <v>2</v>
      </c>
    </row>
    <row r="520" spans="1:13" ht="60">
      <c r="A520" s="127"/>
      <c r="B520" s="127"/>
      <c r="C520" s="127"/>
      <c r="D520" s="94" t="str">
        <f>D519</f>
        <v>CUBA DE EMBUTIR DE AÇO INOXIDÁVEL MÉDIA, INCLUSO VÁLVULA TIPO AMERICANA E SIFÃO TIPO GARRAFA EM METAL CROMADO - FORNECIMENTO E INSTALAÇÃO. AF_01/2020</v>
      </c>
      <c r="E520" s="174"/>
      <c r="F520" s="100">
        <v>2</v>
      </c>
      <c r="G520" s="120"/>
      <c r="H520" s="100"/>
      <c r="I520" s="100"/>
      <c r="J520" s="100"/>
      <c r="K520" s="100"/>
      <c r="L520" s="100"/>
      <c r="M520" s="189">
        <f>F520</f>
        <v>2</v>
      </c>
    </row>
    <row r="521" spans="1:13" ht="15.75">
      <c r="A521" s="127"/>
      <c r="B521" s="127"/>
      <c r="C521" s="127"/>
      <c r="D521" s="128"/>
      <c r="E521" s="174"/>
      <c r="F521" s="100"/>
      <c r="G521" s="100"/>
      <c r="H521" s="100"/>
      <c r="I521" s="100"/>
      <c r="J521" s="100"/>
      <c r="K521" s="100"/>
      <c r="L521" s="100"/>
      <c r="M521" s="100"/>
    </row>
    <row r="522" spans="1:13" ht="63">
      <c r="A522" s="127" t="str">
        <f>ORÇAMENTO!A217</f>
        <v xml:space="preserve"> 11.11 </v>
      </c>
      <c r="B522" s="127" t="str">
        <f>ORÇAMENTO!B217</f>
        <v>SINAPI</v>
      </c>
      <c r="C522" s="127" t="str">
        <f>ORÇAMENTO!C217</f>
        <v>86911</v>
      </c>
      <c r="D522" s="128" t="str">
        <f>ORÇAMENTO!D217</f>
        <v>TORNEIRA CROMADA LONGA, DE PAREDE, 1/2? OU 3/4?, PARA PIA DE COZINHA, PADRÃO POPULAR - FORNECIMENTO E INSTALAÇÃO. AF_01/2020</v>
      </c>
      <c r="E522" s="174" t="str">
        <f>ORÇAMENTO!E217</f>
        <v>UN</v>
      </c>
      <c r="F522" s="100"/>
      <c r="G522" s="100"/>
      <c r="H522" s="100"/>
      <c r="I522" s="100"/>
      <c r="J522" s="100"/>
      <c r="K522" s="100"/>
      <c r="L522" s="100"/>
      <c r="M522" s="130">
        <f>M523</f>
        <v>2</v>
      </c>
    </row>
    <row r="523" spans="1:13" ht="60">
      <c r="A523" s="127"/>
      <c r="B523" s="127"/>
      <c r="C523" s="127"/>
      <c r="D523" s="94" t="str">
        <f>D522</f>
        <v>TORNEIRA CROMADA LONGA, DE PAREDE, 1/2? OU 3/4?, PARA PIA DE COZINHA, PADRÃO POPULAR - FORNECIMENTO E INSTALAÇÃO. AF_01/2020</v>
      </c>
      <c r="E523" s="174"/>
      <c r="F523" s="120">
        <v>2</v>
      </c>
      <c r="G523" s="100"/>
      <c r="H523" s="100"/>
      <c r="I523" s="100"/>
      <c r="J523" s="120"/>
      <c r="K523" s="100"/>
      <c r="L523" s="100"/>
      <c r="M523" s="189">
        <f>F523</f>
        <v>2</v>
      </c>
    </row>
    <row r="524" spans="1:13" ht="15.75">
      <c r="A524" s="127"/>
      <c r="B524" s="127"/>
      <c r="C524" s="127"/>
      <c r="D524" s="128"/>
      <c r="E524" s="174"/>
      <c r="F524" s="100"/>
      <c r="G524" s="100"/>
      <c r="H524" s="100"/>
      <c r="I524" s="100"/>
      <c r="J524" s="100"/>
      <c r="K524" s="100"/>
      <c r="L524" s="100"/>
      <c r="M524" s="130"/>
    </row>
    <row r="525" spans="1:13" ht="31.5">
      <c r="A525" s="127" t="str">
        <f>ORÇAMENTO!A218</f>
        <v xml:space="preserve"> 11.12 </v>
      </c>
      <c r="B525" s="127" t="str">
        <f>ORÇAMENTO!B218</f>
        <v>SEINFRA</v>
      </c>
      <c r="C525" s="127" t="str">
        <f>ORÇAMENTO!C218</f>
        <v>C4835</v>
      </c>
      <c r="D525" s="128" t="str">
        <f>ORÇAMENTO!D218</f>
        <v>ESPELHO CRISTAL, ESPESSURA 4MM, COM PARAFUSOS DE FIXAÇÃO, SEM MOLDURA</v>
      </c>
      <c r="E525" s="174" t="str">
        <f>ORÇAMENTO!E218</f>
        <v>M2</v>
      </c>
      <c r="F525" s="100"/>
      <c r="G525" s="100"/>
      <c r="H525" s="100"/>
      <c r="I525" s="100"/>
      <c r="J525" s="100"/>
      <c r="K525" s="100"/>
      <c r="L525" s="100"/>
      <c r="M525" s="130">
        <f>M526</f>
        <v>6.96</v>
      </c>
    </row>
    <row r="526" spans="1:13" ht="30">
      <c r="A526" s="127"/>
      <c r="B526" s="127"/>
      <c r="C526" s="127"/>
      <c r="D526" s="94" t="str">
        <f>D525</f>
        <v>ESPELHO CRISTAL, ESPESSURA 4MM, COM PARAFUSOS DE FIXAÇÃO, SEM MOLDURA</v>
      </c>
      <c r="E526" s="174"/>
      <c r="F526" s="120"/>
      <c r="G526" s="100"/>
      <c r="H526" s="100"/>
      <c r="I526" s="100"/>
      <c r="J526" s="120">
        <v>6.96</v>
      </c>
      <c r="K526" s="100"/>
      <c r="L526" s="100"/>
      <c r="M526" s="189">
        <f>J526</f>
        <v>6.96</v>
      </c>
    </row>
    <row r="527" spans="1:13" ht="15.75">
      <c r="A527" s="127"/>
      <c r="B527" s="127"/>
      <c r="C527" s="127"/>
      <c r="D527" s="94"/>
      <c r="E527" s="174"/>
      <c r="F527" s="120"/>
      <c r="G527" s="100"/>
      <c r="H527" s="100"/>
      <c r="I527" s="100"/>
      <c r="J527" s="120"/>
      <c r="K527" s="100"/>
      <c r="L527" s="100"/>
      <c r="M527" s="189"/>
    </row>
    <row r="528" spans="1:13" ht="15.75">
      <c r="A528" s="127" t="str">
        <f>ORÇAMENTO!A220</f>
        <v xml:space="preserve"> 12 </v>
      </c>
      <c r="B528" s="127"/>
      <c r="C528" s="127"/>
      <c r="D528" s="128" t="str">
        <f>ORÇAMENTO!D220</f>
        <v>COBERTURA</v>
      </c>
      <c r="E528" s="127"/>
      <c r="F528" s="100"/>
      <c r="G528" s="100"/>
      <c r="H528" s="100"/>
      <c r="I528" s="100"/>
      <c r="J528" s="100"/>
      <c r="K528" s="100"/>
      <c r="L528" s="100"/>
      <c r="M528" s="100"/>
    </row>
    <row r="529" spans="1:13" ht="94.5">
      <c r="A529" s="127" t="str">
        <f>ORÇAMENTO!A221</f>
        <v xml:space="preserve"> 12.1 </v>
      </c>
      <c r="B529" s="127" t="str">
        <f>ORÇAMENTO!B221</f>
        <v>SINAPI</v>
      </c>
      <c r="C529" s="127" t="str">
        <f>ORÇAMENTO!C221</f>
        <v>92580</v>
      </c>
      <c r="D529" s="128" t="str">
        <f>ORÇAMENTO!D221</f>
        <v>TRAMA DE AÇO COMPOSTA POR TERÇAS PARA TELHADOS DE ATÉ 2 ÁGUAS PARA TELHA ONDULADA DE FIBROCIMENTO, METÁLICA, PLÁSTICA OU TERMOACÚSTICA, INCLUSO TRANSPORTE VERTICAL. AF_07/2019</v>
      </c>
      <c r="E529" s="127" t="str">
        <f>ORÇAMENTO!E221</f>
        <v>M2</v>
      </c>
      <c r="F529" s="100"/>
      <c r="G529" s="100"/>
      <c r="H529" s="100"/>
      <c r="I529" s="100"/>
      <c r="J529" s="100"/>
      <c r="K529" s="100"/>
      <c r="L529" s="100"/>
      <c r="M529" s="130">
        <f>M530</f>
        <v>685.62</v>
      </c>
    </row>
    <row r="530" spans="1:13" ht="75">
      <c r="A530" s="127"/>
      <c r="B530" s="127"/>
      <c r="C530" s="127"/>
      <c r="D530" s="94" t="str">
        <f>D529</f>
        <v>TRAMA DE AÇO COMPOSTA POR TERÇAS PARA TELHADOS DE ATÉ 2 ÁGUAS PARA TELHA ONDULADA DE FIBROCIMENTO, METÁLICA, PLÁSTICA OU TERMOACÚSTICA, INCLUSO TRANSPORTE VERTICAL. AF_07/2019</v>
      </c>
      <c r="E530" s="174"/>
      <c r="F530" s="120"/>
      <c r="G530" s="100"/>
      <c r="H530" s="100"/>
      <c r="I530" s="100"/>
      <c r="J530" s="120">
        <v>685.62</v>
      </c>
      <c r="K530" s="100"/>
      <c r="L530" s="100"/>
      <c r="M530" s="189">
        <f>J530</f>
        <v>685.62</v>
      </c>
    </row>
    <row r="531" spans="1:13" ht="15.75">
      <c r="A531" s="127"/>
      <c r="B531" s="127"/>
      <c r="C531" s="127"/>
      <c r="D531" s="128"/>
      <c r="E531" s="174"/>
      <c r="F531" s="100"/>
      <c r="G531" s="100"/>
      <c r="H531" s="100"/>
      <c r="I531" s="100"/>
      <c r="J531" s="100"/>
      <c r="K531" s="100"/>
      <c r="L531" s="100"/>
      <c r="M531" s="100"/>
    </row>
    <row r="532" spans="1:13" ht="47.25">
      <c r="A532" s="127" t="str">
        <f>ORÇAMENTO!A222</f>
        <v xml:space="preserve"> 12.2 </v>
      </c>
      <c r="B532" s="127" t="str">
        <f>ORÇAMENTO!B222</f>
        <v>SINAPI</v>
      </c>
      <c r="C532" s="127" t="str">
        <f>ORÇAMENTO!C222</f>
        <v>94213</v>
      </c>
      <c r="D532" s="128" t="str">
        <f>ORÇAMENTO!D222</f>
        <v>TELHAMENTO COM TELHA DE AÇO/ALUMÍNIO E = 0,5 MM, COM ATÉ 2 ÁGUAS, INCLUSO IÇAMENTO. AF_07/2019</v>
      </c>
      <c r="E532" s="174" t="str">
        <f>ORÇAMENTO!E222</f>
        <v>M2</v>
      </c>
      <c r="F532" s="100"/>
      <c r="G532" s="100"/>
      <c r="H532" s="100"/>
      <c r="I532" s="100"/>
      <c r="J532" s="100"/>
      <c r="K532" s="100"/>
      <c r="L532" s="100"/>
      <c r="M532" s="130">
        <f>M533</f>
        <v>685.62</v>
      </c>
    </row>
    <row r="533" spans="1:13" ht="45">
      <c r="A533" s="127"/>
      <c r="B533" s="127"/>
      <c r="C533" s="127"/>
      <c r="D533" s="94" t="str">
        <f>D532</f>
        <v>TELHAMENTO COM TELHA DE AÇO/ALUMÍNIO E = 0,5 MM, COM ATÉ 2 ÁGUAS, INCLUSO IÇAMENTO. AF_07/2019</v>
      </c>
      <c r="E533" s="174"/>
      <c r="F533" s="120"/>
      <c r="G533" s="100"/>
      <c r="H533" s="100"/>
      <c r="I533" s="100"/>
      <c r="J533" s="120">
        <v>685.62</v>
      </c>
      <c r="K533" s="100"/>
      <c r="L533" s="100"/>
      <c r="M533" s="189">
        <f>J533</f>
        <v>685.62</v>
      </c>
    </row>
    <row r="534" spans="1:13" ht="15.75">
      <c r="A534" s="127"/>
      <c r="B534" s="127"/>
      <c r="C534" s="127"/>
      <c r="D534" s="128"/>
      <c r="E534" s="174"/>
      <c r="F534" s="100"/>
      <c r="G534" s="100"/>
      <c r="H534" s="100"/>
      <c r="I534" s="100"/>
      <c r="J534" s="100"/>
      <c r="K534" s="100"/>
      <c r="L534" s="100"/>
      <c r="M534" s="100"/>
    </row>
    <row r="535" spans="1:13" ht="63">
      <c r="A535" s="127" t="str">
        <f>ORÇAMENTO!A223</f>
        <v xml:space="preserve"> 12.3 </v>
      </c>
      <c r="B535" s="127" t="str">
        <f>ORÇAMENTO!B223</f>
        <v>SINAPI</v>
      </c>
      <c r="C535" s="127" t="str">
        <f>ORÇAMENTO!C223</f>
        <v>96486</v>
      </c>
      <c r="D535" s="128" t="str">
        <f>ORÇAMENTO!D223</f>
        <v>FORRO EM RÉGUAS DE PVC, LISO, PARA AMBIENTES COMERCIAIS, INCLUSIVE ESTRUTURA BIDIRECIONAL DE FIXAÇÃO. AF_08/2023_PS</v>
      </c>
      <c r="E535" s="127" t="str">
        <f>ORÇAMENTO!E223</f>
        <v>M2</v>
      </c>
      <c r="F535" s="100"/>
      <c r="G535" s="100"/>
      <c r="H535" s="100"/>
      <c r="I535" s="100"/>
      <c r="J535" s="100"/>
      <c r="K535" s="100"/>
      <c r="L535" s="100"/>
      <c r="M535" s="130">
        <f>M536</f>
        <v>627.99</v>
      </c>
    </row>
    <row r="536" spans="1:13" ht="60">
      <c r="A536" s="127"/>
      <c r="B536" s="127"/>
      <c r="C536" s="127"/>
      <c r="D536" s="94" t="str">
        <f>D535</f>
        <v>FORRO EM RÉGUAS DE PVC, LISO, PARA AMBIENTES COMERCIAIS, INCLUSIVE ESTRUTURA BIDIRECIONAL DE FIXAÇÃO. AF_08/2023_PS</v>
      </c>
      <c r="E536" s="174"/>
      <c r="F536" s="120"/>
      <c r="G536" s="100"/>
      <c r="H536" s="100"/>
      <c r="I536" s="100"/>
      <c r="J536" s="120">
        <v>627.99</v>
      </c>
      <c r="K536" s="100"/>
      <c r="L536" s="100"/>
      <c r="M536" s="189">
        <f>J536</f>
        <v>627.99</v>
      </c>
    </row>
    <row r="537" spans="1:13" ht="15.75">
      <c r="A537" s="127"/>
      <c r="B537" s="127"/>
      <c r="C537" s="127"/>
      <c r="D537" s="128"/>
      <c r="E537" s="174"/>
      <c r="F537" s="100"/>
      <c r="G537" s="100"/>
      <c r="H537" s="100"/>
      <c r="I537" s="100"/>
      <c r="J537" s="100"/>
      <c r="K537" s="100"/>
      <c r="L537" s="100"/>
      <c r="M537" s="130"/>
    </row>
    <row r="538" spans="1:13" ht="31.5">
      <c r="A538" s="127" t="str">
        <f>ORÇAMENTO!A224</f>
        <v xml:space="preserve"> 12.4 </v>
      </c>
      <c r="B538" s="127" t="str">
        <f>ORÇAMENTO!B224</f>
        <v>SINAPI</v>
      </c>
      <c r="C538" s="127" t="str">
        <f>ORÇAMENTO!C224</f>
        <v>96113</v>
      </c>
      <c r="D538" s="128" t="str">
        <f>ORÇAMENTO!D224</f>
        <v>FORRO EM PLACAS DE GESSO, PARA AMBIENTES COMERCIAIS. AF_08/2023_PS</v>
      </c>
      <c r="E538" s="174" t="str">
        <f>ORÇAMENTO!E224</f>
        <v>M2</v>
      </c>
      <c r="F538" s="100"/>
      <c r="G538" s="100"/>
      <c r="H538" s="100"/>
      <c r="I538" s="100"/>
      <c r="J538" s="100"/>
      <c r="K538" s="100"/>
      <c r="L538" s="100"/>
      <c r="M538" s="130">
        <f>M539</f>
        <v>314.22000000000003</v>
      </c>
    </row>
    <row r="539" spans="1:13" ht="30">
      <c r="A539" s="127"/>
      <c r="B539" s="127"/>
      <c r="C539" s="127"/>
      <c r="D539" s="94" t="str">
        <f>D538</f>
        <v>FORRO EM PLACAS DE GESSO, PARA AMBIENTES COMERCIAIS. AF_08/2023_PS</v>
      </c>
      <c r="E539" s="174"/>
      <c r="F539" s="100"/>
      <c r="G539" s="120"/>
      <c r="H539" s="100"/>
      <c r="I539" s="100"/>
      <c r="J539" s="100">
        <v>314.22000000000003</v>
      </c>
      <c r="K539" s="100"/>
      <c r="L539" s="100"/>
      <c r="M539" s="189">
        <f>J539</f>
        <v>314.22000000000003</v>
      </c>
    </row>
    <row r="540" spans="1:13" ht="15.75">
      <c r="A540" s="127"/>
      <c r="B540" s="127"/>
      <c r="C540" s="127"/>
      <c r="D540" s="128"/>
      <c r="E540" s="174"/>
      <c r="F540" s="100"/>
      <c r="G540" s="100"/>
      <c r="H540" s="100"/>
      <c r="I540" s="100"/>
      <c r="J540" s="100"/>
      <c r="K540" s="100"/>
      <c r="L540" s="100"/>
      <c r="M540" s="130"/>
    </row>
    <row r="541" spans="1:13" ht="15.75">
      <c r="A541" s="127" t="str">
        <f>ORÇAMENTO!A226</f>
        <v xml:space="preserve"> 13 </v>
      </c>
      <c r="B541" s="127"/>
      <c r="C541" s="127"/>
      <c r="D541" s="128" t="str">
        <f>ORÇAMENTO!D226</f>
        <v>PINTURA</v>
      </c>
      <c r="E541" s="127"/>
      <c r="F541" s="100"/>
      <c r="G541" s="100"/>
      <c r="H541" s="100"/>
      <c r="I541" s="100"/>
      <c r="J541" s="100"/>
      <c r="K541" s="100"/>
      <c r="L541" s="100"/>
      <c r="M541" s="130"/>
    </row>
    <row r="542" spans="1:13" ht="47.25">
      <c r="A542" s="127" t="str">
        <f>ORÇAMENTO!A227</f>
        <v xml:space="preserve"> 13.1 </v>
      </c>
      <c r="B542" s="127" t="str">
        <f>ORÇAMENTO!B227</f>
        <v>SINAPI</v>
      </c>
      <c r="C542" s="127" t="str">
        <f>ORÇAMENTO!C227</f>
        <v>88485</v>
      </c>
      <c r="D542" s="128" t="str">
        <f>ORÇAMENTO!D227</f>
        <v>FUNDO SELADOR ACRÍLICO, APLICAÇÃO MANUAL EM PAREDE, UMA DEMÃO. AF_04/2023</v>
      </c>
      <c r="E542" s="127" t="str">
        <f>ORÇAMENTO!E227</f>
        <v>M2</v>
      </c>
      <c r="F542" s="100"/>
      <c r="G542" s="100"/>
      <c r="H542" s="100"/>
      <c r="I542" s="100"/>
      <c r="J542" s="100"/>
      <c r="K542" s="100"/>
      <c r="L542" s="100"/>
      <c r="M542" s="100">
        <f>M543</f>
        <v>3616.34</v>
      </c>
    </row>
    <row r="543" spans="1:13" ht="45">
      <c r="A543" s="127"/>
      <c r="B543" s="127"/>
      <c r="C543" s="127"/>
      <c r="D543" s="94" t="str">
        <f>D542</f>
        <v>FUNDO SELADOR ACRÍLICO, APLICAÇÃO MANUAL EM PAREDE, UMA DEMÃO. AF_04/2023</v>
      </c>
      <c r="E543" s="174"/>
      <c r="F543" s="100"/>
      <c r="G543" s="120"/>
      <c r="H543" s="100"/>
      <c r="I543" s="100"/>
      <c r="J543" s="100">
        <v>3616.34</v>
      </c>
      <c r="K543" s="100"/>
      <c r="L543" s="100"/>
      <c r="M543" s="189">
        <f>J543</f>
        <v>3616.34</v>
      </c>
    </row>
    <row r="544" spans="1:13" ht="15.75">
      <c r="A544" s="127"/>
      <c r="B544" s="127"/>
      <c r="C544" s="127"/>
      <c r="D544" s="128"/>
      <c r="E544" s="174"/>
      <c r="F544" s="100"/>
      <c r="G544" s="100"/>
      <c r="H544" s="100"/>
      <c r="I544" s="100"/>
      <c r="J544" s="100"/>
      <c r="K544" s="100"/>
      <c r="L544" s="100"/>
      <c r="M544" s="100"/>
    </row>
    <row r="545" spans="1:13" ht="47.25">
      <c r="A545" s="127" t="str">
        <f>ORÇAMENTO!A228</f>
        <v xml:space="preserve"> 13.2 </v>
      </c>
      <c r="B545" s="127" t="str">
        <f>ORÇAMENTO!B228</f>
        <v>SINAPI</v>
      </c>
      <c r="C545" s="127" t="str">
        <f>ORÇAMENTO!C228</f>
        <v>96130</v>
      </c>
      <c r="D545" s="128" t="str">
        <f>ORÇAMENTO!D228</f>
        <v>APLICAÇÃO MANUAL DE MASSA ACRÍLICA EM PAREDES EXTERNAS DE CASAS, UMA DEMÃO. AF_05/2017</v>
      </c>
      <c r="E545" s="174" t="str">
        <f>ORÇAMENTO!E228</f>
        <v>M2</v>
      </c>
      <c r="F545" s="100"/>
      <c r="G545" s="100"/>
      <c r="H545" s="100"/>
      <c r="I545" s="100"/>
      <c r="J545" s="100"/>
      <c r="K545" s="100"/>
      <c r="L545" s="100"/>
      <c r="M545" s="130">
        <f>M546</f>
        <v>3616.34</v>
      </c>
    </row>
    <row r="546" spans="1:13" ht="45">
      <c r="A546" s="127"/>
      <c r="B546" s="127"/>
      <c r="C546" s="127"/>
      <c r="D546" s="94" t="str">
        <f>D545</f>
        <v>APLICAÇÃO MANUAL DE MASSA ACRÍLICA EM PAREDES EXTERNAS DE CASAS, UMA DEMÃO. AF_05/2017</v>
      </c>
      <c r="E546" s="174"/>
      <c r="F546" s="100"/>
      <c r="G546" s="120"/>
      <c r="H546" s="100"/>
      <c r="I546" s="100"/>
      <c r="J546" s="100">
        <v>3616.34</v>
      </c>
      <c r="K546" s="100"/>
      <c r="L546" s="100"/>
      <c r="M546" s="189">
        <f>J546</f>
        <v>3616.34</v>
      </c>
    </row>
    <row r="547" spans="1:13" ht="15.75">
      <c r="A547" s="127"/>
      <c r="B547" s="127"/>
      <c r="C547" s="127"/>
      <c r="D547" s="128"/>
      <c r="E547" s="174"/>
      <c r="F547" s="100"/>
      <c r="G547" s="100"/>
      <c r="H547" s="100"/>
      <c r="I547" s="100"/>
      <c r="J547" s="100"/>
      <c r="K547" s="100"/>
      <c r="L547" s="100"/>
      <c r="M547" s="100"/>
    </row>
    <row r="548" spans="1:13" ht="47.25">
      <c r="A548" s="127" t="str">
        <f>ORÇAMENTO!A229</f>
        <v xml:space="preserve"> 13.3 </v>
      </c>
      <c r="B548" s="127" t="str">
        <f>ORÇAMENTO!B229</f>
        <v>ORSE</v>
      </c>
      <c r="C548" s="127" t="str">
        <f>ORÇAMENTO!C229</f>
        <v>S02287</v>
      </c>
      <c r="D548" s="128" t="str">
        <f>ORÇAMENTO!D229</f>
        <v>Pintura de acabamento com aplicação de 02 demãos de tinta PVA latex para exteriores - cores convencionais</v>
      </c>
      <c r="E548" s="174" t="str">
        <f>ORÇAMENTO!E229</f>
        <v>m2</v>
      </c>
      <c r="F548" s="100"/>
      <c r="G548" s="100"/>
      <c r="H548" s="100"/>
      <c r="I548" s="100"/>
      <c r="J548" s="100"/>
      <c r="K548" s="100"/>
      <c r="L548" s="100"/>
      <c r="M548" s="130">
        <f>M549</f>
        <v>3616.34</v>
      </c>
    </row>
    <row r="549" spans="1:13" ht="45">
      <c r="A549" s="127"/>
      <c r="B549" s="127"/>
      <c r="C549" s="127"/>
      <c r="D549" s="94" t="str">
        <f>D548</f>
        <v>Pintura de acabamento com aplicação de 02 demãos de tinta PVA latex para exteriores - cores convencionais</v>
      </c>
      <c r="E549" s="174"/>
      <c r="F549" s="100"/>
      <c r="G549" s="120"/>
      <c r="H549" s="100"/>
      <c r="I549" s="100"/>
      <c r="J549" s="100">
        <v>3616.34</v>
      </c>
      <c r="K549" s="100"/>
      <c r="L549" s="100"/>
      <c r="M549" s="189">
        <f>J549</f>
        <v>3616.34</v>
      </c>
    </row>
    <row r="550" spans="1:13" ht="15.75">
      <c r="A550" s="127"/>
      <c r="B550" s="127"/>
      <c r="C550" s="127"/>
      <c r="D550" s="128"/>
      <c r="E550" s="174"/>
      <c r="F550" s="100"/>
      <c r="G550" s="100"/>
      <c r="H550" s="100"/>
      <c r="I550" s="100"/>
      <c r="J550" s="100"/>
      <c r="K550" s="100"/>
      <c r="L550" s="100"/>
      <c r="M550" s="100"/>
    </row>
    <row r="551" spans="1:13" ht="47.25">
      <c r="A551" s="127" t="str">
        <f>ORÇAMENTO!A230</f>
        <v xml:space="preserve"> 13.4 </v>
      </c>
      <c r="B551" s="127" t="str">
        <f>ORÇAMENTO!B230</f>
        <v>SINAPI</v>
      </c>
      <c r="C551" s="127" t="str">
        <f>ORÇAMENTO!C230</f>
        <v>88489</v>
      </c>
      <c r="D551" s="128" t="str">
        <f>ORÇAMENTO!D230</f>
        <v>PINTURA LÁTEX ACRÍLICA PREMIUM, APLICAÇÃO MANUAL EM PAREDES, DUAS DEMÃOS. AF_04/2023</v>
      </c>
      <c r="E551" s="174" t="str">
        <f>ORÇAMENTO!E230</f>
        <v>M2</v>
      </c>
      <c r="F551" s="100"/>
      <c r="G551" s="100"/>
      <c r="H551" s="100"/>
      <c r="I551" s="100"/>
      <c r="J551" s="100"/>
      <c r="K551" s="100"/>
      <c r="L551" s="100"/>
      <c r="M551" s="130">
        <f>M552</f>
        <v>580.53</v>
      </c>
    </row>
    <row r="552" spans="1:13" ht="45">
      <c r="A552" s="127"/>
      <c r="B552" s="127"/>
      <c r="C552" s="127"/>
      <c r="D552" s="94" t="str">
        <f>D551</f>
        <v>PINTURA LÁTEX ACRÍLICA PREMIUM, APLICAÇÃO MANUAL EM PAREDES, DUAS DEMÃOS. AF_04/2023</v>
      </c>
      <c r="E552" s="174"/>
      <c r="F552" s="100"/>
      <c r="G552" s="120"/>
      <c r="H552" s="100"/>
      <c r="I552" s="100"/>
      <c r="J552" s="100">
        <v>580.53</v>
      </c>
      <c r="K552" s="100"/>
      <c r="L552" s="100"/>
      <c r="M552" s="189">
        <f>J552</f>
        <v>580.53</v>
      </c>
    </row>
    <row r="553" spans="1:13" ht="15.75">
      <c r="A553" s="127"/>
      <c r="B553" s="127"/>
      <c r="C553" s="127"/>
      <c r="D553" s="128"/>
      <c r="E553" s="174"/>
      <c r="F553" s="100"/>
      <c r="G553" s="100"/>
      <c r="H553" s="100"/>
      <c r="I553" s="100"/>
      <c r="J553" s="100"/>
      <c r="K553" s="100"/>
      <c r="L553" s="100"/>
      <c r="M553" s="100"/>
    </row>
    <row r="554" spans="1:13" ht="47.25">
      <c r="A554" s="127" t="str">
        <f>ORÇAMENTO!A231</f>
        <v xml:space="preserve"> 13.5 </v>
      </c>
      <c r="B554" s="127" t="str">
        <f>ORÇAMENTO!B231</f>
        <v>SINAPI</v>
      </c>
      <c r="C554" s="127" t="str">
        <f>ORÇAMENTO!C231</f>
        <v>98557</v>
      </c>
      <c r="D554" s="128" t="str">
        <f>ORÇAMENTO!D231</f>
        <v>IMPERMEABILIZAÇÃO DE SUPERFÍCIE COM EMULSÃO ASFÁLTICA, 2 DEMÃOS. AF_09/2023</v>
      </c>
      <c r="E554" s="174" t="str">
        <f>ORÇAMENTO!E231</f>
        <v>M2</v>
      </c>
      <c r="F554" s="100"/>
      <c r="G554" s="100"/>
      <c r="H554" s="100"/>
      <c r="I554" s="100"/>
      <c r="J554" s="100"/>
      <c r="K554" s="100"/>
      <c r="L554" s="100"/>
      <c r="M554" s="130">
        <f>M555</f>
        <v>237.92</v>
      </c>
    </row>
    <row r="555" spans="1:13" ht="30">
      <c r="A555" s="127"/>
      <c r="B555" s="127"/>
      <c r="C555" s="127"/>
      <c r="D555" s="94" t="str">
        <f>D554</f>
        <v>IMPERMEABILIZAÇÃO DE SUPERFÍCIE COM EMULSÃO ASFÁLTICA, 2 DEMÃOS. AF_09/2023</v>
      </c>
      <c r="E555" s="174"/>
      <c r="F555" s="120"/>
      <c r="G555" s="100"/>
      <c r="H555" s="100"/>
      <c r="I555" s="100"/>
      <c r="J555" s="120">
        <v>237.92</v>
      </c>
      <c r="K555" s="100"/>
      <c r="L555" s="100"/>
      <c r="M555" s="189">
        <f>J555</f>
        <v>237.92</v>
      </c>
    </row>
    <row r="556" spans="1:13" ht="15.75">
      <c r="A556" s="127"/>
      <c r="B556" s="127"/>
      <c r="C556" s="127"/>
      <c r="D556" s="128"/>
      <c r="E556" s="174"/>
      <c r="F556" s="100"/>
      <c r="G556" s="100"/>
      <c r="H556" s="100"/>
      <c r="I556" s="100"/>
      <c r="J556" s="100"/>
      <c r="K556" s="100"/>
      <c r="L556" s="100"/>
      <c r="M556" s="100"/>
    </row>
    <row r="557" spans="1:13" ht="15.75">
      <c r="A557" s="127" t="str">
        <f>ORÇAMENTO!A233</f>
        <v xml:space="preserve"> 14 </v>
      </c>
      <c r="B557" s="127"/>
      <c r="C557" s="127"/>
      <c r="D557" s="128" t="str">
        <f>ORÇAMENTO!D233</f>
        <v>PAISAGISMO</v>
      </c>
      <c r="E557" s="174"/>
      <c r="F557" s="100"/>
      <c r="G557" s="100"/>
      <c r="H557" s="100"/>
      <c r="I557" s="100"/>
      <c r="J557" s="100"/>
      <c r="K557" s="100"/>
      <c r="L557" s="100"/>
      <c r="M557" s="130"/>
    </row>
    <row r="558" spans="1:13" ht="47.25">
      <c r="A558" s="127" t="str">
        <f>ORÇAMENTO!A234</f>
        <v xml:space="preserve"> 14.1 </v>
      </c>
      <c r="B558" s="127" t="str">
        <f>ORÇAMENTO!B234</f>
        <v>SINAPI</v>
      </c>
      <c r="C558" s="127" t="str">
        <f>ORÇAMENTO!C234</f>
        <v>103946</v>
      </c>
      <c r="D558" s="128" t="str">
        <f>ORÇAMENTO!D234</f>
        <v>PLANTIO DE GRAMA ESMERALDA OU SÃO CARLOS OU CURITIBANA, EM PLACAS. AF_05/2022</v>
      </c>
      <c r="E558" s="127" t="str">
        <f>ORÇAMENTO!E234</f>
        <v>M2</v>
      </c>
      <c r="F558" s="100"/>
      <c r="G558" s="100"/>
      <c r="H558" s="100"/>
      <c r="I558" s="100"/>
      <c r="J558" s="100"/>
      <c r="K558" s="100"/>
      <c r="L558" s="100"/>
      <c r="M558" s="130">
        <f>M559</f>
        <v>91.11</v>
      </c>
    </row>
    <row r="559" spans="1:13" ht="45">
      <c r="A559" s="127"/>
      <c r="B559" s="127"/>
      <c r="C559" s="127"/>
      <c r="D559" s="94" t="str">
        <f>D558</f>
        <v>PLANTIO DE GRAMA ESMERALDA OU SÃO CARLOS OU CURITIBANA, EM PLACAS. AF_05/2022</v>
      </c>
      <c r="E559" s="174"/>
      <c r="F559" s="100"/>
      <c r="G559" s="100"/>
      <c r="H559" s="100"/>
      <c r="I559" s="100"/>
      <c r="J559" s="100">
        <v>91.11</v>
      </c>
      <c r="K559" s="100"/>
      <c r="L559" s="100"/>
      <c r="M559" s="189">
        <f>J559</f>
        <v>91.11</v>
      </c>
    </row>
    <row r="560" spans="1:13" ht="15.75">
      <c r="A560" s="127"/>
      <c r="B560" s="127"/>
      <c r="C560" s="127"/>
      <c r="D560" s="128"/>
      <c r="E560" s="174"/>
      <c r="F560" s="100"/>
      <c r="G560" s="100"/>
      <c r="H560" s="100"/>
      <c r="I560" s="100"/>
      <c r="J560" s="100"/>
      <c r="K560" s="100"/>
      <c r="L560" s="100"/>
      <c r="M560" s="130"/>
    </row>
    <row r="561" spans="1:13" ht="31.5">
      <c r="A561" s="127" t="str">
        <f>ORÇAMENTO!A235</f>
        <v xml:space="preserve"> 14.2 </v>
      </c>
      <c r="B561" s="127" t="str">
        <f>ORÇAMENTO!B235</f>
        <v>SINAPI</v>
      </c>
      <c r="C561" s="127" t="str">
        <f>ORÇAMENTO!C235</f>
        <v>98516</v>
      </c>
      <c r="D561" s="128" t="str">
        <f>ORÇAMENTO!D235</f>
        <v>PLANTIO DE PALMEIRA COM ALTURA DE MUDA MENOR OU IGUAL A 2,00 M. AF_05/2018</v>
      </c>
      <c r="E561" s="127" t="str">
        <f>ORÇAMENTO!E235</f>
        <v>UN</v>
      </c>
      <c r="F561" s="100"/>
      <c r="G561" s="100"/>
      <c r="H561" s="100"/>
      <c r="I561" s="100"/>
      <c r="J561" s="100"/>
      <c r="K561" s="100"/>
      <c r="L561" s="100"/>
      <c r="M561" s="130">
        <f>M562</f>
        <v>4</v>
      </c>
    </row>
    <row r="562" spans="1:13" ht="30">
      <c r="A562" s="127"/>
      <c r="B562" s="127"/>
      <c r="C562" s="127"/>
      <c r="D562" s="94" t="str">
        <f>D561</f>
        <v>PLANTIO DE PALMEIRA COM ALTURA DE MUDA MENOR OU IGUAL A 2,00 M. AF_05/2018</v>
      </c>
      <c r="E562" s="174"/>
      <c r="F562" s="100">
        <v>4</v>
      </c>
      <c r="G562" s="100"/>
      <c r="H562" s="100"/>
      <c r="I562" s="100"/>
      <c r="J562" s="44"/>
      <c r="K562" s="100"/>
      <c r="L562" s="100"/>
      <c r="M562" s="189">
        <f>F562</f>
        <v>4</v>
      </c>
    </row>
    <row r="563" spans="1:13" ht="15.75">
      <c r="A563" s="127"/>
      <c r="B563" s="127"/>
      <c r="C563" s="127"/>
      <c r="D563" s="128"/>
      <c r="E563" s="174"/>
      <c r="F563" s="100"/>
      <c r="G563" s="100"/>
      <c r="H563" s="100"/>
      <c r="I563" s="100"/>
      <c r="J563" s="100"/>
      <c r="K563" s="100"/>
      <c r="L563" s="100"/>
      <c r="M563" s="130"/>
    </row>
    <row r="564" spans="1:13" ht="47.25">
      <c r="A564" s="127" t="str">
        <f>ORÇAMENTO!A236</f>
        <v xml:space="preserve"> 14.3 </v>
      </c>
      <c r="B564" s="127" t="str">
        <f>ORÇAMENTO!B236</f>
        <v>SINAPI</v>
      </c>
      <c r="C564" s="127" t="str">
        <f>ORÇAMENTO!C236</f>
        <v>98511</v>
      </c>
      <c r="D564" s="128" t="str">
        <f>ORÇAMENTO!D236</f>
        <v>PLANTIO DE ÁRVORE ORNAMENTAL COM ALTURA DE MUDA MAIOR QUE 2,00 M E MENOR OU IGUAL A 4,00 M. AF_05/2018</v>
      </c>
      <c r="E564" s="174" t="str">
        <f>ORÇAMENTO!E236</f>
        <v>UN</v>
      </c>
      <c r="F564" s="100"/>
      <c r="G564" s="100"/>
      <c r="H564" s="100"/>
      <c r="I564" s="100"/>
      <c r="J564" s="100"/>
      <c r="K564" s="100"/>
      <c r="L564" s="100"/>
      <c r="M564" s="130">
        <f>M565</f>
        <v>20</v>
      </c>
    </row>
    <row r="565" spans="1:13" ht="45">
      <c r="A565" s="127"/>
      <c r="B565" s="127"/>
      <c r="C565" s="127"/>
      <c r="D565" s="94" t="str">
        <f>D564</f>
        <v>PLANTIO DE ÁRVORE ORNAMENTAL COM ALTURA DE MUDA MAIOR QUE 2,00 M E MENOR OU IGUAL A 4,00 M. AF_05/2018</v>
      </c>
      <c r="E565" s="174"/>
      <c r="F565" s="100">
        <v>20</v>
      </c>
      <c r="G565" s="100"/>
      <c r="H565" s="100"/>
      <c r="I565" s="100"/>
      <c r="J565" s="44"/>
      <c r="K565" s="100"/>
      <c r="L565" s="100"/>
      <c r="M565" s="189">
        <f>F565</f>
        <v>20</v>
      </c>
    </row>
    <row r="566" spans="1:13" ht="15.75">
      <c r="A566" s="127"/>
      <c r="B566" s="127"/>
      <c r="C566" s="127"/>
      <c r="D566" s="128"/>
      <c r="E566" s="174"/>
      <c r="F566" s="100"/>
      <c r="G566" s="100"/>
      <c r="H566" s="100"/>
      <c r="I566" s="100"/>
      <c r="J566" s="100"/>
      <c r="K566" s="100"/>
      <c r="L566" s="100"/>
      <c r="M566" s="130"/>
    </row>
    <row r="567" spans="1:13" ht="15.75">
      <c r="A567" s="127" t="str">
        <f>ORÇAMENTO!A238</f>
        <v xml:space="preserve"> 15 </v>
      </c>
      <c r="B567" s="127"/>
      <c r="C567" s="127"/>
      <c r="D567" s="128" t="str">
        <f>ORÇAMENTO!D238</f>
        <v>SERVIÇOS DIVERSOS</v>
      </c>
      <c r="E567" s="174"/>
      <c r="F567" s="100"/>
      <c r="G567" s="100"/>
      <c r="H567" s="100"/>
      <c r="I567" s="100"/>
      <c r="J567" s="100"/>
      <c r="K567" s="100"/>
      <c r="L567" s="100"/>
      <c r="M567" s="130"/>
    </row>
    <row r="568" spans="1:13" ht="63">
      <c r="A568" s="127" t="str">
        <f>ORÇAMENTO!A239</f>
        <v xml:space="preserve"> 15.1 </v>
      </c>
      <c r="B568" s="127" t="str">
        <f>ORÇAMENTO!B239</f>
        <v>SINAPI</v>
      </c>
      <c r="C568" s="127" t="str">
        <f>ORÇAMENTO!C239</f>
        <v>101906</v>
      </c>
      <c r="D568" s="128" t="str">
        <f>ORÇAMENTO!D239</f>
        <v>EXTINTOR DE INCÊNDIO PORTÁTIL COM CARGA DE CO2 DE 4 KG, CLASSE BC - FORNECIMENTO E INSTALAÇÃO. AF_10/2020_PE</v>
      </c>
      <c r="E568" s="127" t="str">
        <f>ORÇAMENTO!E239</f>
        <v>UN</v>
      </c>
      <c r="F568" s="100"/>
      <c r="G568" s="100"/>
      <c r="H568" s="100"/>
      <c r="I568" s="100"/>
      <c r="J568" s="100"/>
      <c r="K568" s="100"/>
      <c r="L568" s="100"/>
      <c r="M568" s="130">
        <f>M569</f>
        <v>4</v>
      </c>
    </row>
    <row r="569" spans="1:13" ht="60">
      <c r="A569" s="127"/>
      <c r="B569" s="127"/>
      <c r="C569" s="127"/>
      <c r="D569" s="94" t="str">
        <f>D568</f>
        <v>EXTINTOR DE INCÊNDIO PORTÁTIL COM CARGA DE CO2 DE 4 KG, CLASSE BC - FORNECIMENTO E INSTALAÇÃO. AF_10/2020_PE</v>
      </c>
      <c r="E569" s="174"/>
      <c r="F569" s="100">
        <v>4</v>
      </c>
      <c r="G569" s="100"/>
      <c r="H569" s="100"/>
      <c r="I569" s="100"/>
      <c r="J569" s="120"/>
      <c r="K569" s="100"/>
      <c r="L569" s="100"/>
      <c r="M569" s="189">
        <f>F569</f>
        <v>4</v>
      </c>
    </row>
    <row r="570" spans="1:13" ht="15.75">
      <c r="A570" s="127"/>
      <c r="B570" s="127"/>
      <c r="C570" s="127"/>
      <c r="D570" s="128"/>
      <c r="E570" s="174"/>
      <c r="F570" s="100"/>
      <c r="G570" s="100"/>
      <c r="H570" s="100"/>
      <c r="I570" s="100"/>
      <c r="J570" s="100"/>
      <c r="K570" s="100"/>
      <c r="L570" s="100"/>
      <c r="M570" s="100"/>
    </row>
    <row r="571" spans="1:13" ht="63">
      <c r="A571" s="127" t="str">
        <f>ORÇAMENTO!A240</f>
        <v xml:space="preserve"> 15.2 </v>
      </c>
      <c r="B571" s="127" t="str">
        <f>ORÇAMENTO!B240</f>
        <v>SINAPI</v>
      </c>
      <c r="C571" s="127" t="str">
        <f>ORÇAMENTO!C240</f>
        <v>101907</v>
      </c>
      <c r="D571" s="128" t="str">
        <f>ORÇAMENTO!D240</f>
        <v>EXTINTOR DE INCÊNDIO PORTÁTIL COM CARGA DE CO2 DE 6 KG, CLASSE BC - FORNECIMENTO E INSTALAÇÃO. AF_10/2020_PE</v>
      </c>
      <c r="E571" s="127" t="str">
        <f>ORÇAMENTO!E240</f>
        <v>UN</v>
      </c>
      <c r="F571" s="100"/>
      <c r="G571" s="100"/>
      <c r="H571" s="100"/>
      <c r="I571" s="100"/>
      <c r="J571" s="100"/>
      <c r="K571" s="100"/>
      <c r="L571" s="100"/>
      <c r="M571" s="130">
        <f>M572</f>
        <v>2</v>
      </c>
    </row>
    <row r="572" spans="1:13" ht="60">
      <c r="A572" s="127"/>
      <c r="B572" s="127"/>
      <c r="C572" s="127"/>
      <c r="D572" s="94" t="str">
        <f>D571</f>
        <v>EXTINTOR DE INCÊNDIO PORTÁTIL COM CARGA DE CO2 DE 6 KG, CLASSE BC - FORNECIMENTO E INSTALAÇÃO. AF_10/2020_PE</v>
      </c>
      <c r="E572" s="174"/>
      <c r="F572" s="120">
        <v>2</v>
      </c>
      <c r="G572" s="100"/>
      <c r="H572" s="100"/>
      <c r="I572" s="100"/>
      <c r="J572" s="120"/>
      <c r="K572" s="100"/>
      <c r="L572" s="100"/>
      <c r="M572" s="189">
        <f>F572</f>
        <v>2</v>
      </c>
    </row>
    <row r="573" spans="1:13" ht="15.75">
      <c r="A573" s="127"/>
      <c r="B573" s="127"/>
      <c r="C573" s="127"/>
      <c r="D573" s="128"/>
      <c r="E573" s="174"/>
      <c r="F573" s="100"/>
      <c r="G573" s="100"/>
      <c r="H573" s="100"/>
      <c r="I573" s="100"/>
      <c r="J573" s="100"/>
      <c r="K573" s="100"/>
      <c r="L573" s="100"/>
      <c r="M573" s="100"/>
    </row>
    <row r="574" spans="1:13" ht="47.25">
      <c r="A574" s="127" t="str">
        <f>ORÇAMENTO!A241</f>
        <v xml:space="preserve"> 15.3 </v>
      </c>
      <c r="B574" s="127" t="str">
        <f>ORÇAMENTO!B241</f>
        <v>SINAPI</v>
      </c>
      <c r="C574" s="127" t="str">
        <f>ORÇAMENTO!C241</f>
        <v>97599</v>
      </c>
      <c r="D574" s="128" t="str">
        <f>ORÇAMENTO!D241</f>
        <v>LUMINÁRIA DE EMERGÊNCIA, COM 30 LÂMPADAS LED DE 2 W, SEM REATOR - FORNECIMENTO E INSTALAÇÃO. AF_02/2020</v>
      </c>
      <c r="E574" s="127" t="str">
        <f>ORÇAMENTO!E241</f>
        <v>UN</v>
      </c>
      <c r="F574" s="100"/>
      <c r="G574" s="100"/>
      <c r="H574" s="100"/>
      <c r="I574" s="100"/>
      <c r="J574" s="100"/>
      <c r="K574" s="100"/>
      <c r="L574" s="100"/>
      <c r="M574" s="130">
        <f>M575</f>
        <v>16</v>
      </c>
    </row>
    <row r="575" spans="1:13" ht="45">
      <c r="A575" s="127"/>
      <c r="B575" s="127"/>
      <c r="C575" s="127"/>
      <c r="D575" s="94" t="str">
        <f>D574</f>
        <v>LUMINÁRIA DE EMERGÊNCIA, COM 30 LÂMPADAS LED DE 2 W, SEM REATOR - FORNECIMENTO E INSTALAÇÃO. AF_02/2020</v>
      </c>
      <c r="E575" s="174"/>
      <c r="F575" s="120">
        <v>16</v>
      </c>
      <c r="G575" s="100"/>
      <c r="H575" s="100"/>
      <c r="I575" s="100"/>
      <c r="J575" s="120"/>
      <c r="K575" s="100"/>
      <c r="L575" s="100"/>
      <c r="M575" s="189">
        <f>F575</f>
        <v>16</v>
      </c>
    </row>
    <row r="576" spans="1:13" ht="15.75">
      <c r="A576" s="127"/>
      <c r="B576" s="127"/>
      <c r="C576" s="127"/>
      <c r="D576" s="128"/>
      <c r="E576" s="174"/>
      <c r="F576" s="100"/>
      <c r="G576" s="100"/>
      <c r="H576" s="100"/>
      <c r="I576" s="100"/>
      <c r="J576" s="100"/>
      <c r="K576" s="100"/>
      <c r="L576" s="100"/>
      <c r="M576" s="100"/>
    </row>
    <row r="577" spans="1:13" ht="47.25">
      <c r="A577" s="127" t="str">
        <f>ORÇAMENTO!A242</f>
        <v xml:space="preserve"> 15.4 </v>
      </c>
      <c r="B577" s="127" t="str">
        <f>ORÇAMENTO!B242</f>
        <v>ORSE</v>
      </c>
      <c r="C577" s="127" t="str">
        <f>ORÇAMENTO!C242</f>
        <v>S10602</v>
      </c>
      <c r="D577" s="128" t="str">
        <f>ORÇAMENTO!D242</f>
        <v>Sinalização horizontal sobre piso cimentado, padrão p/deficientes,com tinta à base de resina acrilica</v>
      </c>
      <c r="E577" s="127" t="str">
        <f>ORÇAMENTO!E242</f>
        <v>m2</v>
      </c>
      <c r="F577" s="100"/>
      <c r="G577" s="100"/>
      <c r="H577" s="100"/>
      <c r="I577" s="100"/>
      <c r="J577" s="100"/>
      <c r="K577" s="100"/>
      <c r="L577" s="100"/>
      <c r="M577" s="130">
        <f>M578</f>
        <v>3.6</v>
      </c>
    </row>
    <row r="578" spans="1:13" ht="45">
      <c r="A578" s="127"/>
      <c r="B578" s="127"/>
      <c r="C578" s="127"/>
      <c r="D578" s="94" t="str">
        <f>D577</f>
        <v>Sinalização horizontal sobre piso cimentado, padrão p/deficientes,com tinta à base de resina acrilica</v>
      </c>
      <c r="E578" s="174"/>
      <c r="F578" s="120"/>
      <c r="G578" s="100"/>
      <c r="H578" s="100"/>
      <c r="I578" s="100"/>
      <c r="J578" s="120">
        <v>3.6</v>
      </c>
      <c r="K578" s="100"/>
      <c r="L578" s="100"/>
      <c r="M578" s="189">
        <f>J578</f>
        <v>3.6</v>
      </c>
    </row>
    <row r="579" spans="1:13" ht="15.75">
      <c r="A579" s="127"/>
      <c r="B579" s="127"/>
      <c r="C579" s="127"/>
      <c r="D579" s="128"/>
      <c r="E579" s="174"/>
      <c r="F579" s="100"/>
      <c r="G579" s="100"/>
      <c r="H579" s="100"/>
      <c r="I579" s="100"/>
      <c r="J579" s="100"/>
      <c r="K579" s="100"/>
      <c r="L579" s="100"/>
      <c r="M579" s="100"/>
    </row>
    <row r="580" spans="1:13" ht="47.25">
      <c r="A580" s="127" t="str">
        <f>ORÇAMENTO!A243</f>
        <v xml:space="preserve"> 15.5 </v>
      </c>
      <c r="B580" s="127" t="str">
        <f>ORÇAMENTO!B243</f>
        <v>ORSE</v>
      </c>
      <c r="C580" s="127" t="str">
        <f>ORÇAMENTO!C243</f>
        <v>S12888</v>
      </c>
      <c r="D580" s="128" t="str">
        <f>ORÇAMENTO!D243</f>
        <v>Placa de sinalizacao, fotoluminescente, em pvc , com logotipo "Extintor de incêndio portátil"- Placa E5</v>
      </c>
      <c r="E580" s="127" t="str">
        <f>ORÇAMENTO!E243</f>
        <v>un</v>
      </c>
      <c r="F580" s="100"/>
      <c r="G580" s="100"/>
      <c r="H580" s="100"/>
      <c r="I580" s="100"/>
      <c r="J580" s="100"/>
      <c r="K580" s="100"/>
      <c r="L580" s="100"/>
      <c r="M580" s="130">
        <f>M581</f>
        <v>6</v>
      </c>
    </row>
    <row r="581" spans="1:13" ht="45">
      <c r="A581" s="127"/>
      <c r="B581" s="127"/>
      <c r="C581" s="127"/>
      <c r="D581" s="94" t="str">
        <f>D580</f>
        <v>Placa de sinalizacao, fotoluminescente, em pvc , com logotipo "Extintor de incêndio portátil"- Placa E5</v>
      </c>
      <c r="E581" s="174"/>
      <c r="F581" s="120">
        <v>6</v>
      </c>
      <c r="G581" s="100"/>
      <c r="H581" s="100"/>
      <c r="I581" s="100"/>
      <c r="J581" s="120"/>
      <c r="K581" s="100"/>
      <c r="L581" s="100"/>
      <c r="M581" s="189">
        <f>F581</f>
        <v>6</v>
      </c>
    </row>
    <row r="582" spans="1:13" ht="15.75">
      <c r="A582" s="127"/>
      <c r="B582" s="127"/>
      <c r="C582" s="127"/>
      <c r="D582" s="128"/>
      <c r="E582" s="174"/>
      <c r="F582" s="100"/>
      <c r="G582" s="100"/>
      <c r="H582" s="100"/>
      <c r="I582" s="100"/>
      <c r="J582" s="100"/>
      <c r="K582" s="100"/>
      <c r="L582" s="100"/>
      <c r="M582" s="100"/>
    </row>
    <row r="583" spans="1:13" ht="31.5">
      <c r="A583" s="127" t="str">
        <f>ORÇAMENTO!A244</f>
        <v xml:space="preserve"> 15.6 </v>
      </c>
      <c r="B583" s="127" t="str">
        <f>ORÇAMENTO!B244</f>
        <v>ORSE</v>
      </c>
      <c r="C583" s="127" t="str">
        <f>ORÇAMENTO!C244</f>
        <v>S10719</v>
      </c>
      <c r="D583" s="128" t="str">
        <f>ORÇAMENTO!D244</f>
        <v>Placa de indicativa em acrílico e adesivo, com sinalização para deficientes, dim.: 12 x 30 cm</v>
      </c>
      <c r="E583" s="127" t="str">
        <f>ORÇAMENTO!E244</f>
        <v>Un</v>
      </c>
      <c r="F583" s="100"/>
      <c r="G583" s="100"/>
      <c r="H583" s="100"/>
      <c r="I583" s="100"/>
      <c r="J583" s="100"/>
      <c r="K583" s="100"/>
      <c r="L583" s="100"/>
      <c r="M583" s="130">
        <f>M584</f>
        <v>3</v>
      </c>
    </row>
    <row r="584" spans="1:13" ht="30">
      <c r="A584" s="127"/>
      <c r="B584" s="127"/>
      <c r="C584" s="127"/>
      <c r="D584" s="94" t="str">
        <f>D583</f>
        <v>Placa de indicativa em acrílico e adesivo, com sinalização para deficientes, dim.: 12 x 30 cm</v>
      </c>
      <c r="E584" s="174"/>
      <c r="F584" s="120">
        <v>3</v>
      </c>
      <c r="G584" s="100"/>
      <c r="H584" s="100"/>
      <c r="I584" s="100"/>
      <c r="J584" s="120"/>
      <c r="K584" s="100"/>
      <c r="L584" s="100"/>
      <c r="M584" s="189">
        <f>F584</f>
        <v>3</v>
      </c>
    </row>
    <row r="585" spans="1:13" ht="15.75">
      <c r="A585" s="127"/>
      <c r="B585" s="127"/>
      <c r="C585" s="127"/>
      <c r="D585" s="128"/>
      <c r="E585" s="174"/>
      <c r="F585" s="100"/>
      <c r="G585" s="100"/>
      <c r="H585" s="100"/>
      <c r="I585" s="100"/>
      <c r="J585" s="100"/>
      <c r="K585" s="100"/>
      <c r="L585" s="100"/>
      <c r="M585" s="100"/>
    </row>
    <row r="586" spans="1:13" ht="47.25">
      <c r="A586" s="127" t="str">
        <f>ORÇAMENTO!A245</f>
        <v xml:space="preserve"> 15.7 </v>
      </c>
      <c r="B586" s="127" t="str">
        <f>ORÇAMENTO!B245</f>
        <v>ORSE</v>
      </c>
      <c r="C586" s="127" t="str">
        <f>ORÇAMENTO!C245</f>
        <v>S12431</v>
      </c>
      <c r="D586" s="128" t="str">
        <f>ORÇAMENTO!D245</f>
        <v>Placa indicativa em acrílico e=3mm, com adesivo sobreposto, dim.: 0.30 x 0.12 m, fornecimento e instalação</v>
      </c>
      <c r="E586" s="127" t="str">
        <f>ORÇAMENTO!E245</f>
        <v>un</v>
      </c>
      <c r="F586" s="100"/>
      <c r="G586" s="100"/>
      <c r="H586" s="100"/>
      <c r="I586" s="100"/>
      <c r="J586" s="100"/>
      <c r="K586" s="100"/>
      <c r="L586" s="100"/>
      <c r="M586" s="130">
        <f>M587</f>
        <v>10</v>
      </c>
    </row>
    <row r="587" spans="1:13" ht="45">
      <c r="A587" s="127"/>
      <c r="B587" s="127"/>
      <c r="C587" s="127"/>
      <c r="D587" s="94" t="str">
        <f>D586</f>
        <v>Placa indicativa em acrílico e=3mm, com adesivo sobreposto, dim.: 0.30 x 0.12 m, fornecimento e instalação</v>
      </c>
      <c r="E587" s="174"/>
      <c r="F587" s="100">
        <v>10</v>
      </c>
      <c r="G587" s="100"/>
      <c r="H587" s="100"/>
      <c r="I587" s="100"/>
      <c r="J587" s="120"/>
      <c r="K587" s="100"/>
      <c r="L587" s="100"/>
      <c r="M587" s="189">
        <f>F587</f>
        <v>10</v>
      </c>
    </row>
    <row r="588" spans="1:13" ht="15.75">
      <c r="A588" s="127"/>
      <c r="B588" s="127"/>
      <c r="C588" s="127"/>
      <c r="D588" s="128"/>
      <c r="E588" s="174"/>
      <c r="F588" s="100"/>
      <c r="G588" s="100"/>
      <c r="H588" s="100"/>
      <c r="I588" s="100"/>
      <c r="J588" s="100"/>
      <c r="K588" s="100"/>
      <c r="L588" s="100"/>
      <c r="M588" s="100"/>
    </row>
    <row r="589" spans="1:13" ht="47.25">
      <c r="A589" s="127" t="str">
        <f>ORÇAMENTO!A246</f>
        <v xml:space="preserve"> 15.8 </v>
      </c>
      <c r="B589" s="127" t="str">
        <f>ORÇAMENTO!B246</f>
        <v>ORSE</v>
      </c>
      <c r="C589" s="127" t="str">
        <f>ORÇAMENTO!C246</f>
        <v>S13274</v>
      </c>
      <c r="D589" s="128" t="str">
        <f>ORÇAMENTO!D246</f>
        <v>Instalação de Ar condicionado split (evaporadora e condensadora), hi-wall (parede), de 12000 btu/h até 18000 btu/h</v>
      </c>
      <c r="E589" s="127" t="str">
        <f>ORÇAMENTO!E246</f>
        <v>un</v>
      </c>
      <c r="F589" s="100"/>
      <c r="G589" s="100"/>
      <c r="H589" s="100"/>
      <c r="I589" s="100"/>
      <c r="J589" s="100"/>
      <c r="K589" s="100"/>
      <c r="L589" s="100"/>
      <c r="M589" s="130">
        <f>M590</f>
        <v>13</v>
      </c>
    </row>
    <row r="590" spans="1:13" ht="45">
      <c r="A590" s="127"/>
      <c r="B590" s="127"/>
      <c r="C590" s="127"/>
      <c r="D590" s="94" t="str">
        <f>D589</f>
        <v>Instalação de Ar condicionado split (evaporadora e condensadora), hi-wall (parede), de 12000 btu/h até 18000 btu/h</v>
      </c>
      <c r="E590" s="174"/>
      <c r="F590" s="120">
        <v>13</v>
      </c>
      <c r="G590" s="100"/>
      <c r="H590" s="100"/>
      <c r="I590" s="100"/>
      <c r="J590" s="120"/>
      <c r="K590" s="100"/>
      <c r="L590" s="100"/>
      <c r="M590" s="189">
        <f>F590</f>
        <v>13</v>
      </c>
    </row>
    <row r="591" spans="1:13" ht="15.75">
      <c r="A591" s="127"/>
      <c r="B591" s="127"/>
      <c r="C591" s="127"/>
      <c r="D591" s="128"/>
      <c r="E591" s="174"/>
      <c r="F591" s="100"/>
      <c r="G591" s="100"/>
      <c r="H591" s="100"/>
      <c r="I591" s="100"/>
      <c r="J591" s="100"/>
      <c r="K591" s="100"/>
      <c r="L591" s="100"/>
      <c r="M591" s="100"/>
    </row>
    <row r="592" spans="1:13" ht="47.25">
      <c r="A592" s="127" t="str">
        <f>ORÇAMENTO!A247</f>
        <v xml:space="preserve"> 15.9 </v>
      </c>
      <c r="B592" s="127" t="str">
        <f>ORÇAMENTO!B247</f>
        <v>ORSE</v>
      </c>
      <c r="C592" s="127" t="str">
        <f>ORÇAMENTO!C247</f>
        <v>S13275</v>
      </c>
      <c r="D592" s="128" t="str">
        <f>ORÇAMENTO!D247</f>
        <v>Instalação de Ar condicionado split (evaporadora e condensadora), hi-wall (parede), de 24000 btu/h até 30000 btu/h</v>
      </c>
      <c r="E592" s="127" t="str">
        <f>ORÇAMENTO!E247</f>
        <v>un</v>
      </c>
      <c r="F592" s="100"/>
      <c r="G592" s="100"/>
      <c r="H592" s="100"/>
      <c r="I592" s="100"/>
      <c r="J592" s="100"/>
      <c r="K592" s="100"/>
      <c r="L592" s="100"/>
      <c r="M592" s="130">
        <f>M593</f>
        <v>7</v>
      </c>
    </row>
    <row r="593" spans="1:13" ht="45">
      <c r="A593" s="127"/>
      <c r="B593" s="127"/>
      <c r="C593" s="127"/>
      <c r="D593" s="94" t="str">
        <f>D592</f>
        <v>Instalação de Ar condicionado split (evaporadora e condensadora), hi-wall (parede), de 24000 btu/h até 30000 btu/h</v>
      </c>
      <c r="E593" s="174"/>
      <c r="F593" s="120">
        <v>7</v>
      </c>
      <c r="G593" s="100"/>
      <c r="H593" s="100"/>
      <c r="I593" s="100"/>
      <c r="J593" s="120"/>
      <c r="K593" s="100"/>
      <c r="L593" s="100"/>
      <c r="M593" s="189">
        <f>F593</f>
        <v>7</v>
      </c>
    </row>
    <row r="594" spans="1:13" ht="15.75">
      <c r="A594" s="127"/>
      <c r="B594" s="127"/>
      <c r="C594" s="127"/>
      <c r="D594" s="128"/>
      <c r="E594" s="174"/>
      <c r="F594" s="100"/>
      <c r="G594" s="100"/>
      <c r="H594" s="100"/>
      <c r="I594" s="100"/>
      <c r="J594" s="100"/>
      <c r="K594" s="100"/>
      <c r="L594" s="100"/>
      <c r="M594" s="100"/>
    </row>
    <row r="595" spans="1:13" ht="63">
      <c r="A595" s="127" t="str">
        <f>ORÇAMENTO!A248</f>
        <v xml:space="preserve"> 15.10 </v>
      </c>
      <c r="B595" s="127" t="str">
        <f>ORÇAMENTO!B248</f>
        <v>SINAPI</v>
      </c>
      <c r="C595" s="127" t="str">
        <f>ORÇAMENTO!C248</f>
        <v>100862</v>
      </c>
      <c r="D595" s="128" t="str">
        <f>ORÇAMENTO!D248</f>
        <v>SUPORTE MÃO FRANCESA EM ACO, ABAS IGUAIS 40 CM, CAPACIDADE MINIMA 70 KG, BRANCO - FORNECIMENTO E INSTALAÇÃO. AF_01/2020</v>
      </c>
      <c r="E595" s="127" t="str">
        <f>ORÇAMENTO!E248</f>
        <v>UN</v>
      </c>
      <c r="F595" s="100"/>
      <c r="G595" s="100"/>
      <c r="H595" s="100"/>
      <c r="I595" s="100"/>
      <c r="J595" s="100"/>
      <c r="K595" s="100"/>
      <c r="L595" s="100"/>
      <c r="M595" s="130">
        <f>M596</f>
        <v>38</v>
      </c>
    </row>
    <row r="596" spans="1:13" ht="60">
      <c r="A596" s="127"/>
      <c r="B596" s="127"/>
      <c r="C596" s="127"/>
      <c r="D596" s="94" t="str">
        <f>D595</f>
        <v>SUPORTE MÃO FRANCESA EM ACO, ABAS IGUAIS 40 CM, CAPACIDADE MINIMA 70 KG, BRANCO - FORNECIMENTO E INSTALAÇÃO. AF_01/2020</v>
      </c>
      <c r="E596" s="174"/>
      <c r="F596" s="100">
        <v>38</v>
      </c>
      <c r="G596" s="100"/>
      <c r="H596" s="100"/>
      <c r="I596" s="100"/>
      <c r="J596" s="120"/>
      <c r="K596" s="100"/>
      <c r="L596" s="100"/>
      <c r="M596" s="189">
        <f>F596</f>
        <v>38</v>
      </c>
    </row>
    <row r="597" spans="1:13" ht="15.75">
      <c r="A597" s="127"/>
      <c r="B597" s="127"/>
      <c r="C597" s="127"/>
      <c r="D597" s="128"/>
      <c r="E597" s="174"/>
      <c r="F597" s="100"/>
      <c r="G597" s="100"/>
      <c r="H597" s="100"/>
      <c r="I597" s="100"/>
      <c r="J597" s="100"/>
      <c r="K597" s="100"/>
      <c r="L597" s="100"/>
      <c r="M597" s="100"/>
    </row>
    <row r="598" spans="1:13" ht="78.75">
      <c r="A598" s="127" t="str">
        <f>ORÇAMENTO!A249</f>
        <v xml:space="preserve"> 15.11 </v>
      </c>
      <c r="B598" s="127" t="str">
        <f>ORÇAMENTO!B249</f>
        <v>SINAPI</v>
      </c>
      <c r="C598" s="127" t="str">
        <f>ORÇAMENTO!C249</f>
        <v>97327</v>
      </c>
      <c r="D598" s="128" t="str">
        <f>ORÇAMENTO!D249</f>
        <v>TUBO EM COBRE FLEXÍVEL, DN 1/4?, COM ISOLAMENTO, INSTALADO EM RAMAL DE ALIMENTAÇÃO DE AR CONDICIONADO COM CONDENSADORA INDIVIDUAL   FORNECIMENTO E INSTALAÇÃO. AF_12/2015</v>
      </c>
      <c r="E598" s="127" t="str">
        <f>ORÇAMENTO!E249</f>
        <v>M</v>
      </c>
      <c r="F598" s="100"/>
      <c r="G598" s="100"/>
      <c r="H598" s="100"/>
      <c r="I598" s="100"/>
      <c r="J598" s="100"/>
      <c r="K598" s="100"/>
      <c r="L598" s="100"/>
      <c r="M598" s="130">
        <f>M599</f>
        <v>60</v>
      </c>
    </row>
    <row r="599" spans="1:13" ht="75">
      <c r="A599" s="127"/>
      <c r="B599" s="127"/>
      <c r="C599" s="127"/>
      <c r="D599" s="94" t="str">
        <f>D598</f>
        <v>TUBO EM COBRE FLEXÍVEL, DN 1/4?, COM ISOLAMENTO, INSTALADO EM RAMAL DE ALIMENTAÇÃO DE AR CONDICIONADO COM CONDENSADORA INDIVIDUAL   FORNECIMENTO E INSTALAÇÃO. AF_12/2015</v>
      </c>
      <c r="E599" s="174"/>
      <c r="F599" s="100"/>
      <c r="G599" s="100">
        <v>60</v>
      </c>
      <c r="H599" s="100"/>
      <c r="I599" s="100"/>
      <c r="J599" s="120"/>
      <c r="K599" s="100"/>
      <c r="L599" s="100"/>
      <c r="M599" s="189">
        <f>G599</f>
        <v>60</v>
      </c>
    </row>
    <row r="600" spans="1:13" ht="15.75">
      <c r="A600" s="127"/>
      <c r="B600" s="127"/>
      <c r="C600" s="127"/>
      <c r="D600" s="128"/>
      <c r="E600" s="174"/>
      <c r="F600" s="100"/>
      <c r="G600" s="100"/>
      <c r="H600" s="100"/>
      <c r="I600" s="100"/>
      <c r="J600" s="100"/>
      <c r="K600" s="100"/>
      <c r="L600" s="100"/>
      <c r="M600" s="100"/>
    </row>
    <row r="601" spans="1:13" ht="63">
      <c r="A601" s="127" t="str">
        <f>ORÇAMENTO!A250</f>
        <v xml:space="preserve"> 15.12 </v>
      </c>
      <c r="B601" s="127" t="str">
        <f>ORÇAMENTO!B250</f>
        <v>SINAPI</v>
      </c>
      <c r="C601" s="127" t="str">
        <f>ORÇAMENTO!C250</f>
        <v>89357</v>
      </c>
      <c r="D601" s="128" t="str">
        <f>ORÇAMENTO!D250</f>
        <v>TUBO, PVC, SOLDÁVEL, DN 32MM, INSTALADO EM RAMAL OU SUB-RAMAL DE ÁGUA - FORNECIMENTO E INSTALAÇÃO. AF_06/2022</v>
      </c>
      <c r="E601" s="127" t="str">
        <f>ORÇAMENTO!E250</f>
        <v>M</v>
      </c>
      <c r="F601" s="100"/>
      <c r="G601" s="100"/>
      <c r="H601" s="100"/>
      <c r="I601" s="100"/>
      <c r="J601" s="100"/>
      <c r="K601" s="100"/>
      <c r="L601" s="100"/>
      <c r="M601" s="130">
        <f>M602</f>
        <v>60</v>
      </c>
    </row>
    <row r="602" spans="1:13" ht="45">
      <c r="A602" s="127"/>
      <c r="B602" s="127"/>
      <c r="C602" s="127"/>
      <c r="D602" s="94" t="str">
        <f>D601</f>
        <v>TUBO, PVC, SOLDÁVEL, DN 32MM, INSTALADO EM RAMAL OU SUB-RAMAL DE ÁGUA - FORNECIMENTO E INSTALAÇÃO. AF_06/2022</v>
      </c>
      <c r="E602" s="174"/>
      <c r="F602" s="120"/>
      <c r="G602" s="120">
        <v>60</v>
      </c>
      <c r="H602" s="100"/>
      <c r="I602" s="100"/>
      <c r="J602" s="120"/>
      <c r="K602" s="100"/>
      <c r="L602" s="100"/>
      <c r="M602" s="189">
        <f>G602</f>
        <v>60</v>
      </c>
    </row>
    <row r="603" spans="1:13" ht="15.75">
      <c r="A603" s="127"/>
      <c r="B603" s="127"/>
      <c r="C603" s="127"/>
      <c r="D603" s="128"/>
      <c r="E603" s="174"/>
      <c r="F603" s="100"/>
      <c r="G603" s="100"/>
      <c r="H603" s="100"/>
      <c r="I603" s="100"/>
      <c r="J603" s="100"/>
      <c r="K603" s="100"/>
      <c r="L603" s="100"/>
      <c r="M603" s="100"/>
    </row>
    <row r="604" spans="1:13" ht="63">
      <c r="A604" s="127" t="str">
        <f>ORÇAMENTO!A251</f>
        <v xml:space="preserve"> 15.13 </v>
      </c>
      <c r="B604" s="127" t="str">
        <f>ORÇAMENTO!B251</f>
        <v>SINAPI</v>
      </c>
      <c r="C604" s="127" t="str">
        <f>ORÇAMENTO!C251</f>
        <v>103247</v>
      </c>
      <c r="D604" s="128" t="str">
        <f>ORÇAMENTO!D251</f>
        <v>AR CONDICIONADO SPLIT INVERTER, HI-WALL (PAREDE), 12000 BTU/H, CICLO FRIO - FORNECIMENTO E INSTALAÇÃO. AF_11/2021_PE</v>
      </c>
      <c r="E604" s="127" t="str">
        <f>ORÇAMENTO!E251</f>
        <v>UN</v>
      </c>
      <c r="F604" s="100"/>
      <c r="G604" s="100"/>
      <c r="H604" s="100"/>
      <c r="I604" s="100"/>
      <c r="J604" s="100"/>
      <c r="K604" s="100"/>
      <c r="L604" s="100"/>
      <c r="M604" s="130">
        <f>M605</f>
        <v>4</v>
      </c>
    </row>
    <row r="605" spans="1:13" ht="60">
      <c r="A605" s="127"/>
      <c r="B605" s="127"/>
      <c r="C605" s="127"/>
      <c r="D605" s="94" t="str">
        <f>D604</f>
        <v>AR CONDICIONADO SPLIT INVERTER, HI-WALL (PAREDE), 12000 BTU/H, CICLO FRIO - FORNECIMENTO E INSTALAÇÃO. AF_11/2021_PE</v>
      </c>
      <c r="E605" s="174"/>
      <c r="F605" s="120">
        <v>4</v>
      </c>
      <c r="G605" s="100"/>
      <c r="H605" s="100"/>
      <c r="I605" s="100"/>
      <c r="J605" s="120"/>
      <c r="K605" s="100"/>
      <c r="L605" s="100"/>
      <c r="M605" s="189">
        <f>F605</f>
        <v>4</v>
      </c>
    </row>
    <row r="606" spans="1:13" ht="15.75">
      <c r="A606" s="127"/>
      <c r="B606" s="127"/>
      <c r="C606" s="127"/>
      <c r="D606" s="128"/>
      <c r="E606" s="174"/>
      <c r="F606" s="100"/>
      <c r="G606" s="100"/>
      <c r="H606" s="100"/>
      <c r="I606" s="100"/>
      <c r="J606" s="100"/>
      <c r="K606" s="100"/>
      <c r="L606" s="100"/>
      <c r="M606" s="100"/>
    </row>
    <row r="607" spans="1:13" ht="63">
      <c r="A607" s="127" t="str">
        <f>ORÇAMENTO!A252</f>
        <v xml:space="preserve"> 15.14 </v>
      </c>
      <c r="B607" s="127" t="str">
        <f>ORÇAMENTO!B252</f>
        <v>SINAPI</v>
      </c>
      <c r="C607" s="127" t="str">
        <f>ORÇAMENTO!C252</f>
        <v>103250</v>
      </c>
      <c r="D607" s="128" t="str">
        <f>ORÇAMENTO!D252</f>
        <v>AR CONDICIONADO SPLIT INVERTER, HI-WALL (PAREDE), 18000 BTU/H, CICLO FRIO - FORNECIMENTO E INSTALAÇÃO. AF_11/2021_PE</v>
      </c>
      <c r="E607" s="127" t="str">
        <f>ORÇAMENTO!E252</f>
        <v>UN</v>
      </c>
      <c r="F607" s="100"/>
      <c r="G607" s="100"/>
      <c r="H607" s="100"/>
      <c r="I607" s="100"/>
      <c r="J607" s="100"/>
      <c r="K607" s="100"/>
      <c r="L607" s="100"/>
      <c r="M607" s="130">
        <f>M608</f>
        <v>1</v>
      </c>
    </row>
    <row r="608" spans="1:13" ht="60">
      <c r="A608" s="127"/>
      <c r="B608" s="127"/>
      <c r="C608" s="127"/>
      <c r="D608" s="94" t="str">
        <f>D607</f>
        <v>AR CONDICIONADO SPLIT INVERTER, HI-WALL (PAREDE), 18000 BTU/H, CICLO FRIO - FORNECIMENTO E INSTALAÇÃO. AF_11/2021_PE</v>
      </c>
      <c r="E608" s="174"/>
      <c r="F608" s="100">
        <v>1</v>
      </c>
      <c r="G608" s="100"/>
      <c r="H608" s="100"/>
      <c r="I608" s="100"/>
      <c r="J608" s="120"/>
      <c r="K608" s="100"/>
      <c r="L608" s="100"/>
      <c r="M608" s="189">
        <f>F608</f>
        <v>1</v>
      </c>
    </row>
    <row r="609" spans="1:13" ht="15.75">
      <c r="A609" s="127"/>
      <c r="B609" s="127"/>
      <c r="C609" s="127"/>
      <c r="D609" s="128"/>
      <c r="E609" s="174"/>
      <c r="F609" s="100"/>
      <c r="G609" s="100"/>
      <c r="H609" s="100"/>
      <c r="I609" s="100"/>
      <c r="J609" s="100"/>
      <c r="K609" s="100"/>
      <c r="L609" s="100"/>
      <c r="M609" s="100"/>
    </row>
    <row r="610" spans="1:13" ht="63">
      <c r="A610" s="127" t="str">
        <f>ORÇAMENTO!A253</f>
        <v xml:space="preserve"> 15.15 </v>
      </c>
      <c r="B610" s="127" t="str">
        <f>ORÇAMENTO!B253</f>
        <v>SINAPI</v>
      </c>
      <c r="C610" s="127" t="str">
        <f>ORÇAMENTO!C253</f>
        <v>103253</v>
      </c>
      <c r="D610" s="128" t="str">
        <f>ORÇAMENTO!D253</f>
        <v>AR CONDICIONADO SPLIT INVERTER, HI-WALL (PAREDE), 24000 BTU/H, CICLO FRIO - FORNECIMENTO E INSTALAÇÃO. AF_11/2021_PE</v>
      </c>
      <c r="E610" s="127" t="str">
        <f>ORÇAMENTO!E253</f>
        <v>UN</v>
      </c>
      <c r="F610" s="100"/>
      <c r="G610" s="100"/>
      <c r="H610" s="100"/>
      <c r="I610" s="100"/>
      <c r="J610" s="100"/>
      <c r="K610" s="100"/>
      <c r="L610" s="100"/>
      <c r="M610" s="130">
        <f>M611</f>
        <v>8</v>
      </c>
    </row>
    <row r="611" spans="1:13" ht="60">
      <c r="A611" s="127"/>
      <c r="B611" s="127"/>
      <c r="C611" s="127"/>
      <c r="D611" s="94" t="str">
        <f>D610</f>
        <v>AR CONDICIONADO SPLIT INVERTER, HI-WALL (PAREDE), 24000 BTU/H, CICLO FRIO - FORNECIMENTO E INSTALAÇÃO. AF_11/2021_PE</v>
      </c>
      <c r="E611" s="174"/>
      <c r="F611" s="120">
        <v>8</v>
      </c>
      <c r="G611" s="100"/>
      <c r="H611" s="100"/>
      <c r="I611" s="100"/>
      <c r="J611" s="120"/>
      <c r="K611" s="100"/>
      <c r="L611" s="100"/>
      <c r="M611" s="189">
        <f>F611</f>
        <v>8</v>
      </c>
    </row>
    <row r="612" spans="1:13" ht="15.75">
      <c r="A612" s="127"/>
      <c r="B612" s="127"/>
      <c r="C612" s="127"/>
      <c r="D612" s="128"/>
      <c r="E612" s="174"/>
      <c r="F612" s="100"/>
      <c r="G612" s="100"/>
      <c r="H612" s="100"/>
      <c r="I612" s="100"/>
      <c r="J612" s="100"/>
      <c r="K612" s="100"/>
      <c r="L612" s="100"/>
      <c r="M612" s="100"/>
    </row>
    <row r="613" spans="1:13" ht="63">
      <c r="A613" s="127" t="str">
        <f>ORÇAMENTO!A254</f>
        <v xml:space="preserve"> 15.16 </v>
      </c>
      <c r="B613" s="127" t="str">
        <f>ORÇAMENTO!B254</f>
        <v>SINAPI</v>
      </c>
      <c r="C613" s="127" t="str">
        <f>ORÇAMENTO!C254</f>
        <v>103261</v>
      </c>
      <c r="D613" s="128" t="str">
        <f>ORÇAMENTO!D254</f>
        <v>AR CONDICIONADO SPLIT INVERTER, PISO TETO, 36000 BTU/H, CICLO FRIO - FORNECIMENTO E INSTALAÇÃO. AF_11/2021_PE</v>
      </c>
      <c r="E613" s="127" t="str">
        <f>ORÇAMENTO!E254</f>
        <v>UN</v>
      </c>
      <c r="F613" s="100"/>
      <c r="G613" s="100"/>
      <c r="H613" s="100"/>
      <c r="I613" s="100"/>
      <c r="J613" s="100"/>
      <c r="K613" s="100"/>
      <c r="L613" s="100"/>
      <c r="M613" s="130">
        <f>M614</f>
        <v>7</v>
      </c>
    </row>
    <row r="614" spans="1:13" ht="60">
      <c r="A614" s="127"/>
      <c r="B614" s="127"/>
      <c r="C614" s="127"/>
      <c r="D614" s="94" t="str">
        <f>D613</f>
        <v>AR CONDICIONADO SPLIT INVERTER, PISO TETO, 36000 BTU/H, CICLO FRIO - FORNECIMENTO E INSTALAÇÃO. AF_11/2021_PE</v>
      </c>
      <c r="E614" s="174"/>
      <c r="F614" s="100">
        <v>7</v>
      </c>
      <c r="G614" s="100"/>
      <c r="H614" s="100"/>
      <c r="I614" s="100"/>
      <c r="J614" s="120"/>
      <c r="K614" s="100"/>
      <c r="L614" s="100"/>
      <c r="M614" s="189">
        <f>F614</f>
        <v>7</v>
      </c>
    </row>
    <row r="615" spans="1:13" ht="15.75">
      <c r="A615" s="127"/>
      <c r="B615" s="127"/>
      <c r="C615" s="127"/>
      <c r="D615" s="128"/>
      <c r="E615" s="174"/>
      <c r="F615" s="100"/>
      <c r="G615" s="100"/>
      <c r="H615" s="100"/>
      <c r="I615" s="100"/>
      <c r="J615" s="100"/>
      <c r="K615" s="100"/>
      <c r="L615" s="100"/>
      <c r="M615" s="100"/>
    </row>
    <row r="616" spans="1:13" ht="15.75">
      <c r="A616" s="127" t="str">
        <f>ORÇAMENTO!A256</f>
        <v xml:space="preserve"> 16 </v>
      </c>
      <c r="B616" s="127"/>
      <c r="C616" s="127"/>
      <c r="D616" s="128" t="str">
        <f>ORÇAMENTO!D256</f>
        <v>SERVIÇOS FINAIS</v>
      </c>
      <c r="E616" s="127"/>
      <c r="F616" s="100"/>
      <c r="G616" s="100"/>
      <c r="H616" s="100"/>
      <c r="I616" s="100"/>
      <c r="J616" s="100"/>
      <c r="K616" s="100"/>
      <c r="L616" s="100"/>
      <c r="M616" s="100"/>
    </row>
    <row r="617" spans="1:13" ht="15.75">
      <c r="A617" s="127" t="str">
        <f>ORÇAMENTO!A257</f>
        <v xml:space="preserve"> 16.1 </v>
      </c>
      <c r="B617" s="127" t="str">
        <f>ORÇAMENTO!B257</f>
        <v>ORSE</v>
      </c>
      <c r="C617" s="127" t="str">
        <f>ORÇAMENTO!C257</f>
        <v>S02450</v>
      </c>
      <c r="D617" s="128" t="str">
        <f>ORÇAMENTO!D257</f>
        <v>Limpeza geral</v>
      </c>
      <c r="E617" s="127" t="str">
        <f>ORÇAMENTO!E257</f>
        <v>m2</v>
      </c>
      <c r="F617" s="100"/>
      <c r="G617" s="100"/>
      <c r="H617" s="100"/>
      <c r="I617" s="100"/>
      <c r="J617" s="100"/>
      <c r="K617" s="100"/>
      <c r="L617" s="100"/>
      <c r="M617" s="130">
        <f>M618</f>
        <v>913.75</v>
      </c>
    </row>
    <row r="618" spans="1:13" ht="15.75">
      <c r="A618" s="127"/>
      <c r="B618" s="127"/>
      <c r="C618" s="127"/>
      <c r="D618" s="94" t="str">
        <f>D617</f>
        <v>Limpeza geral</v>
      </c>
      <c r="E618" s="174"/>
      <c r="F618" s="100"/>
      <c r="G618" s="100"/>
      <c r="H618" s="100"/>
      <c r="I618" s="100"/>
      <c r="J618" s="100">
        <v>913.75</v>
      </c>
      <c r="K618" s="100"/>
      <c r="L618" s="100"/>
      <c r="M618" s="189">
        <f>J618</f>
        <v>913.75</v>
      </c>
    </row>
    <row r="619" spans="1:13">
      <c r="A619" s="118"/>
      <c r="B619" s="118"/>
      <c r="C619" s="118"/>
      <c r="D619" s="185"/>
      <c r="E619" s="118"/>
      <c r="F619" s="134"/>
      <c r="G619" s="134"/>
      <c r="H619" s="134"/>
      <c r="I619" s="134"/>
      <c r="J619" s="134"/>
      <c r="K619" s="134"/>
      <c r="L619" s="134"/>
      <c r="M619" s="134"/>
    </row>
    <row r="620" spans="1:13">
      <c r="A620" s="118"/>
      <c r="B620" s="118"/>
      <c r="C620" s="118"/>
      <c r="D620" s="185"/>
      <c r="E620" s="118"/>
      <c r="F620" s="134"/>
      <c r="G620" s="134"/>
      <c r="H620" s="134"/>
      <c r="I620" s="134"/>
      <c r="J620" s="134"/>
      <c r="K620" s="134"/>
      <c r="L620" s="134"/>
      <c r="M620" s="134"/>
    </row>
    <row r="621" spans="1:13">
      <c r="A621" s="118"/>
      <c r="B621" s="118"/>
      <c r="C621" s="118"/>
      <c r="D621" s="185"/>
      <c r="E621" s="118"/>
      <c r="F621" s="134"/>
      <c r="G621" s="134"/>
      <c r="H621" s="134"/>
      <c r="I621" s="134"/>
      <c r="J621" s="134"/>
      <c r="K621" s="134"/>
      <c r="L621" s="134"/>
      <c r="M621" s="134"/>
    </row>
    <row r="622" spans="1:13">
      <c r="A622" s="118"/>
      <c r="B622" s="118"/>
      <c r="C622" s="118"/>
      <c r="D622" s="185"/>
      <c r="E622" s="118"/>
      <c r="F622" s="134"/>
      <c r="G622" s="134"/>
      <c r="H622" s="134"/>
      <c r="I622" s="134"/>
      <c r="J622" s="134"/>
      <c r="K622" s="134"/>
      <c r="L622" s="134"/>
      <c r="M622" s="134"/>
    </row>
    <row r="623" spans="1:13">
      <c r="A623" s="118"/>
      <c r="B623" s="118"/>
      <c r="C623" s="118"/>
      <c r="D623" s="185"/>
      <c r="E623" s="118"/>
      <c r="F623" s="134"/>
      <c r="G623" s="134"/>
      <c r="H623" s="134"/>
      <c r="I623" s="134"/>
      <c r="J623" s="134"/>
      <c r="K623" s="134"/>
      <c r="L623" s="134"/>
      <c r="M623" s="134"/>
    </row>
    <row r="624" spans="1:13">
      <c r="A624" s="118"/>
      <c r="B624" s="118"/>
      <c r="C624" s="118"/>
      <c r="D624" s="185"/>
      <c r="E624" s="118"/>
      <c r="F624" s="134"/>
      <c r="G624" s="134"/>
      <c r="H624" s="134"/>
      <c r="I624" s="134"/>
      <c r="J624" s="134"/>
      <c r="K624" s="134"/>
      <c r="L624" s="134"/>
      <c r="M624" s="134"/>
    </row>
    <row r="625" spans="1:13">
      <c r="A625" s="118"/>
      <c r="B625" s="118"/>
      <c r="C625" s="118"/>
      <c r="D625" s="185"/>
      <c r="E625" s="118"/>
      <c r="F625" s="134"/>
      <c r="G625" s="134"/>
      <c r="H625" s="134"/>
      <c r="I625" s="134"/>
      <c r="J625" s="134"/>
      <c r="K625" s="134"/>
      <c r="L625" s="134"/>
      <c r="M625" s="134"/>
    </row>
    <row r="626" spans="1:13">
      <c r="A626" s="118"/>
      <c r="B626" s="118"/>
      <c r="C626" s="118"/>
      <c r="D626" s="185"/>
      <c r="E626" s="118"/>
      <c r="F626" s="134"/>
      <c r="G626" s="134"/>
      <c r="H626" s="134"/>
      <c r="I626" s="134"/>
      <c r="J626" s="134"/>
      <c r="K626" s="134"/>
      <c r="L626" s="134"/>
      <c r="M626" s="134"/>
    </row>
    <row r="627" spans="1:13">
      <c r="A627" s="118"/>
      <c r="B627" s="118"/>
      <c r="C627" s="118"/>
      <c r="D627" s="185"/>
      <c r="E627" s="118"/>
      <c r="F627" s="134"/>
      <c r="G627" s="134"/>
      <c r="H627" s="134"/>
      <c r="I627" s="134"/>
      <c r="J627" s="134"/>
      <c r="K627" s="134"/>
      <c r="L627" s="134"/>
      <c r="M627" s="134"/>
    </row>
    <row r="628" spans="1:13">
      <c r="A628" s="118"/>
      <c r="B628" s="118"/>
      <c r="C628" s="118"/>
      <c r="D628" s="185"/>
      <c r="E628" s="118"/>
      <c r="F628" s="134"/>
      <c r="G628" s="134"/>
      <c r="H628" s="134"/>
      <c r="I628" s="134"/>
      <c r="J628" s="134"/>
      <c r="K628" s="134"/>
      <c r="L628" s="134"/>
      <c r="M628" s="134"/>
    </row>
    <row r="629" spans="1:13">
      <c r="A629" s="118"/>
      <c r="B629" s="118"/>
      <c r="C629" s="118"/>
      <c r="D629" s="185"/>
      <c r="E629" s="118"/>
      <c r="F629" s="134"/>
      <c r="G629" s="134"/>
      <c r="H629" s="134"/>
      <c r="I629" s="134"/>
      <c r="J629" s="134"/>
      <c r="K629" s="134"/>
      <c r="L629" s="134"/>
      <c r="M629" s="134"/>
    </row>
    <row r="630" spans="1:13">
      <c r="A630" s="118"/>
      <c r="B630" s="118"/>
      <c r="C630" s="118"/>
      <c r="D630" s="185"/>
      <c r="E630" s="118"/>
      <c r="F630" s="134"/>
      <c r="G630" s="134"/>
      <c r="H630" s="134"/>
      <c r="I630" s="134"/>
      <c r="J630" s="134"/>
      <c r="K630" s="134"/>
      <c r="L630" s="134"/>
      <c r="M630" s="134"/>
    </row>
    <row r="631" spans="1:13">
      <c r="A631" s="118"/>
      <c r="B631" s="118"/>
      <c r="C631" s="118"/>
      <c r="D631" s="185"/>
      <c r="E631" s="118"/>
      <c r="F631" s="134"/>
      <c r="G631" s="134"/>
      <c r="H631" s="134"/>
      <c r="I631" s="134"/>
      <c r="J631" s="134"/>
      <c r="K631" s="134"/>
      <c r="L631" s="134"/>
      <c r="M631" s="134"/>
    </row>
    <row r="632" spans="1:13">
      <c r="A632" s="118"/>
      <c r="B632" s="118"/>
      <c r="C632" s="118"/>
      <c r="D632" s="185"/>
      <c r="E632" s="118"/>
      <c r="F632" s="134"/>
      <c r="G632" s="134"/>
      <c r="H632" s="134"/>
      <c r="I632" s="134"/>
      <c r="J632" s="134"/>
      <c r="K632" s="134"/>
      <c r="L632" s="134"/>
      <c r="M632" s="134"/>
    </row>
    <row r="633" spans="1:13">
      <c r="A633" s="118"/>
      <c r="B633" s="118"/>
      <c r="C633" s="118"/>
      <c r="D633" s="185"/>
      <c r="E633" s="118"/>
      <c r="F633" s="134"/>
      <c r="G633" s="134"/>
      <c r="H633" s="134"/>
      <c r="I633" s="134"/>
      <c r="J633" s="134"/>
      <c r="K633" s="134"/>
      <c r="L633" s="134"/>
      <c r="M633" s="134"/>
    </row>
    <row r="634" spans="1:13">
      <c r="A634" s="118"/>
      <c r="B634" s="118"/>
      <c r="C634" s="118"/>
      <c r="D634" s="185"/>
      <c r="E634" s="118"/>
      <c r="F634" s="134"/>
      <c r="G634" s="134"/>
      <c r="H634" s="134"/>
      <c r="I634" s="134"/>
      <c r="J634" s="134"/>
      <c r="K634" s="134"/>
      <c r="L634" s="134"/>
      <c r="M634" s="134"/>
    </row>
    <row r="635" spans="1:13">
      <c r="A635" s="118"/>
      <c r="B635" s="118"/>
      <c r="C635" s="118"/>
      <c r="D635" s="185"/>
      <c r="E635" s="118"/>
      <c r="F635" s="134"/>
      <c r="G635" s="134"/>
      <c r="H635" s="134"/>
      <c r="I635" s="134"/>
      <c r="J635" s="134"/>
      <c r="K635" s="134"/>
      <c r="L635" s="134"/>
      <c r="M635" s="134"/>
    </row>
    <row r="636" spans="1:13">
      <c r="A636" s="118"/>
      <c r="B636" s="118"/>
      <c r="C636" s="118"/>
      <c r="D636" s="185"/>
      <c r="E636" s="118"/>
      <c r="F636" s="134"/>
      <c r="G636" s="134"/>
      <c r="H636" s="134"/>
      <c r="I636" s="134"/>
      <c r="J636" s="134"/>
      <c r="K636" s="134"/>
      <c r="L636" s="134"/>
      <c r="M636" s="134"/>
    </row>
    <row r="637" spans="1:13">
      <c r="A637" s="118"/>
      <c r="B637" s="118"/>
      <c r="C637" s="118"/>
      <c r="D637" s="185"/>
      <c r="E637" s="118"/>
      <c r="F637" s="134"/>
      <c r="G637" s="134"/>
      <c r="H637" s="134"/>
      <c r="I637" s="134"/>
      <c r="J637" s="134"/>
      <c r="K637" s="134"/>
      <c r="L637" s="134"/>
      <c r="M637" s="134"/>
    </row>
    <row r="638" spans="1:13">
      <c r="A638" s="118"/>
      <c r="B638" s="118"/>
      <c r="C638" s="118"/>
      <c r="D638" s="185"/>
      <c r="E638" s="118"/>
      <c r="F638" s="134"/>
      <c r="G638" s="134"/>
      <c r="H638" s="134"/>
      <c r="I638" s="134"/>
      <c r="J638" s="134"/>
      <c r="K638" s="134"/>
      <c r="L638" s="134"/>
      <c r="M638" s="134"/>
    </row>
    <row r="639" spans="1:13">
      <c r="A639" s="118"/>
      <c r="B639" s="118"/>
      <c r="C639" s="118"/>
      <c r="D639" s="185"/>
      <c r="E639" s="118"/>
      <c r="F639" s="134"/>
      <c r="G639" s="134"/>
      <c r="H639" s="134"/>
      <c r="I639" s="134"/>
      <c r="J639" s="134"/>
      <c r="K639" s="134"/>
      <c r="L639" s="134"/>
      <c r="M639" s="134"/>
    </row>
    <row r="640" spans="1:13">
      <c r="A640" s="118"/>
      <c r="B640" s="118"/>
      <c r="C640" s="118"/>
      <c r="D640" s="185"/>
      <c r="E640" s="118"/>
      <c r="F640" s="134"/>
      <c r="G640" s="134"/>
      <c r="H640" s="134"/>
      <c r="I640" s="134"/>
      <c r="J640" s="134"/>
      <c r="K640" s="134"/>
      <c r="L640" s="134"/>
      <c r="M640" s="134"/>
    </row>
    <row r="641" spans="1:13">
      <c r="A641" s="118"/>
      <c r="B641" s="118"/>
      <c r="C641" s="118"/>
      <c r="D641" s="185"/>
      <c r="E641" s="118"/>
      <c r="F641" s="134"/>
      <c r="G641" s="134"/>
      <c r="H641" s="134"/>
      <c r="I641" s="134"/>
      <c r="J641" s="134"/>
      <c r="K641" s="134"/>
      <c r="L641" s="134"/>
      <c r="M641" s="134"/>
    </row>
    <row r="642" spans="1:13">
      <c r="A642" s="118"/>
      <c r="B642" s="118"/>
      <c r="C642" s="118"/>
      <c r="D642" s="185"/>
      <c r="E642" s="118"/>
      <c r="F642" s="134"/>
      <c r="G642" s="134"/>
      <c r="H642" s="134"/>
      <c r="I642" s="134"/>
      <c r="J642" s="134"/>
      <c r="K642" s="134"/>
      <c r="L642" s="134"/>
      <c r="M642" s="134"/>
    </row>
    <row r="643" spans="1:13">
      <c r="A643" s="118"/>
      <c r="B643" s="118"/>
      <c r="C643" s="118"/>
      <c r="D643" s="185"/>
      <c r="E643" s="118"/>
      <c r="F643" s="134"/>
      <c r="G643" s="134"/>
      <c r="H643" s="134"/>
      <c r="I643" s="134"/>
      <c r="J643" s="134"/>
      <c r="K643" s="134"/>
      <c r="L643" s="134"/>
      <c r="M643" s="134"/>
    </row>
    <row r="644" spans="1:13">
      <c r="A644" s="118"/>
      <c r="B644" s="118"/>
      <c r="C644" s="118"/>
      <c r="D644" s="185"/>
      <c r="E644" s="118"/>
      <c r="F644" s="134"/>
      <c r="G644" s="134"/>
      <c r="H644" s="134"/>
      <c r="I644" s="134"/>
      <c r="J644" s="134"/>
      <c r="K644" s="134"/>
      <c r="L644" s="134"/>
      <c r="M644" s="134"/>
    </row>
    <row r="645" spans="1:13">
      <c r="A645" s="118"/>
      <c r="B645" s="118"/>
      <c r="C645" s="118"/>
      <c r="D645" s="185"/>
      <c r="E645" s="118"/>
      <c r="F645" s="134"/>
      <c r="G645" s="134"/>
      <c r="H645" s="134"/>
      <c r="I645" s="134"/>
      <c r="J645" s="134"/>
      <c r="K645" s="134"/>
      <c r="L645" s="134"/>
      <c r="M645" s="134"/>
    </row>
    <row r="646" spans="1:13">
      <c r="A646" s="118"/>
      <c r="B646" s="118"/>
      <c r="C646" s="118"/>
      <c r="D646" s="185"/>
      <c r="E646" s="118"/>
      <c r="F646" s="134"/>
      <c r="G646" s="134"/>
      <c r="H646" s="134"/>
      <c r="I646" s="134"/>
      <c r="J646" s="134"/>
      <c r="K646" s="134"/>
      <c r="L646" s="134"/>
      <c r="M646" s="134"/>
    </row>
    <row r="647" spans="1:13">
      <c r="A647" s="118"/>
      <c r="B647" s="118"/>
      <c r="C647" s="118"/>
      <c r="D647" s="185"/>
      <c r="E647" s="118"/>
      <c r="F647" s="134"/>
      <c r="G647" s="134"/>
      <c r="H647" s="134"/>
      <c r="I647" s="134"/>
      <c r="J647" s="134"/>
      <c r="K647" s="134"/>
      <c r="L647" s="134"/>
      <c r="M647" s="134"/>
    </row>
    <row r="648" spans="1:13">
      <c r="A648" s="118"/>
      <c r="B648" s="118"/>
      <c r="C648" s="118"/>
      <c r="D648" s="185"/>
      <c r="E648" s="118"/>
      <c r="F648" s="134"/>
      <c r="G648" s="134"/>
      <c r="H648" s="134"/>
      <c r="I648" s="134"/>
      <c r="J648" s="134"/>
      <c r="K648" s="134"/>
      <c r="L648" s="134"/>
      <c r="M648" s="134"/>
    </row>
    <row r="649" spans="1:13">
      <c r="A649" s="118"/>
      <c r="B649" s="118"/>
      <c r="C649" s="118"/>
      <c r="D649" s="185"/>
      <c r="E649" s="118"/>
      <c r="F649" s="134"/>
      <c r="G649" s="134"/>
      <c r="H649" s="134"/>
      <c r="I649" s="134"/>
      <c r="J649" s="134"/>
      <c r="K649" s="134"/>
      <c r="L649" s="134"/>
      <c r="M649" s="134"/>
    </row>
    <row r="650" spans="1:13">
      <c r="A650" s="118"/>
      <c r="B650" s="118"/>
      <c r="C650" s="118"/>
      <c r="D650" s="185"/>
      <c r="E650" s="118"/>
      <c r="F650" s="134"/>
      <c r="G650" s="134"/>
      <c r="H650" s="134"/>
      <c r="I650" s="134"/>
      <c r="J650" s="134"/>
      <c r="K650" s="134"/>
      <c r="L650" s="134"/>
      <c r="M650" s="134"/>
    </row>
    <row r="651" spans="1:13">
      <c r="A651" s="118"/>
      <c r="B651" s="118"/>
      <c r="C651" s="118"/>
      <c r="D651" s="185"/>
      <c r="E651" s="118"/>
      <c r="F651" s="134"/>
      <c r="G651" s="134"/>
      <c r="H651" s="134"/>
      <c r="I651" s="134"/>
      <c r="J651" s="134"/>
      <c r="K651" s="134"/>
      <c r="L651" s="134"/>
      <c r="M651" s="134"/>
    </row>
    <row r="652" spans="1:13">
      <c r="A652" s="118"/>
      <c r="B652" s="118"/>
      <c r="C652" s="118"/>
      <c r="D652" s="185"/>
      <c r="E652" s="118"/>
      <c r="F652" s="134"/>
      <c r="G652" s="134"/>
      <c r="H652" s="134"/>
      <c r="I652" s="134"/>
      <c r="J652" s="134"/>
      <c r="K652" s="134"/>
      <c r="L652" s="134"/>
      <c r="M652" s="134"/>
    </row>
    <row r="653" spans="1:13">
      <c r="A653" s="118"/>
      <c r="B653" s="118"/>
      <c r="C653" s="118"/>
      <c r="D653" s="185"/>
      <c r="E653" s="118"/>
      <c r="F653" s="134"/>
      <c r="G653" s="134"/>
      <c r="H653" s="134"/>
      <c r="I653" s="134"/>
      <c r="J653" s="134"/>
      <c r="K653" s="134"/>
      <c r="L653" s="134"/>
      <c r="M653" s="134"/>
    </row>
    <row r="654" spans="1:13">
      <c r="A654" s="118"/>
      <c r="B654" s="118"/>
      <c r="C654" s="118"/>
      <c r="D654" s="185"/>
      <c r="E654" s="118"/>
      <c r="F654" s="134"/>
      <c r="G654" s="134"/>
      <c r="H654" s="134"/>
      <c r="I654" s="134"/>
      <c r="J654" s="134"/>
      <c r="K654" s="134"/>
      <c r="L654" s="134"/>
      <c r="M654" s="134"/>
    </row>
    <row r="655" spans="1:13">
      <c r="A655" s="118"/>
      <c r="B655" s="118"/>
      <c r="C655" s="118"/>
      <c r="D655" s="185"/>
      <c r="E655" s="118"/>
      <c r="F655" s="134"/>
      <c r="G655" s="134"/>
      <c r="H655" s="134"/>
      <c r="I655" s="134"/>
      <c r="J655" s="134"/>
      <c r="K655" s="134"/>
      <c r="L655" s="134"/>
      <c r="M655" s="134"/>
    </row>
    <row r="656" spans="1:13">
      <c r="A656" s="118"/>
      <c r="B656" s="118"/>
      <c r="C656" s="118"/>
      <c r="D656" s="185"/>
      <c r="E656" s="118"/>
      <c r="F656" s="134"/>
      <c r="G656" s="134"/>
      <c r="H656" s="134"/>
      <c r="I656" s="134"/>
      <c r="J656" s="134"/>
      <c r="K656" s="134"/>
      <c r="L656" s="134"/>
      <c r="M656" s="134"/>
    </row>
    <row r="657" spans="1:13">
      <c r="A657" s="118"/>
      <c r="B657" s="118"/>
      <c r="C657" s="118"/>
      <c r="D657" s="185"/>
      <c r="E657" s="118"/>
      <c r="F657" s="134"/>
      <c r="G657" s="134"/>
      <c r="H657" s="134"/>
      <c r="I657" s="134"/>
      <c r="J657" s="134"/>
      <c r="K657" s="134"/>
      <c r="L657" s="134"/>
      <c r="M657" s="134"/>
    </row>
    <row r="658" spans="1:13">
      <c r="A658" s="118"/>
      <c r="B658" s="118"/>
      <c r="C658" s="118"/>
      <c r="D658" s="185"/>
      <c r="E658" s="118"/>
      <c r="F658" s="134"/>
      <c r="G658" s="134"/>
      <c r="H658" s="134"/>
      <c r="I658" s="134"/>
      <c r="J658" s="134"/>
      <c r="K658" s="134"/>
      <c r="L658" s="134"/>
      <c r="M658" s="134"/>
    </row>
    <row r="659" spans="1:13">
      <c r="A659" s="118"/>
      <c r="B659" s="118"/>
      <c r="C659" s="118"/>
      <c r="D659" s="185"/>
      <c r="E659" s="118"/>
      <c r="F659" s="134"/>
      <c r="G659" s="134"/>
      <c r="H659" s="134"/>
      <c r="I659" s="134"/>
      <c r="J659" s="134"/>
      <c r="K659" s="134"/>
      <c r="L659" s="134"/>
      <c r="M659" s="134"/>
    </row>
    <row r="660" spans="1:13">
      <c r="A660" s="118"/>
      <c r="B660" s="118"/>
      <c r="C660" s="118"/>
      <c r="D660" s="185"/>
      <c r="E660" s="118"/>
      <c r="F660" s="134"/>
      <c r="G660" s="134"/>
      <c r="H660" s="134"/>
      <c r="I660" s="134"/>
      <c r="J660" s="134"/>
      <c r="K660" s="134"/>
      <c r="L660" s="134"/>
      <c r="M660" s="134"/>
    </row>
    <row r="661" spans="1:13">
      <c r="A661" s="118"/>
      <c r="B661" s="118"/>
      <c r="C661" s="118"/>
      <c r="D661" s="185"/>
      <c r="E661" s="118"/>
      <c r="F661" s="134"/>
      <c r="G661" s="134"/>
      <c r="H661" s="134"/>
      <c r="I661" s="134"/>
      <c r="J661" s="134"/>
      <c r="K661" s="134"/>
      <c r="L661" s="134"/>
      <c r="M661" s="134"/>
    </row>
    <row r="662" spans="1:13">
      <c r="A662" s="118"/>
      <c r="B662" s="118"/>
      <c r="C662" s="118"/>
      <c r="D662" s="185"/>
      <c r="E662" s="118"/>
      <c r="F662" s="134"/>
      <c r="G662" s="134"/>
      <c r="H662" s="134"/>
      <c r="I662" s="134"/>
      <c r="J662" s="134"/>
      <c r="K662" s="134"/>
      <c r="L662" s="134"/>
      <c r="M662" s="134"/>
    </row>
    <row r="663" spans="1:13">
      <c r="A663" s="118"/>
      <c r="B663" s="118"/>
      <c r="C663" s="118"/>
      <c r="D663" s="185"/>
      <c r="E663" s="118"/>
      <c r="F663" s="134"/>
      <c r="G663" s="134"/>
      <c r="H663" s="134"/>
      <c r="I663" s="134"/>
      <c r="J663" s="134"/>
      <c r="K663" s="134"/>
      <c r="L663" s="134"/>
      <c r="M663" s="134"/>
    </row>
    <row r="664" spans="1:13">
      <c r="A664" s="118"/>
      <c r="B664" s="118"/>
      <c r="C664" s="118"/>
      <c r="D664" s="185"/>
      <c r="E664" s="118"/>
      <c r="F664" s="134"/>
      <c r="G664" s="134"/>
      <c r="H664" s="134"/>
      <c r="I664" s="134"/>
      <c r="J664" s="134"/>
      <c r="K664" s="134"/>
      <c r="L664" s="134"/>
      <c r="M664" s="134"/>
    </row>
    <row r="665" spans="1:13">
      <c r="A665" s="118"/>
      <c r="B665" s="118"/>
      <c r="C665" s="118"/>
      <c r="D665" s="185"/>
      <c r="E665" s="118"/>
      <c r="F665" s="134"/>
      <c r="G665" s="134"/>
      <c r="H665" s="134"/>
      <c r="I665" s="134"/>
      <c r="J665" s="134"/>
      <c r="K665" s="134"/>
      <c r="L665" s="134"/>
      <c r="M665" s="134"/>
    </row>
    <row r="666" spans="1:13">
      <c r="A666" s="118"/>
      <c r="B666" s="118"/>
      <c r="C666" s="118"/>
      <c r="D666" s="185"/>
      <c r="E666" s="118"/>
      <c r="F666" s="134"/>
      <c r="G666" s="134"/>
      <c r="H666" s="134"/>
      <c r="I666" s="134"/>
      <c r="J666" s="134"/>
      <c r="K666" s="134"/>
      <c r="L666" s="134"/>
      <c r="M666" s="134"/>
    </row>
    <row r="667" spans="1:13">
      <c r="A667" s="118"/>
      <c r="B667" s="118"/>
      <c r="C667" s="118"/>
      <c r="D667" s="185"/>
      <c r="E667" s="118"/>
      <c r="F667" s="134"/>
      <c r="G667" s="134"/>
      <c r="H667" s="134"/>
      <c r="I667" s="134"/>
      <c r="J667" s="134"/>
      <c r="K667" s="134"/>
      <c r="L667" s="134"/>
      <c r="M667" s="134"/>
    </row>
    <row r="668" spans="1:13">
      <c r="A668" s="118"/>
      <c r="B668" s="118"/>
      <c r="C668" s="118"/>
      <c r="D668" s="185"/>
      <c r="E668" s="118"/>
      <c r="F668" s="134"/>
      <c r="G668" s="134"/>
      <c r="H668" s="134"/>
      <c r="I668" s="134"/>
      <c r="J668" s="134"/>
      <c r="K668" s="134"/>
      <c r="L668" s="134"/>
      <c r="M668" s="134"/>
    </row>
    <row r="669" spans="1:13">
      <c r="A669" s="118"/>
      <c r="B669" s="118"/>
      <c r="C669" s="118"/>
      <c r="D669" s="185"/>
      <c r="E669" s="118"/>
      <c r="F669" s="134"/>
      <c r="G669" s="134"/>
      <c r="H669" s="134"/>
      <c r="I669" s="134"/>
      <c r="J669" s="134"/>
      <c r="K669" s="134"/>
      <c r="L669" s="134"/>
      <c r="M669" s="134"/>
    </row>
    <row r="670" spans="1:13">
      <c r="A670" s="118"/>
      <c r="B670" s="118"/>
      <c r="C670" s="118"/>
      <c r="D670" s="185"/>
      <c r="E670" s="118"/>
      <c r="F670" s="134"/>
      <c r="G670" s="134"/>
      <c r="H670" s="134"/>
      <c r="I670" s="134"/>
      <c r="J670" s="134"/>
      <c r="K670" s="134"/>
      <c r="L670" s="134"/>
      <c r="M670" s="134"/>
    </row>
    <row r="671" spans="1:13">
      <c r="A671" s="118"/>
      <c r="B671" s="118"/>
      <c r="C671" s="118"/>
      <c r="D671" s="185"/>
      <c r="E671" s="118"/>
      <c r="F671" s="134"/>
      <c r="G671" s="134"/>
      <c r="H671" s="134"/>
      <c r="I671" s="134"/>
      <c r="J671" s="134"/>
      <c r="K671" s="134"/>
      <c r="L671" s="134"/>
      <c r="M671" s="134"/>
    </row>
    <row r="672" spans="1:13">
      <c r="A672" s="118"/>
      <c r="B672" s="118"/>
      <c r="C672" s="118"/>
      <c r="D672" s="185"/>
      <c r="E672" s="118"/>
      <c r="F672" s="134"/>
      <c r="G672" s="134"/>
      <c r="H672" s="134"/>
      <c r="I672" s="134"/>
      <c r="J672" s="134"/>
      <c r="K672" s="134"/>
      <c r="L672" s="134"/>
      <c r="M672" s="134"/>
    </row>
    <row r="673" spans="1:13">
      <c r="A673" s="118"/>
      <c r="B673" s="118"/>
      <c r="C673" s="118"/>
      <c r="D673" s="185"/>
      <c r="E673" s="118"/>
      <c r="F673" s="134"/>
      <c r="G673" s="134"/>
      <c r="H673" s="134"/>
      <c r="I673" s="134"/>
      <c r="J673" s="134"/>
      <c r="K673" s="134"/>
      <c r="L673" s="134"/>
      <c r="M673" s="134"/>
    </row>
    <row r="674" spans="1:13">
      <c r="A674" s="118"/>
      <c r="B674" s="118"/>
      <c r="C674" s="118"/>
      <c r="D674" s="185"/>
      <c r="E674" s="118"/>
      <c r="F674" s="134"/>
      <c r="G674" s="134"/>
      <c r="H674" s="134"/>
      <c r="I674" s="134"/>
      <c r="J674" s="134"/>
      <c r="K674" s="134"/>
      <c r="L674" s="134"/>
      <c r="M674" s="134"/>
    </row>
    <row r="675" spans="1:13">
      <c r="A675" s="118"/>
      <c r="B675" s="118"/>
      <c r="C675" s="118"/>
      <c r="D675" s="185"/>
      <c r="E675" s="118"/>
      <c r="F675" s="134"/>
      <c r="G675" s="134"/>
      <c r="H675" s="134"/>
      <c r="I675" s="134"/>
      <c r="J675" s="134"/>
      <c r="K675" s="134"/>
      <c r="L675" s="134"/>
      <c r="M675" s="134"/>
    </row>
    <row r="676" spans="1:13">
      <c r="A676" s="118"/>
      <c r="B676" s="118"/>
      <c r="C676" s="118"/>
      <c r="D676" s="185"/>
      <c r="E676" s="118"/>
      <c r="F676" s="134"/>
      <c r="G676" s="134"/>
      <c r="H676" s="134"/>
      <c r="I676" s="134"/>
      <c r="J676" s="134"/>
      <c r="K676" s="134"/>
      <c r="L676" s="134"/>
      <c r="M676" s="134"/>
    </row>
    <row r="677" spans="1:13">
      <c r="A677" s="118"/>
      <c r="B677" s="118"/>
      <c r="C677" s="118"/>
      <c r="D677" s="185"/>
      <c r="E677" s="118"/>
      <c r="F677" s="134"/>
      <c r="G677" s="134"/>
      <c r="H677" s="134"/>
      <c r="I677" s="134"/>
      <c r="J677" s="134"/>
      <c r="K677" s="134"/>
      <c r="L677" s="134"/>
      <c r="M677" s="134"/>
    </row>
    <row r="678" spans="1:13">
      <c r="A678" s="118"/>
      <c r="B678" s="118"/>
      <c r="C678" s="118"/>
      <c r="D678" s="185"/>
      <c r="E678" s="118"/>
      <c r="F678" s="134"/>
      <c r="G678" s="134"/>
      <c r="H678" s="134"/>
      <c r="I678" s="134"/>
      <c r="J678" s="134"/>
      <c r="K678" s="134"/>
      <c r="L678" s="134"/>
      <c r="M678" s="134"/>
    </row>
    <row r="679" spans="1:13">
      <c r="A679" s="118"/>
      <c r="B679" s="118"/>
      <c r="C679" s="118"/>
      <c r="D679" s="185"/>
      <c r="E679" s="118"/>
      <c r="F679" s="134"/>
      <c r="G679" s="134"/>
      <c r="H679" s="134"/>
      <c r="I679" s="134"/>
      <c r="J679" s="134"/>
      <c r="K679" s="134"/>
      <c r="L679" s="134"/>
      <c r="M679" s="134"/>
    </row>
    <row r="680" spans="1:13">
      <c r="A680" s="118"/>
      <c r="B680" s="118"/>
      <c r="C680" s="118"/>
      <c r="D680" s="185"/>
      <c r="E680" s="118"/>
      <c r="F680" s="134"/>
      <c r="G680" s="134"/>
      <c r="H680" s="134"/>
      <c r="I680" s="134"/>
      <c r="J680" s="134"/>
      <c r="K680" s="134"/>
      <c r="L680" s="134"/>
      <c r="M680" s="134"/>
    </row>
    <row r="681" spans="1:13">
      <c r="A681" s="118"/>
      <c r="B681" s="118"/>
      <c r="C681" s="118"/>
      <c r="D681" s="185"/>
      <c r="E681" s="118"/>
      <c r="F681" s="134"/>
      <c r="G681" s="134"/>
      <c r="H681" s="134"/>
      <c r="I681" s="134"/>
      <c r="J681" s="134"/>
      <c r="K681" s="134"/>
      <c r="L681" s="134"/>
      <c r="M681" s="134"/>
    </row>
    <row r="682" spans="1:13">
      <c r="A682" s="118"/>
      <c r="B682" s="118"/>
      <c r="C682" s="118"/>
      <c r="D682" s="185"/>
      <c r="E682" s="118"/>
      <c r="F682" s="134"/>
      <c r="G682" s="134"/>
      <c r="H682" s="134"/>
      <c r="I682" s="134"/>
      <c r="J682" s="134"/>
      <c r="K682" s="134"/>
      <c r="L682" s="134"/>
      <c r="M682" s="134"/>
    </row>
    <row r="683" spans="1:13">
      <c r="A683" s="118"/>
      <c r="B683" s="118"/>
      <c r="C683" s="118"/>
      <c r="D683" s="185"/>
      <c r="E683" s="118"/>
      <c r="F683" s="134"/>
      <c r="G683" s="134"/>
      <c r="H683" s="134"/>
      <c r="I683" s="134"/>
      <c r="J683" s="134"/>
      <c r="K683" s="134"/>
      <c r="L683" s="134"/>
      <c r="M683" s="134"/>
    </row>
    <row r="684" spans="1:13">
      <c r="A684" s="118"/>
      <c r="B684" s="118"/>
      <c r="C684" s="118"/>
      <c r="D684" s="185"/>
      <c r="E684" s="118"/>
      <c r="F684" s="134"/>
      <c r="G684" s="134"/>
      <c r="H684" s="134"/>
      <c r="I684" s="134"/>
      <c r="J684" s="134"/>
      <c r="K684" s="134"/>
      <c r="L684" s="134"/>
      <c r="M684" s="134"/>
    </row>
    <row r="685" spans="1:13">
      <c r="A685" s="118"/>
      <c r="B685" s="118"/>
      <c r="C685" s="118"/>
      <c r="D685" s="185"/>
      <c r="E685" s="118"/>
      <c r="F685" s="134"/>
      <c r="G685" s="134"/>
      <c r="H685" s="134"/>
      <c r="I685" s="134"/>
      <c r="J685" s="134"/>
      <c r="K685" s="134"/>
      <c r="L685" s="134"/>
      <c r="M685" s="134"/>
    </row>
    <row r="686" spans="1:13">
      <c r="A686" s="118"/>
      <c r="B686" s="118"/>
      <c r="C686" s="118"/>
      <c r="D686" s="185"/>
      <c r="E686" s="118"/>
      <c r="F686" s="134"/>
      <c r="G686" s="134"/>
      <c r="H686" s="134"/>
      <c r="I686" s="134"/>
      <c r="J686" s="134"/>
      <c r="K686" s="134"/>
      <c r="L686" s="134"/>
      <c r="M686" s="134"/>
    </row>
    <row r="687" spans="1:13">
      <c r="A687" s="118"/>
      <c r="B687" s="118"/>
      <c r="C687" s="118"/>
      <c r="D687" s="185"/>
      <c r="E687" s="118"/>
      <c r="F687" s="134"/>
      <c r="G687" s="134"/>
      <c r="H687" s="134"/>
      <c r="I687" s="134"/>
      <c r="J687" s="134"/>
      <c r="K687" s="134"/>
      <c r="L687" s="134"/>
      <c r="M687" s="134"/>
    </row>
    <row r="688" spans="1:13">
      <c r="A688" s="118"/>
      <c r="B688" s="118"/>
      <c r="C688" s="118"/>
      <c r="D688" s="185"/>
      <c r="E688" s="118"/>
      <c r="F688" s="134"/>
      <c r="G688" s="134"/>
      <c r="H688" s="134"/>
      <c r="I688" s="134"/>
      <c r="J688" s="134"/>
      <c r="K688" s="134"/>
      <c r="L688" s="134"/>
      <c r="M688" s="134"/>
    </row>
    <row r="689" spans="1:13">
      <c r="A689" s="118"/>
      <c r="B689" s="118"/>
      <c r="C689" s="118"/>
      <c r="D689" s="185"/>
      <c r="E689" s="118"/>
      <c r="F689" s="134"/>
      <c r="G689" s="134"/>
      <c r="H689" s="134"/>
      <c r="I689" s="134"/>
      <c r="J689" s="134"/>
      <c r="K689" s="134"/>
      <c r="L689" s="134"/>
      <c r="M689" s="134"/>
    </row>
    <row r="690" spans="1:13">
      <c r="A690" s="118"/>
      <c r="B690" s="118"/>
      <c r="C690" s="118"/>
      <c r="D690" s="185"/>
      <c r="E690" s="118"/>
      <c r="F690" s="134"/>
      <c r="G690" s="134"/>
      <c r="H690" s="134"/>
      <c r="I690" s="134"/>
      <c r="J690" s="134"/>
      <c r="K690" s="134"/>
      <c r="L690" s="134"/>
      <c r="M690" s="134"/>
    </row>
    <row r="691" spans="1:13">
      <c r="A691" s="118"/>
      <c r="B691" s="118"/>
      <c r="C691" s="118"/>
      <c r="D691" s="185"/>
      <c r="E691" s="118"/>
      <c r="F691" s="134"/>
      <c r="G691" s="134"/>
      <c r="H691" s="134"/>
      <c r="I691" s="134"/>
      <c r="J691" s="134"/>
      <c r="K691" s="134"/>
      <c r="L691" s="134"/>
      <c r="M691" s="134"/>
    </row>
    <row r="692" spans="1:13">
      <c r="A692" s="118"/>
      <c r="B692" s="118"/>
      <c r="C692" s="118"/>
      <c r="D692" s="185"/>
      <c r="E692" s="118"/>
      <c r="F692" s="134"/>
      <c r="G692" s="134"/>
      <c r="H692" s="134"/>
      <c r="I692" s="134"/>
      <c r="J692" s="134"/>
      <c r="K692" s="134"/>
      <c r="L692" s="134"/>
      <c r="M692" s="134"/>
    </row>
    <row r="693" spans="1:13">
      <c r="A693" s="118"/>
      <c r="B693" s="118"/>
      <c r="C693" s="118"/>
      <c r="D693" s="185"/>
      <c r="E693" s="118"/>
      <c r="F693" s="134"/>
      <c r="G693" s="134"/>
      <c r="H693" s="134"/>
      <c r="I693" s="134"/>
      <c r="J693" s="134"/>
      <c r="K693" s="134"/>
      <c r="L693" s="134"/>
      <c r="M693" s="134"/>
    </row>
    <row r="694" spans="1:13">
      <c r="A694" s="118"/>
      <c r="B694" s="118"/>
      <c r="C694" s="118"/>
      <c r="D694" s="185"/>
      <c r="E694" s="118"/>
      <c r="F694" s="134"/>
      <c r="G694" s="134"/>
      <c r="H694" s="134"/>
      <c r="I694" s="134"/>
      <c r="J694" s="134"/>
      <c r="K694" s="134"/>
      <c r="L694" s="134"/>
      <c r="M694" s="134"/>
    </row>
    <row r="695" spans="1:13">
      <c r="A695" s="118"/>
      <c r="B695" s="118"/>
      <c r="C695" s="118"/>
      <c r="D695" s="185"/>
      <c r="E695" s="118"/>
      <c r="F695" s="134"/>
      <c r="G695" s="134"/>
      <c r="H695" s="134"/>
      <c r="I695" s="134"/>
      <c r="J695" s="134"/>
      <c r="K695" s="134"/>
      <c r="L695" s="134"/>
      <c r="M695" s="134"/>
    </row>
    <row r="696" spans="1:13">
      <c r="A696" s="118"/>
      <c r="B696" s="118"/>
      <c r="C696" s="118"/>
      <c r="D696" s="185"/>
      <c r="E696" s="118"/>
      <c r="F696" s="134"/>
      <c r="G696" s="134"/>
      <c r="H696" s="134"/>
      <c r="I696" s="134"/>
      <c r="J696" s="134"/>
      <c r="K696" s="134"/>
      <c r="L696" s="134"/>
      <c r="M696" s="134"/>
    </row>
    <row r="697" spans="1:13">
      <c r="A697" s="118"/>
      <c r="B697" s="118"/>
      <c r="C697" s="118"/>
      <c r="D697" s="185"/>
      <c r="E697" s="118"/>
      <c r="F697" s="134"/>
      <c r="G697" s="134"/>
      <c r="H697" s="134"/>
      <c r="I697" s="134"/>
      <c r="J697" s="134"/>
      <c r="K697" s="134"/>
      <c r="L697" s="134"/>
      <c r="M697" s="134"/>
    </row>
    <row r="698" spans="1:13">
      <c r="A698" s="118"/>
      <c r="B698" s="118"/>
      <c r="C698" s="118"/>
      <c r="D698" s="185"/>
      <c r="E698" s="118"/>
      <c r="F698" s="134"/>
      <c r="G698" s="134"/>
      <c r="H698" s="134"/>
      <c r="I698" s="134"/>
      <c r="J698" s="134"/>
      <c r="K698" s="134"/>
      <c r="L698" s="134"/>
      <c r="M698" s="134"/>
    </row>
    <row r="699" spans="1:13">
      <c r="A699" s="118"/>
      <c r="B699" s="118"/>
      <c r="C699" s="118"/>
      <c r="D699" s="185"/>
      <c r="E699" s="118"/>
      <c r="F699" s="134"/>
      <c r="G699" s="134"/>
      <c r="H699" s="134"/>
      <c r="I699" s="134"/>
      <c r="J699" s="134"/>
      <c r="K699" s="134"/>
      <c r="L699" s="134"/>
      <c r="M699" s="134"/>
    </row>
    <row r="700" spans="1:13">
      <c r="A700" s="118"/>
      <c r="B700" s="118"/>
      <c r="C700" s="118"/>
      <c r="D700" s="185"/>
      <c r="E700" s="118"/>
      <c r="F700" s="134"/>
      <c r="G700" s="134"/>
      <c r="H700" s="134"/>
      <c r="I700" s="134"/>
      <c r="J700" s="134"/>
      <c r="K700" s="134"/>
      <c r="L700" s="134"/>
      <c r="M700" s="134"/>
    </row>
    <row r="701" spans="1:13">
      <c r="A701" s="118"/>
      <c r="B701" s="118"/>
      <c r="C701" s="118"/>
      <c r="D701" s="185"/>
      <c r="E701" s="118"/>
      <c r="F701" s="134"/>
      <c r="G701" s="134"/>
      <c r="H701" s="134"/>
      <c r="I701" s="134"/>
      <c r="J701" s="134"/>
      <c r="K701" s="134"/>
      <c r="L701" s="134"/>
      <c r="M701" s="134"/>
    </row>
    <row r="702" spans="1:13">
      <c r="A702" s="118"/>
      <c r="B702" s="118"/>
      <c r="C702" s="118"/>
      <c r="D702" s="185"/>
      <c r="E702" s="118"/>
      <c r="F702" s="134"/>
      <c r="G702" s="134"/>
      <c r="H702" s="134"/>
      <c r="I702" s="134"/>
      <c r="J702" s="134"/>
      <c r="K702" s="134"/>
      <c r="L702" s="134"/>
      <c r="M702" s="134"/>
    </row>
    <row r="703" spans="1:13">
      <c r="A703" s="118"/>
      <c r="B703" s="118"/>
      <c r="C703" s="118"/>
      <c r="D703" s="185"/>
      <c r="E703" s="118"/>
      <c r="F703" s="134"/>
      <c r="G703" s="134"/>
      <c r="H703" s="134"/>
      <c r="I703" s="134"/>
      <c r="J703" s="134"/>
      <c r="K703" s="134"/>
      <c r="L703" s="134"/>
      <c r="M703" s="134"/>
    </row>
    <row r="704" spans="1:13">
      <c r="A704" s="118"/>
      <c r="B704" s="118"/>
      <c r="C704" s="118"/>
      <c r="D704" s="185"/>
      <c r="E704" s="118"/>
      <c r="F704" s="134"/>
      <c r="G704" s="134"/>
      <c r="H704" s="134"/>
      <c r="I704" s="134"/>
      <c r="J704" s="134"/>
      <c r="K704" s="134"/>
      <c r="L704" s="134"/>
      <c r="M704" s="134"/>
    </row>
    <row r="705" spans="1:13">
      <c r="A705" s="118"/>
      <c r="B705" s="118"/>
      <c r="C705" s="118"/>
      <c r="D705" s="185"/>
      <c r="E705" s="118"/>
      <c r="F705" s="134"/>
      <c r="G705" s="134"/>
      <c r="H705" s="134"/>
      <c r="I705" s="134"/>
      <c r="J705" s="134"/>
      <c r="K705" s="134"/>
      <c r="L705" s="134"/>
      <c r="M705" s="134"/>
    </row>
    <row r="706" spans="1:13">
      <c r="A706" s="118"/>
      <c r="B706" s="118"/>
      <c r="C706" s="118"/>
      <c r="D706" s="185"/>
      <c r="E706" s="118"/>
      <c r="F706" s="134"/>
      <c r="G706" s="134"/>
      <c r="H706" s="134"/>
      <c r="I706" s="134"/>
      <c r="J706" s="134"/>
      <c r="K706" s="134"/>
      <c r="L706" s="134"/>
      <c r="M706" s="134"/>
    </row>
    <row r="707" spans="1:13">
      <c r="A707" s="118"/>
      <c r="B707" s="118"/>
      <c r="C707" s="118"/>
      <c r="D707" s="185"/>
      <c r="E707" s="118"/>
      <c r="F707" s="134"/>
      <c r="G707" s="134"/>
      <c r="H707" s="134"/>
      <c r="I707" s="134"/>
      <c r="J707" s="134"/>
      <c r="K707" s="134"/>
      <c r="L707" s="134"/>
      <c r="M707" s="134"/>
    </row>
    <row r="708" spans="1:13">
      <c r="A708" s="118"/>
      <c r="B708" s="118"/>
      <c r="C708" s="118"/>
      <c r="D708" s="185"/>
      <c r="E708" s="118"/>
      <c r="F708" s="134"/>
      <c r="G708" s="134"/>
      <c r="H708" s="134"/>
      <c r="I708" s="134"/>
      <c r="J708" s="134"/>
      <c r="K708" s="134"/>
      <c r="L708" s="134"/>
      <c r="M708" s="134"/>
    </row>
    <row r="709" spans="1:13">
      <c r="A709" s="118"/>
      <c r="B709" s="118"/>
      <c r="C709" s="118"/>
      <c r="D709" s="185"/>
      <c r="E709" s="118"/>
      <c r="F709" s="134"/>
      <c r="G709" s="134"/>
      <c r="H709" s="134"/>
      <c r="I709" s="134"/>
      <c r="J709" s="134"/>
      <c r="K709" s="134"/>
      <c r="L709" s="134"/>
      <c r="M709" s="134"/>
    </row>
    <row r="710" spans="1:13">
      <c r="A710" s="118"/>
      <c r="B710" s="118"/>
      <c r="C710" s="118"/>
      <c r="D710" s="185"/>
      <c r="E710" s="118"/>
      <c r="F710" s="134"/>
      <c r="G710" s="134"/>
      <c r="H710" s="134"/>
      <c r="I710" s="134"/>
      <c r="J710" s="134"/>
      <c r="K710" s="134"/>
      <c r="L710" s="134"/>
      <c r="M710" s="134"/>
    </row>
    <row r="711" spans="1:13">
      <c r="A711" s="118"/>
      <c r="B711" s="118"/>
      <c r="C711" s="118"/>
      <c r="D711" s="185"/>
      <c r="E711" s="118"/>
      <c r="F711" s="134"/>
      <c r="G711" s="134"/>
      <c r="H711" s="134"/>
      <c r="I711" s="134"/>
      <c r="J711" s="134"/>
      <c r="K711" s="134"/>
      <c r="L711" s="134"/>
      <c r="M711" s="134"/>
    </row>
    <row r="712" spans="1:13">
      <c r="A712" s="118"/>
      <c r="B712" s="118"/>
      <c r="C712" s="118"/>
      <c r="D712" s="185"/>
      <c r="E712" s="118"/>
      <c r="F712" s="134"/>
      <c r="G712" s="134"/>
      <c r="H712" s="134"/>
      <c r="I712" s="134"/>
      <c r="J712" s="134"/>
      <c r="K712" s="134"/>
      <c r="L712" s="134"/>
      <c r="M712" s="134"/>
    </row>
    <row r="713" spans="1:13">
      <c r="A713" s="118"/>
      <c r="B713" s="118"/>
      <c r="C713" s="118"/>
      <c r="D713" s="185"/>
      <c r="E713" s="118"/>
      <c r="F713" s="134"/>
      <c r="G713" s="134"/>
      <c r="H713" s="134"/>
      <c r="I713" s="134"/>
      <c r="J713" s="134"/>
      <c r="K713" s="134"/>
      <c r="L713" s="134"/>
      <c r="M713" s="134"/>
    </row>
    <row r="714" spans="1:13">
      <c r="A714" s="118"/>
      <c r="B714" s="118"/>
      <c r="C714" s="118"/>
      <c r="D714" s="185"/>
      <c r="E714" s="118"/>
      <c r="F714" s="134"/>
      <c r="G714" s="134"/>
      <c r="H714" s="134"/>
      <c r="I714" s="134"/>
      <c r="J714" s="134"/>
      <c r="K714" s="134"/>
      <c r="L714" s="134"/>
      <c r="M714" s="134"/>
    </row>
    <row r="715" spans="1:13">
      <c r="A715" s="118"/>
      <c r="B715" s="118"/>
      <c r="C715" s="118"/>
      <c r="D715" s="185"/>
      <c r="E715" s="118"/>
      <c r="F715" s="134"/>
      <c r="G715" s="134"/>
      <c r="H715" s="134"/>
      <c r="I715" s="134"/>
      <c r="J715" s="134"/>
      <c r="K715" s="134"/>
      <c r="L715" s="134"/>
      <c r="M715" s="134"/>
    </row>
    <row r="716" spans="1:13">
      <c r="A716" s="118"/>
      <c r="B716" s="118"/>
      <c r="C716" s="118"/>
      <c r="D716" s="185"/>
      <c r="E716" s="118"/>
      <c r="F716" s="134"/>
      <c r="G716" s="134"/>
      <c r="H716" s="134"/>
      <c r="I716" s="134"/>
      <c r="J716" s="134"/>
      <c r="K716" s="134"/>
      <c r="L716" s="134"/>
      <c r="M716" s="134"/>
    </row>
    <row r="717" spans="1:13">
      <c r="A717" s="118"/>
      <c r="B717" s="118"/>
      <c r="C717" s="118"/>
      <c r="D717" s="185"/>
      <c r="E717" s="118"/>
      <c r="F717" s="134"/>
      <c r="G717" s="134"/>
      <c r="H717" s="134"/>
      <c r="I717" s="134"/>
      <c r="J717" s="134"/>
      <c r="K717" s="134"/>
      <c r="L717" s="134"/>
      <c r="M717" s="134"/>
    </row>
    <row r="718" spans="1:13">
      <c r="A718" s="118"/>
      <c r="B718" s="118"/>
      <c r="C718" s="118"/>
      <c r="D718" s="185"/>
      <c r="E718" s="118"/>
      <c r="F718" s="134"/>
      <c r="G718" s="134"/>
      <c r="H718" s="134"/>
      <c r="I718" s="134"/>
      <c r="J718" s="134"/>
      <c r="K718" s="134"/>
      <c r="L718" s="134"/>
      <c r="M718" s="134"/>
    </row>
    <row r="719" spans="1:13">
      <c r="A719" s="118"/>
      <c r="B719" s="118"/>
      <c r="C719" s="118"/>
      <c r="D719" s="185"/>
      <c r="E719" s="118"/>
      <c r="F719" s="134"/>
      <c r="G719" s="134"/>
      <c r="H719" s="134"/>
      <c r="I719" s="134"/>
      <c r="J719" s="134"/>
      <c r="K719" s="134"/>
      <c r="L719" s="134"/>
      <c r="M719" s="134"/>
    </row>
    <row r="720" spans="1:13">
      <c r="A720" s="118"/>
      <c r="B720" s="118"/>
      <c r="C720" s="118"/>
      <c r="D720" s="185"/>
      <c r="E720" s="118"/>
      <c r="F720" s="134"/>
      <c r="G720" s="134"/>
      <c r="H720" s="134"/>
      <c r="I720" s="134"/>
      <c r="J720" s="134"/>
      <c r="K720" s="134"/>
      <c r="L720" s="134"/>
      <c r="M720" s="134"/>
    </row>
    <row r="721" spans="1:13">
      <c r="A721" s="118"/>
      <c r="B721" s="118"/>
      <c r="C721" s="118"/>
      <c r="D721" s="185"/>
      <c r="E721" s="118"/>
      <c r="F721" s="134"/>
      <c r="G721" s="134"/>
      <c r="H721" s="134"/>
      <c r="I721" s="134"/>
      <c r="J721" s="134"/>
      <c r="K721" s="134"/>
      <c r="L721" s="134"/>
      <c r="M721" s="134"/>
    </row>
    <row r="722" spans="1:13">
      <c r="A722" s="118"/>
      <c r="B722" s="118"/>
      <c r="C722" s="118"/>
      <c r="D722" s="185"/>
      <c r="E722" s="118"/>
      <c r="F722" s="134"/>
      <c r="G722" s="134"/>
      <c r="H722" s="134"/>
      <c r="I722" s="134"/>
      <c r="J722" s="134"/>
      <c r="K722" s="134"/>
      <c r="L722" s="134"/>
      <c r="M722" s="134"/>
    </row>
    <row r="723" spans="1:13">
      <c r="A723" s="118"/>
      <c r="B723" s="118"/>
      <c r="C723" s="118"/>
      <c r="D723" s="185"/>
      <c r="E723" s="118"/>
      <c r="F723" s="134"/>
      <c r="G723" s="134"/>
      <c r="H723" s="134"/>
      <c r="I723" s="134"/>
      <c r="J723" s="134"/>
      <c r="K723" s="134"/>
      <c r="L723" s="134"/>
      <c r="M723" s="134"/>
    </row>
    <row r="724" spans="1:13">
      <c r="A724" s="118"/>
      <c r="B724" s="118"/>
      <c r="C724" s="118"/>
      <c r="D724" s="185"/>
      <c r="E724" s="118"/>
      <c r="F724" s="134"/>
      <c r="G724" s="134"/>
      <c r="H724" s="134"/>
      <c r="I724" s="134"/>
      <c r="J724" s="134"/>
      <c r="K724" s="134"/>
      <c r="L724" s="134"/>
      <c r="M724" s="134"/>
    </row>
    <row r="725" spans="1:13">
      <c r="A725" s="118"/>
      <c r="B725" s="118"/>
      <c r="C725" s="118"/>
      <c r="D725" s="185"/>
      <c r="E725" s="118"/>
      <c r="F725" s="134"/>
      <c r="G725" s="134"/>
      <c r="H725" s="134"/>
      <c r="I725" s="134"/>
      <c r="J725" s="134"/>
      <c r="K725" s="134"/>
      <c r="L725" s="134"/>
      <c r="M725" s="134"/>
    </row>
    <row r="726" spans="1:13">
      <c r="A726" s="118"/>
      <c r="B726" s="118"/>
      <c r="C726" s="118"/>
      <c r="D726" s="185"/>
      <c r="E726" s="118"/>
      <c r="F726" s="134"/>
      <c r="G726" s="134"/>
      <c r="H726" s="134"/>
      <c r="I726" s="134"/>
      <c r="J726" s="134"/>
      <c r="K726" s="134"/>
      <c r="L726" s="134"/>
      <c r="M726" s="134"/>
    </row>
    <row r="727" spans="1:13">
      <c r="A727" s="118"/>
      <c r="B727" s="118"/>
      <c r="C727" s="118"/>
      <c r="D727" s="185"/>
      <c r="E727" s="118"/>
      <c r="F727" s="134"/>
      <c r="G727" s="134"/>
      <c r="H727" s="134"/>
      <c r="I727" s="134"/>
      <c r="J727" s="134"/>
      <c r="K727" s="134"/>
      <c r="L727" s="134"/>
      <c r="M727" s="134"/>
    </row>
    <row r="728" spans="1:13">
      <c r="A728" s="118"/>
      <c r="B728" s="118"/>
      <c r="C728" s="118"/>
      <c r="D728" s="185"/>
      <c r="E728" s="118"/>
      <c r="F728" s="134"/>
      <c r="G728" s="134"/>
      <c r="H728" s="134"/>
      <c r="I728" s="134"/>
      <c r="J728" s="134"/>
      <c r="K728" s="134"/>
      <c r="L728" s="134"/>
      <c r="M728" s="134"/>
    </row>
    <row r="729" spans="1:13">
      <c r="A729" s="118"/>
      <c r="B729" s="118"/>
      <c r="C729" s="118"/>
      <c r="D729" s="185"/>
      <c r="E729" s="118"/>
      <c r="F729" s="134"/>
      <c r="G729" s="134"/>
      <c r="H729" s="134"/>
      <c r="I729" s="134"/>
      <c r="J729" s="134"/>
      <c r="K729" s="134"/>
      <c r="L729" s="134"/>
      <c r="M729" s="134"/>
    </row>
    <row r="730" spans="1:13">
      <c r="A730" s="118"/>
      <c r="B730" s="118"/>
      <c r="C730" s="118"/>
      <c r="D730" s="185"/>
      <c r="E730" s="118"/>
      <c r="F730" s="134"/>
      <c r="G730" s="134"/>
      <c r="H730" s="134"/>
      <c r="I730" s="134"/>
      <c r="J730" s="134"/>
      <c r="K730" s="134"/>
      <c r="L730" s="134"/>
      <c r="M730" s="134"/>
    </row>
    <row r="731" spans="1:13">
      <c r="A731" s="118"/>
      <c r="B731" s="118"/>
      <c r="C731" s="118"/>
      <c r="D731" s="185"/>
      <c r="E731" s="118"/>
      <c r="F731" s="134"/>
      <c r="G731" s="134"/>
      <c r="H731" s="134"/>
      <c r="I731" s="134"/>
      <c r="J731" s="134"/>
      <c r="K731" s="134"/>
      <c r="L731" s="134"/>
      <c r="M731" s="134"/>
    </row>
    <row r="732" spans="1:13">
      <c r="A732" s="118"/>
      <c r="B732" s="118"/>
      <c r="C732" s="118"/>
      <c r="D732" s="185"/>
      <c r="E732" s="118"/>
      <c r="F732" s="134"/>
      <c r="G732" s="134"/>
      <c r="H732" s="134"/>
      <c r="I732" s="134"/>
      <c r="J732" s="134"/>
      <c r="K732" s="134"/>
      <c r="L732" s="134"/>
      <c r="M732" s="134"/>
    </row>
    <row r="733" spans="1:13">
      <c r="A733" s="118"/>
      <c r="B733" s="118"/>
      <c r="C733" s="118"/>
      <c r="D733" s="185"/>
      <c r="E733" s="118"/>
      <c r="F733" s="134"/>
      <c r="G733" s="134"/>
      <c r="H733" s="134"/>
      <c r="I733" s="134"/>
      <c r="J733" s="134"/>
      <c r="K733" s="134"/>
      <c r="L733" s="134"/>
      <c r="M733" s="134"/>
    </row>
    <row r="734" spans="1:13">
      <c r="A734" s="118"/>
      <c r="B734" s="118"/>
      <c r="C734" s="118"/>
      <c r="D734" s="185"/>
      <c r="E734" s="118"/>
      <c r="F734" s="134"/>
      <c r="G734" s="134"/>
      <c r="H734" s="134"/>
      <c r="I734" s="134"/>
      <c r="J734" s="134"/>
      <c r="K734" s="134"/>
      <c r="L734" s="134"/>
      <c r="M734" s="134"/>
    </row>
    <row r="735" spans="1:13">
      <c r="A735" s="118"/>
      <c r="B735" s="118"/>
      <c r="C735" s="118"/>
      <c r="D735" s="185"/>
      <c r="E735" s="118"/>
      <c r="F735" s="134"/>
      <c r="G735" s="134"/>
      <c r="H735" s="134"/>
      <c r="I735" s="134"/>
      <c r="J735" s="134"/>
      <c r="K735" s="134"/>
      <c r="L735" s="134"/>
      <c r="M735" s="134"/>
    </row>
    <row r="736" spans="1:13">
      <c r="A736" s="118"/>
      <c r="B736" s="118"/>
      <c r="C736" s="118"/>
      <c r="D736" s="185"/>
      <c r="E736" s="118"/>
      <c r="F736" s="134"/>
      <c r="G736" s="134"/>
      <c r="H736" s="134"/>
      <c r="I736" s="134"/>
      <c r="J736" s="134"/>
      <c r="K736" s="134"/>
      <c r="L736" s="134"/>
      <c r="M736" s="134"/>
    </row>
    <row r="737" spans="1:13">
      <c r="A737" s="118"/>
      <c r="B737" s="118"/>
      <c r="C737" s="118"/>
      <c r="D737" s="185"/>
      <c r="E737" s="118"/>
      <c r="F737" s="134"/>
      <c r="G737" s="134"/>
      <c r="H737" s="134"/>
      <c r="I737" s="134"/>
      <c r="J737" s="134"/>
      <c r="K737" s="134"/>
      <c r="L737" s="134"/>
      <c r="M737" s="134"/>
    </row>
    <row r="738" spans="1:13">
      <c r="A738" s="118"/>
      <c r="B738" s="118"/>
      <c r="C738" s="118"/>
      <c r="D738" s="185"/>
      <c r="E738" s="118"/>
      <c r="F738" s="134"/>
      <c r="G738" s="134"/>
      <c r="H738" s="134"/>
      <c r="I738" s="134"/>
      <c r="J738" s="134"/>
      <c r="K738" s="134"/>
      <c r="L738" s="134"/>
      <c r="M738" s="134"/>
    </row>
    <row r="739" spans="1:13">
      <c r="A739" s="118"/>
      <c r="B739" s="118"/>
      <c r="C739" s="118"/>
      <c r="D739" s="185"/>
      <c r="E739" s="118"/>
      <c r="F739" s="134"/>
      <c r="G739" s="134"/>
      <c r="H739" s="134"/>
      <c r="I739" s="134"/>
      <c r="J739" s="134"/>
      <c r="K739" s="134"/>
      <c r="L739" s="134"/>
      <c r="M739" s="134"/>
    </row>
    <row r="740" spans="1:13">
      <c r="A740" s="118"/>
      <c r="B740" s="118"/>
      <c r="C740" s="118"/>
      <c r="D740" s="185"/>
      <c r="E740" s="118"/>
      <c r="F740" s="134"/>
      <c r="G740" s="134"/>
      <c r="H740" s="134"/>
      <c r="I740" s="134"/>
      <c r="J740" s="134"/>
      <c r="K740" s="134"/>
      <c r="L740" s="134"/>
      <c r="M740" s="134"/>
    </row>
    <row r="741" spans="1:13">
      <c r="A741" s="118"/>
      <c r="B741" s="118"/>
      <c r="C741" s="118"/>
      <c r="D741" s="185"/>
      <c r="E741" s="118"/>
      <c r="F741" s="134"/>
      <c r="G741" s="134"/>
      <c r="H741" s="134"/>
      <c r="I741" s="134"/>
      <c r="J741" s="134"/>
      <c r="K741" s="134"/>
      <c r="L741" s="134"/>
      <c r="M741" s="134"/>
    </row>
    <row r="742" spans="1:13">
      <c r="A742" s="118"/>
      <c r="B742" s="118"/>
      <c r="C742" s="118"/>
      <c r="D742" s="185"/>
      <c r="E742" s="118"/>
      <c r="F742" s="134"/>
      <c r="G742" s="134"/>
      <c r="H742" s="134"/>
      <c r="I742" s="134"/>
      <c r="J742" s="134"/>
      <c r="K742" s="134"/>
      <c r="L742" s="134"/>
      <c r="M742" s="134"/>
    </row>
    <row r="743" spans="1:13">
      <c r="A743" s="118"/>
      <c r="B743" s="118"/>
      <c r="C743" s="118"/>
      <c r="D743" s="185"/>
      <c r="E743" s="118"/>
      <c r="F743" s="134"/>
      <c r="G743" s="134"/>
      <c r="H743" s="134"/>
      <c r="I743" s="134"/>
      <c r="J743" s="134"/>
      <c r="K743" s="134"/>
      <c r="L743" s="134"/>
      <c r="M743" s="134"/>
    </row>
    <row r="744" spans="1:13">
      <c r="A744" s="118"/>
      <c r="B744" s="118"/>
      <c r="C744" s="118"/>
      <c r="D744" s="185"/>
      <c r="E744" s="118"/>
      <c r="F744" s="134"/>
      <c r="G744" s="134"/>
      <c r="H744" s="134"/>
      <c r="I744" s="134"/>
      <c r="J744" s="134"/>
      <c r="K744" s="134"/>
      <c r="L744" s="134"/>
      <c r="M744" s="134"/>
    </row>
    <row r="745" spans="1:13">
      <c r="A745" s="118"/>
      <c r="B745" s="118"/>
      <c r="C745" s="118"/>
      <c r="D745" s="185"/>
      <c r="E745" s="118"/>
      <c r="F745" s="134"/>
      <c r="G745" s="134"/>
      <c r="H745" s="134"/>
      <c r="I745" s="134"/>
      <c r="J745" s="134"/>
      <c r="K745" s="134"/>
      <c r="L745" s="134"/>
      <c r="M745" s="134"/>
    </row>
    <row r="746" spans="1:13">
      <c r="A746" s="118"/>
      <c r="B746" s="118"/>
      <c r="C746" s="118"/>
      <c r="D746" s="185"/>
      <c r="E746" s="118"/>
      <c r="F746" s="134"/>
      <c r="G746" s="134"/>
      <c r="H746" s="134"/>
      <c r="I746" s="134"/>
      <c r="J746" s="134"/>
      <c r="K746" s="134"/>
      <c r="L746" s="134"/>
      <c r="M746" s="134"/>
    </row>
    <row r="747" spans="1:13">
      <c r="A747" s="118"/>
      <c r="B747" s="118"/>
      <c r="C747" s="118"/>
      <c r="D747" s="185"/>
      <c r="E747" s="118"/>
      <c r="F747" s="134"/>
      <c r="G747" s="134"/>
      <c r="H747" s="134"/>
      <c r="I747" s="134"/>
      <c r="J747" s="134"/>
      <c r="K747" s="134"/>
      <c r="L747" s="134"/>
      <c r="M747" s="134"/>
    </row>
    <row r="748" spans="1:13">
      <c r="A748" s="118"/>
      <c r="B748" s="118"/>
      <c r="C748" s="118"/>
      <c r="D748" s="185"/>
      <c r="E748" s="118"/>
      <c r="F748" s="134"/>
      <c r="G748" s="134"/>
      <c r="H748" s="134"/>
      <c r="I748" s="134"/>
      <c r="J748" s="134"/>
      <c r="K748" s="134"/>
      <c r="L748" s="134"/>
      <c r="M748" s="134"/>
    </row>
    <row r="749" spans="1:13">
      <c r="A749" s="118"/>
      <c r="B749" s="118"/>
      <c r="C749" s="118"/>
      <c r="D749" s="185"/>
      <c r="E749" s="118"/>
      <c r="F749" s="134"/>
      <c r="G749" s="134"/>
      <c r="H749" s="134"/>
      <c r="I749" s="134"/>
      <c r="J749" s="134"/>
      <c r="K749" s="134"/>
      <c r="L749" s="134"/>
      <c r="M749" s="134"/>
    </row>
    <row r="750" spans="1:13">
      <c r="A750" s="118"/>
      <c r="B750" s="118"/>
      <c r="C750" s="118"/>
      <c r="D750" s="185"/>
      <c r="E750" s="118"/>
      <c r="F750" s="134"/>
      <c r="G750" s="134"/>
      <c r="H750" s="134"/>
      <c r="I750" s="134"/>
      <c r="J750" s="134"/>
      <c r="K750" s="134"/>
      <c r="L750" s="134"/>
      <c r="M750" s="134"/>
    </row>
    <row r="751" spans="1:13">
      <c r="A751" s="118"/>
      <c r="B751" s="118"/>
      <c r="C751" s="118"/>
      <c r="D751" s="185"/>
      <c r="E751" s="118"/>
      <c r="F751" s="134"/>
      <c r="G751" s="134"/>
      <c r="H751" s="134"/>
      <c r="I751" s="134"/>
      <c r="J751" s="134"/>
      <c r="K751" s="134"/>
      <c r="L751" s="134"/>
      <c r="M751" s="134"/>
    </row>
    <row r="752" spans="1:13">
      <c r="A752" s="118"/>
      <c r="B752" s="118"/>
      <c r="C752" s="118"/>
      <c r="D752" s="185"/>
      <c r="E752" s="118"/>
      <c r="F752" s="134"/>
      <c r="G752" s="134"/>
      <c r="H752" s="134"/>
      <c r="I752" s="134"/>
      <c r="J752" s="134"/>
      <c r="K752" s="134"/>
      <c r="L752" s="134"/>
      <c r="M752" s="134"/>
    </row>
    <row r="753" spans="1:13">
      <c r="A753" s="118"/>
      <c r="B753" s="118"/>
      <c r="C753" s="118"/>
      <c r="D753" s="185"/>
      <c r="E753" s="118"/>
      <c r="F753" s="134"/>
      <c r="G753" s="134"/>
      <c r="H753" s="134"/>
      <c r="I753" s="134"/>
      <c r="J753" s="134"/>
      <c r="K753" s="134"/>
      <c r="L753" s="134"/>
      <c r="M753" s="134"/>
    </row>
    <row r="754" spans="1:13">
      <c r="A754" s="118"/>
      <c r="B754" s="118"/>
      <c r="C754" s="118"/>
      <c r="D754" s="185"/>
      <c r="E754" s="118"/>
      <c r="F754" s="134"/>
      <c r="G754" s="134"/>
      <c r="H754" s="134"/>
      <c r="I754" s="134"/>
      <c r="J754" s="134"/>
      <c r="K754" s="134"/>
      <c r="L754" s="134"/>
      <c r="M754" s="134"/>
    </row>
    <row r="755" spans="1:13">
      <c r="A755" s="118"/>
      <c r="B755" s="118"/>
      <c r="C755" s="118"/>
      <c r="D755" s="185"/>
      <c r="E755" s="118"/>
      <c r="F755" s="134"/>
      <c r="G755" s="134"/>
      <c r="H755" s="134"/>
      <c r="I755" s="134"/>
      <c r="J755" s="134"/>
      <c r="K755" s="134"/>
      <c r="L755" s="134"/>
      <c r="M755" s="134"/>
    </row>
    <row r="756" spans="1:13">
      <c r="A756" s="118"/>
      <c r="B756" s="118"/>
      <c r="C756" s="118"/>
      <c r="D756" s="185"/>
      <c r="E756" s="118"/>
      <c r="F756" s="134"/>
      <c r="G756" s="134"/>
      <c r="H756" s="134"/>
      <c r="I756" s="134"/>
      <c r="J756" s="134"/>
      <c r="K756" s="134"/>
      <c r="L756" s="134"/>
      <c r="M756" s="134"/>
    </row>
    <row r="757" spans="1:13">
      <c r="A757" s="118"/>
      <c r="B757" s="118"/>
      <c r="C757" s="118"/>
      <c r="D757" s="185"/>
      <c r="E757" s="118"/>
      <c r="F757" s="134"/>
      <c r="G757" s="134"/>
      <c r="H757" s="134"/>
      <c r="I757" s="134"/>
      <c r="J757" s="134"/>
      <c r="K757" s="134"/>
      <c r="L757" s="134"/>
      <c r="M757" s="134"/>
    </row>
    <row r="758" spans="1:13">
      <c r="A758" s="118"/>
      <c r="B758" s="118"/>
      <c r="C758" s="118"/>
      <c r="D758" s="185"/>
      <c r="E758" s="118"/>
      <c r="F758" s="134"/>
      <c r="G758" s="134"/>
      <c r="H758" s="134"/>
      <c r="I758" s="134"/>
      <c r="J758" s="134"/>
      <c r="K758" s="134"/>
      <c r="L758" s="134"/>
      <c r="M758" s="134"/>
    </row>
    <row r="759" spans="1:13">
      <c r="A759" s="118"/>
      <c r="B759" s="118"/>
      <c r="C759" s="118"/>
      <c r="D759" s="185"/>
      <c r="E759" s="118"/>
      <c r="F759" s="134"/>
      <c r="G759" s="134"/>
      <c r="H759" s="134"/>
      <c r="I759" s="134"/>
      <c r="J759" s="134"/>
      <c r="K759" s="134"/>
      <c r="L759" s="134"/>
      <c r="M759" s="134"/>
    </row>
    <row r="760" spans="1:13">
      <c r="A760" s="118"/>
      <c r="B760" s="118"/>
      <c r="C760" s="118"/>
      <c r="D760" s="185"/>
      <c r="E760" s="118"/>
      <c r="F760" s="134"/>
      <c r="G760" s="134"/>
      <c r="H760" s="134"/>
      <c r="I760" s="134"/>
      <c r="J760" s="134"/>
      <c r="K760" s="134"/>
      <c r="L760" s="134"/>
      <c r="M760" s="134"/>
    </row>
    <row r="761" spans="1:13">
      <c r="A761" s="118"/>
      <c r="B761" s="118"/>
      <c r="C761" s="118"/>
      <c r="D761" s="185"/>
      <c r="E761" s="118"/>
      <c r="F761" s="134"/>
      <c r="G761" s="134"/>
      <c r="H761" s="134"/>
      <c r="I761" s="134"/>
      <c r="J761" s="134"/>
      <c r="K761" s="134"/>
      <c r="L761" s="134"/>
      <c r="M761" s="134"/>
    </row>
    <row r="762" spans="1:13">
      <c r="A762" s="118"/>
      <c r="B762" s="118"/>
      <c r="C762" s="118"/>
      <c r="D762" s="185"/>
      <c r="E762" s="118"/>
      <c r="F762" s="134"/>
      <c r="G762" s="134"/>
      <c r="H762" s="134"/>
      <c r="I762" s="134"/>
      <c r="J762" s="134"/>
      <c r="K762" s="134"/>
      <c r="L762" s="134"/>
      <c r="M762" s="134"/>
    </row>
    <row r="763" spans="1:13">
      <c r="A763" s="118"/>
      <c r="B763" s="118"/>
      <c r="C763" s="118"/>
      <c r="D763" s="185"/>
      <c r="E763" s="118"/>
      <c r="F763" s="134"/>
      <c r="G763" s="134"/>
      <c r="H763" s="134"/>
      <c r="I763" s="134"/>
      <c r="J763" s="134"/>
      <c r="K763" s="134"/>
      <c r="L763" s="134"/>
      <c r="M763" s="134"/>
    </row>
    <row r="764" spans="1:13">
      <c r="A764" s="118"/>
      <c r="B764" s="118"/>
      <c r="C764" s="118"/>
      <c r="D764" s="185"/>
      <c r="E764" s="118"/>
      <c r="F764" s="134"/>
      <c r="G764" s="134"/>
      <c r="H764" s="134"/>
      <c r="I764" s="134"/>
      <c r="J764" s="134"/>
      <c r="K764" s="134"/>
      <c r="L764" s="134"/>
      <c r="M764" s="134"/>
    </row>
    <row r="765" spans="1:13">
      <c r="A765" s="118"/>
      <c r="B765" s="118"/>
      <c r="C765" s="118"/>
      <c r="D765" s="185"/>
      <c r="E765" s="118"/>
      <c r="F765" s="134"/>
      <c r="G765" s="134"/>
      <c r="H765" s="134"/>
      <c r="I765" s="134"/>
      <c r="J765" s="134"/>
      <c r="K765" s="134"/>
      <c r="L765" s="134"/>
      <c r="M765" s="134"/>
    </row>
    <row r="766" spans="1:13">
      <c r="A766" s="118"/>
      <c r="B766" s="118"/>
      <c r="C766" s="118"/>
      <c r="D766" s="185"/>
      <c r="E766" s="118"/>
      <c r="F766" s="134"/>
      <c r="G766" s="134"/>
      <c r="H766" s="134"/>
      <c r="I766" s="134"/>
      <c r="J766" s="134"/>
      <c r="K766" s="134"/>
      <c r="L766" s="134"/>
      <c r="M766" s="134"/>
    </row>
    <row r="767" spans="1:13">
      <c r="A767" s="118"/>
      <c r="B767" s="118"/>
      <c r="C767" s="118"/>
      <c r="D767" s="198"/>
      <c r="E767" s="118"/>
      <c r="F767" s="134"/>
      <c r="G767" s="134"/>
      <c r="H767" s="134"/>
      <c r="I767" s="134"/>
      <c r="J767" s="134"/>
      <c r="K767" s="134"/>
      <c r="L767" s="134"/>
      <c r="M767" s="134"/>
    </row>
    <row r="768" spans="1:13">
      <c r="A768" s="118"/>
      <c r="B768" s="118"/>
      <c r="C768" s="118"/>
      <c r="D768" s="198"/>
      <c r="E768" s="118"/>
      <c r="F768" s="134"/>
      <c r="G768" s="134"/>
      <c r="H768" s="134"/>
      <c r="I768" s="134"/>
      <c r="J768" s="134"/>
      <c r="K768" s="134"/>
      <c r="L768" s="134"/>
      <c r="M768" s="134"/>
    </row>
    <row r="769" spans="1:13">
      <c r="A769" s="118"/>
      <c r="B769" s="118"/>
      <c r="C769" s="118"/>
      <c r="D769" s="198"/>
      <c r="E769" s="118"/>
      <c r="F769" s="134"/>
      <c r="G769" s="134"/>
      <c r="H769" s="134"/>
      <c r="I769" s="134"/>
      <c r="J769" s="134"/>
      <c r="K769" s="134"/>
      <c r="L769" s="134"/>
      <c r="M769" s="134"/>
    </row>
    <row r="770" spans="1:13">
      <c r="A770" s="118"/>
      <c r="B770" s="118"/>
      <c r="C770" s="118"/>
      <c r="D770" s="198"/>
      <c r="E770" s="118"/>
      <c r="F770" s="134"/>
      <c r="G770" s="134"/>
      <c r="H770" s="134"/>
      <c r="I770" s="134"/>
      <c r="J770" s="134"/>
      <c r="K770" s="134"/>
      <c r="L770" s="134"/>
      <c r="M770" s="134"/>
    </row>
    <row r="771" spans="1:13">
      <c r="A771" s="118"/>
      <c r="B771" s="118"/>
      <c r="C771" s="118"/>
      <c r="D771" s="198"/>
      <c r="E771" s="118"/>
      <c r="F771" s="134"/>
      <c r="G771" s="134"/>
      <c r="H771" s="134"/>
      <c r="I771" s="134"/>
      <c r="J771" s="134"/>
      <c r="K771" s="134"/>
      <c r="L771" s="134"/>
      <c r="M771" s="134"/>
    </row>
    <row r="772" spans="1:13">
      <c r="A772" s="118"/>
      <c r="B772" s="118"/>
      <c r="C772" s="118"/>
      <c r="D772" s="198"/>
      <c r="E772" s="118"/>
      <c r="F772" s="134"/>
      <c r="G772" s="134"/>
      <c r="H772" s="134"/>
      <c r="I772" s="134"/>
      <c r="J772" s="134"/>
      <c r="K772" s="134"/>
      <c r="L772" s="134"/>
      <c r="M772" s="134"/>
    </row>
    <row r="773" spans="1:13">
      <c r="A773" s="118"/>
      <c r="B773" s="118"/>
      <c r="C773" s="118"/>
      <c r="D773" s="198"/>
      <c r="E773" s="118"/>
      <c r="F773" s="134"/>
      <c r="G773" s="134"/>
      <c r="H773" s="134"/>
      <c r="I773" s="134"/>
      <c r="J773" s="134"/>
      <c r="K773" s="134"/>
      <c r="L773" s="134"/>
      <c r="M773" s="134"/>
    </row>
    <row r="774" spans="1:13">
      <c r="A774" s="118"/>
      <c r="B774" s="118"/>
      <c r="C774" s="118"/>
      <c r="D774" s="198"/>
      <c r="E774" s="118"/>
      <c r="F774" s="134"/>
      <c r="G774" s="134"/>
      <c r="H774" s="134"/>
      <c r="I774" s="134"/>
      <c r="J774" s="134"/>
      <c r="K774" s="134"/>
      <c r="L774" s="134"/>
      <c r="M774" s="134"/>
    </row>
    <row r="775" spans="1:13">
      <c r="A775" s="118"/>
      <c r="B775" s="118"/>
      <c r="C775" s="118"/>
      <c r="D775" s="198"/>
      <c r="E775" s="118"/>
      <c r="F775" s="134"/>
      <c r="G775" s="134"/>
      <c r="H775" s="134"/>
      <c r="I775" s="134"/>
      <c r="J775" s="134"/>
      <c r="K775" s="134"/>
      <c r="L775" s="134"/>
      <c r="M775" s="134"/>
    </row>
    <row r="776" spans="1:13">
      <c r="A776" s="118"/>
      <c r="B776" s="118"/>
      <c r="C776" s="118"/>
      <c r="D776" s="198"/>
      <c r="E776" s="118"/>
      <c r="F776" s="134"/>
      <c r="G776" s="134"/>
      <c r="H776" s="134"/>
      <c r="I776" s="134"/>
      <c r="J776" s="134"/>
      <c r="K776" s="134"/>
      <c r="L776" s="134"/>
      <c r="M776" s="134"/>
    </row>
    <row r="777" spans="1:13">
      <c r="A777" s="118"/>
      <c r="B777" s="118"/>
      <c r="C777" s="118"/>
      <c r="D777" s="198"/>
      <c r="E777" s="118"/>
      <c r="F777" s="134"/>
      <c r="G777" s="134"/>
      <c r="H777" s="134"/>
      <c r="I777" s="134"/>
      <c r="J777" s="134"/>
      <c r="K777" s="134"/>
      <c r="L777" s="134"/>
      <c r="M777" s="134"/>
    </row>
    <row r="778" spans="1:13">
      <c r="A778" s="118"/>
      <c r="B778" s="118"/>
      <c r="C778" s="118"/>
      <c r="D778" s="198"/>
      <c r="E778" s="118"/>
      <c r="F778" s="134"/>
      <c r="G778" s="134"/>
      <c r="H778" s="134"/>
      <c r="I778" s="134"/>
      <c r="J778" s="134"/>
      <c r="K778" s="134"/>
      <c r="L778" s="134"/>
      <c r="M778" s="134"/>
    </row>
    <row r="779" spans="1:13">
      <c r="A779" s="118"/>
      <c r="B779" s="118"/>
      <c r="C779" s="118"/>
      <c r="D779" s="198"/>
      <c r="E779" s="118"/>
      <c r="F779" s="134"/>
      <c r="G779" s="134"/>
      <c r="H779" s="134"/>
      <c r="I779" s="134"/>
      <c r="J779" s="134"/>
      <c r="K779" s="134"/>
      <c r="L779" s="134"/>
      <c r="M779" s="134"/>
    </row>
    <row r="780" spans="1:13">
      <c r="A780" s="118"/>
      <c r="B780" s="118"/>
      <c r="C780" s="118"/>
      <c r="D780" s="198"/>
      <c r="E780" s="118"/>
      <c r="F780" s="134"/>
      <c r="G780" s="134"/>
      <c r="H780" s="134"/>
      <c r="I780" s="134"/>
      <c r="J780" s="134"/>
      <c r="K780" s="134"/>
      <c r="L780" s="134"/>
      <c r="M780" s="134"/>
    </row>
    <row r="781" spans="1:13">
      <c r="A781" s="118"/>
      <c r="B781" s="118"/>
      <c r="C781" s="118"/>
      <c r="D781" s="198"/>
      <c r="E781" s="118"/>
      <c r="F781" s="134"/>
      <c r="G781" s="134"/>
      <c r="H781" s="134"/>
      <c r="I781" s="134"/>
      <c r="J781" s="134"/>
      <c r="K781" s="134"/>
      <c r="L781" s="134"/>
      <c r="M781" s="134"/>
    </row>
    <row r="782" spans="1:13">
      <c r="A782" s="118"/>
      <c r="B782" s="118"/>
      <c r="C782" s="118"/>
      <c r="D782" s="198"/>
      <c r="E782" s="118"/>
      <c r="F782" s="134"/>
      <c r="G782" s="134"/>
      <c r="H782" s="134"/>
      <c r="I782" s="134"/>
      <c r="J782" s="134"/>
      <c r="K782" s="134"/>
      <c r="L782" s="134"/>
      <c r="M782" s="134"/>
    </row>
    <row r="783" spans="1:13">
      <c r="A783" s="118"/>
      <c r="B783" s="118"/>
      <c r="C783" s="118"/>
      <c r="D783" s="198"/>
      <c r="E783" s="118"/>
      <c r="F783" s="134"/>
      <c r="G783" s="134"/>
      <c r="H783" s="134"/>
      <c r="I783" s="134"/>
      <c r="J783" s="134"/>
      <c r="K783" s="134"/>
      <c r="L783" s="134"/>
      <c r="M783" s="134"/>
    </row>
    <row r="784" spans="1:13">
      <c r="A784" s="118"/>
      <c r="B784" s="118"/>
      <c r="C784" s="118"/>
      <c r="D784" s="198"/>
      <c r="E784" s="118"/>
      <c r="F784" s="134"/>
      <c r="G784" s="134"/>
      <c r="H784" s="134"/>
      <c r="I784" s="134"/>
      <c r="J784" s="134"/>
      <c r="K784" s="134"/>
      <c r="L784" s="134"/>
      <c r="M784" s="134"/>
    </row>
    <row r="785" spans="1:13">
      <c r="A785" s="118"/>
      <c r="B785" s="118"/>
      <c r="C785" s="118"/>
      <c r="D785" s="198"/>
      <c r="E785" s="118"/>
      <c r="F785" s="134"/>
      <c r="G785" s="134"/>
      <c r="H785" s="134"/>
      <c r="I785" s="134"/>
      <c r="J785" s="134"/>
      <c r="K785" s="134"/>
      <c r="L785" s="134"/>
      <c r="M785" s="134"/>
    </row>
    <row r="786" spans="1:13">
      <c r="A786" s="118"/>
      <c r="B786" s="118"/>
      <c r="C786" s="118"/>
      <c r="D786" s="198"/>
      <c r="E786" s="118"/>
      <c r="F786" s="134"/>
      <c r="G786" s="134"/>
      <c r="H786" s="134"/>
      <c r="I786" s="134"/>
      <c r="J786" s="134"/>
      <c r="K786" s="134"/>
      <c r="L786" s="134"/>
      <c r="M786" s="134"/>
    </row>
    <row r="787" spans="1:13">
      <c r="A787" s="118"/>
      <c r="B787" s="118"/>
      <c r="C787" s="118"/>
      <c r="D787" s="198"/>
      <c r="E787" s="118"/>
      <c r="F787" s="134"/>
      <c r="G787" s="134"/>
      <c r="H787" s="134"/>
      <c r="I787" s="134"/>
      <c r="J787" s="134"/>
      <c r="K787" s="134"/>
      <c r="L787" s="134"/>
      <c r="M787" s="134"/>
    </row>
    <row r="788" spans="1:13">
      <c r="A788" s="118"/>
      <c r="B788" s="118"/>
      <c r="C788" s="118"/>
      <c r="D788" s="198"/>
      <c r="E788" s="118"/>
      <c r="F788" s="134"/>
      <c r="G788" s="134"/>
      <c r="H788" s="134"/>
      <c r="I788" s="134"/>
      <c r="J788" s="134"/>
      <c r="K788" s="134"/>
      <c r="L788" s="134"/>
      <c r="M788" s="134"/>
    </row>
    <row r="789" spans="1:13">
      <c r="A789" s="118"/>
      <c r="B789" s="118"/>
      <c r="C789" s="118"/>
      <c r="D789" s="198"/>
      <c r="E789" s="118"/>
      <c r="F789" s="134"/>
      <c r="G789" s="134"/>
      <c r="H789" s="134"/>
      <c r="I789" s="134"/>
      <c r="J789" s="134"/>
      <c r="K789" s="134"/>
      <c r="L789" s="134"/>
      <c r="M789" s="134"/>
    </row>
    <row r="790" spans="1:13">
      <c r="A790" s="118"/>
      <c r="B790" s="118"/>
      <c r="C790" s="118"/>
      <c r="D790" s="198"/>
      <c r="E790" s="118"/>
      <c r="F790" s="134"/>
      <c r="G790" s="134"/>
      <c r="H790" s="134"/>
      <c r="I790" s="134"/>
      <c r="J790" s="134"/>
      <c r="K790" s="134"/>
      <c r="L790" s="134"/>
      <c r="M790" s="134"/>
    </row>
    <row r="791" spans="1:13">
      <c r="A791" s="118"/>
      <c r="B791" s="118"/>
      <c r="C791" s="118"/>
      <c r="D791" s="198"/>
      <c r="E791" s="118"/>
      <c r="F791" s="134"/>
      <c r="G791" s="134"/>
      <c r="H791" s="134"/>
      <c r="I791" s="134"/>
      <c r="J791" s="134"/>
      <c r="K791" s="134"/>
      <c r="L791" s="134"/>
      <c r="M791" s="134"/>
    </row>
    <row r="792" spans="1:13">
      <c r="A792" s="118"/>
      <c r="B792" s="118"/>
      <c r="C792" s="118"/>
      <c r="D792" s="198"/>
      <c r="E792" s="118"/>
      <c r="F792" s="134"/>
      <c r="G792" s="134"/>
      <c r="H792" s="134"/>
      <c r="I792" s="134"/>
      <c r="J792" s="134"/>
      <c r="K792" s="134"/>
      <c r="L792" s="134"/>
      <c r="M792" s="134"/>
    </row>
    <row r="793" spans="1:13">
      <c r="A793" s="118"/>
      <c r="B793" s="118"/>
      <c r="C793" s="118"/>
      <c r="D793" s="198"/>
      <c r="E793" s="118"/>
      <c r="F793" s="134"/>
      <c r="G793" s="134"/>
      <c r="H793" s="134"/>
      <c r="I793" s="134"/>
      <c r="J793" s="134"/>
      <c r="K793" s="134"/>
      <c r="L793" s="134"/>
      <c r="M793" s="134"/>
    </row>
    <row r="794" spans="1:13">
      <c r="A794" s="118"/>
      <c r="B794" s="118"/>
      <c r="C794" s="118"/>
      <c r="D794" s="198"/>
      <c r="E794" s="118"/>
      <c r="F794" s="134"/>
      <c r="G794" s="134"/>
      <c r="H794" s="134"/>
      <c r="I794" s="134"/>
      <c r="J794" s="134"/>
      <c r="K794" s="134"/>
      <c r="L794" s="134"/>
      <c r="M794" s="134"/>
    </row>
    <row r="795" spans="1:13">
      <c r="A795" s="118"/>
      <c r="B795" s="118"/>
      <c r="C795" s="118"/>
      <c r="D795" s="198"/>
      <c r="E795" s="118"/>
      <c r="F795" s="134"/>
      <c r="G795" s="134"/>
      <c r="H795" s="134"/>
      <c r="I795" s="134"/>
      <c r="J795" s="134"/>
      <c r="K795" s="134"/>
      <c r="L795" s="134"/>
      <c r="M795" s="134"/>
    </row>
    <row r="796" spans="1:13">
      <c r="A796" s="118"/>
      <c r="B796" s="118"/>
      <c r="C796" s="118"/>
      <c r="D796" s="198"/>
      <c r="E796" s="118"/>
      <c r="F796" s="134"/>
      <c r="G796" s="134"/>
      <c r="H796" s="134"/>
      <c r="I796" s="134"/>
      <c r="J796" s="134"/>
      <c r="K796" s="134"/>
      <c r="L796" s="134"/>
      <c r="M796" s="134"/>
    </row>
    <row r="797" spans="1:13">
      <c r="A797" s="118"/>
      <c r="B797" s="118"/>
      <c r="C797" s="118"/>
      <c r="D797" s="198"/>
      <c r="E797" s="118"/>
      <c r="F797" s="134"/>
      <c r="G797" s="134"/>
      <c r="H797" s="134"/>
      <c r="I797" s="134"/>
      <c r="J797" s="134"/>
      <c r="K797" s="134"/>
      <c r="L797" s="134"/>
      <c r="M797" s="134"/>
    </row>
    <row r="798" spans="1:13">
      <c r="A798" s="118"/>
      <c r="B798" s="118"/>
      <c r="C798" s="118"/>
      <c r="D798" s="198"/>
      <c r="E798" s="118"/>
      <c r="F798" s="134"/>
      <c r="G798" s="134"/>
      <c r="H798" s="134"/>
      <c r="I798" s="134"/>
      <c r="J798" s="134"/>
      <c r="K798" s="134"/>
      <c r="L798" s="134"/>
      <c r="M798" s="134"/>
    </row>
    <row r="799" spans="1:13">
      <c r="A799" s="118"/>
      <c r="B799" s="118"/>
      <c r="C799" s="118"/>
      <c r="D799" s="198"/>
      <c r="E799" s="118"/>
      <c r="F799" s="134"/>
      <c r="G799" s="134"/>
      <c r="H799" s="134"/>
      <c r="I799" s="134"/>
      <c r="J799" s="134"/>
      <c r="K799" s="134"/>
      <c r="L799" s="134"/>
      <c r="M799" s="134"/>
    </row>
    <row r="800" spans="1:13">
      <c r="A800" s="118"/>
      <c r="B800" s="118"/>
      <c r="C800" s="118"/>
      <c r="D800" s="198"/>
      <c r="E800" s="118"/>
      <c r="F800" s="134"/>
      <c r="G800" s="134"/>
      <c r="H800" s="134"/>
      <c r="I800" s="134"/>
      <c r="J800" s="134"/>
      <c r="K800" s="134"/>
      <c r="L800" s="134"/>
      <c r="M800" s="134"/>
    </row>
    <row r="801" spans="1:13">
      <c r="A801" s="118"/>
      <c r="B801" s="118"/>
      <c r="C801" s="118"/>
      <c r="D801" s="198"/>
      <c r="E801" s="118"/>
      <c r="F801" s="134"/>
      <c r="G801" s="134"/>
      <c r="H801" s="134"/>
      <c r="I801" s="134"/>
      <c r="J801" s="134"/>
      <c r="K801" s="134"/>
      <c r="L801" s="134"/>
      <c r="M801" s="134"/>
    </row>
    <row r="802" spans="1:13">
      <c r="A802" s="118"/>
      <c r="B802" s="118"/>
      <c r="C802" s="118"/>
      <c r="D802" s="198"/>
      <c r="E802" s="118"/>
      <c r="F802" s="134"/>
      <c r="G802" s="134"/>
      <c r="H802" s="134"/>
      <c r="I802" s="134"/>
      <c r="J802" s="134"/>
      <c r="K802" s="134"/>
      <c r="L802" s="134"/>
      <c r="M802" s="134"/>
    </row>
    <row r="803" spans="1:13">
      <c r="A803" s="118"/>
      <c r="B803" s="118"/>
      <c r="C803" s="118"/>
      <c r="D803" s="198"/>
      <c r="E803" s="118"/>
      <c r="F803" s="134"/>
      <c r="G803" s="134"/>
      <c r="H803" s="134"/>
      <c r="I803" s="134"/>
      <c r="J803" s="134"/>
      <c r="K803" s="134"/>
      <c r="L803" s="134"/>
      <c r="M803" s="134"/>
    </row>
    <row r="804" spans="1:13">
      <c r="A804" s="118"/>
      <c r="B804" s="118"/>
      <c r="C804" s="118"/>
      <c r="D804" s="198"/>
      <c r="E804" s="118"/>
      <c r="F804" s="134"/>
      <c r="G804" s="134"/>
      <c r="H804" s="134"/>
      <c r="I804" s="134"/>
      <c r="J804" s="134"/>
      <c r="K804" s="134"/>
      <c r="L804" s="134"/>
      <c r="M804" s="134"/>
    </row>
    <row r="805" spans="1:13">
      <c r="A805" s="118"/>
      <c r="B805" s="118"/>
      <c r="C805" s="118"/>
      <c r="D805" s="198"/>
      <c r="E805" s="118"/>
      <c r="F805" s="134"/>
      <c r="G805" s="134"/>
      <c r="H805" s="134"/>
      <c r="I805" s="134"/>
      <c r="J805" s="134"/>
      <c r="K805" s="134"/>
      <c r="L805" s="134"/>
      <c r="M805" s="134"/>
    </row>
    <row r="806" spans="1:13">
      <c r="A806" s="118"/>
      <c r="B806" s="118"/>
      <c r="C806" s="118"/>
      <c r="D806" s="198"/>
      <c r="E806" s="118"/>
      <c r="F806" s="134"/>
      <c r="G806" s="134"/>
      <c r="H806" s="134"/>
      <c r="I806" s="134"/>
      <c r="J806" s="134"/>
      <c r="K806" s="134"/>
      <c r="L806" s="134"/>
      <c r="M806" s="134"/>
    </row>
    <row r="807" spans="1:13">
      <c r="A807" s="118"/>
      <c r="B807" s="118"/>
      <c r="C807" s="118"/>
      <c r="D807" s="198"/>
      <c r="E807" s="118"/>
      <c r="F807" s="134"/>
      <c r="G807" s="134"/>
      <c r="H807" s="134"/>
      <c r="I807" s="134"/>
      <c r="J807" s="134"/>
      <c r="K807" s="134"/>
      <c r="L807" s="134"/>
      <c r="M807" s="134"/>
    </row>
    <row r="808" spans="1:13">
      <c r="A808" s="118"/>
      <c r="B808" s="118"/>
      <c r="C808" s="118"/>
      <c r="D808" s="198"/>
      <c r="E808" s="118"/>
      <c r="F808" s="134"/>
      <c r="G808" s="134"/>
      <c r="H808" s="134"/>
      <c r="I808" s="134"/>
      <c r="J808" s="134"/>
      <c r="K808" s="134"/>
      <c r="L808" s="134"/>
      <c r="M808" s="134"/>
    </row>
    <row r="809" spans="1:13">
      <c r="A809" s="118"/>
      <c r="B809" s="118"/>
      <c r="C809" s="118"/>
      <c r="D809" s="198"/>
      <c r="E809" s="118"/>
      <c r="F809" s="134"/>
      <c r="G809" s="134"/>
      <c r="H809" s="134"/>
      <c r="I809" s="134"/>
      <c r="J809" s="134"/>
      <c r="K809" s="134"/>
      <c r="L809" s="134"/>
      <c r="M809" s="134"/>
    </row>
    <row r="810" spans="1:13">
      <c r="A810" s="118"/>
      <c r="B810" s="118"/>
      <c r="C810" s="118"/>
      <c r="D810" s="198"/>
      <c r="E810" s="118"/>
      <c r="F810" s="134"/>
      <c r="G810" s="134"/>
      <c r="H810" s="134"/>
      <c r="I810" s="134"/>
      <c r="J810" s="134"/>
      <c r="K810" s="134"/>
      <c r="L810" s="134"/>
      <c r="M810" s="134"/>
    </row>
    <row r="811" spans="1:13">
      <c r="A811" s="118"/>
      <c r="B811" s="118"/>
      <c r="C811" s="118"/>
      <c r="D811" s="198"/>
      <c r="E811" s="118"/>
      <c r="F811" s="134"/>
      <c r="G811" s="134"/>
      <c r="H811" s="134"/>
      <c r="I811" s="134"/>
      <c r="J811" s="134"/>
      <c r="K811" s="134"/>
      <c r="L811" s="134"/>
      <c r="M811" s="134"/>
    </row>
    <row r="812" spans="1:13">
      <c r="A812" s="118"/>
      <c r="B812" s="118"/>
      <c r="C812" s="118"/>
      <c r="D812" s="198"/>
      <c r="E812" s="118"/>
      <c r="F812" s="134"/>
      <c r="G812" s="134"/>
      <c r="H812" s="134"/>
      <c r="I812" s="134"/>
      <c r="J812" s="134"/>
      <c r="K812" s="134"/>
      <c r="L812" s="134"/>
      <c r="M812" s="134"/>
    </row>
    <row r="813" spans="1:13">
      <c r="A813" s="118"/>
      <c r="B813" s="118"/>
      <c r="C813" s="118"/>
      <c r="D813" s="198"/>
      <c r="E813" s="118"/>
      <c r="F813" s="134"/>
      <c r="G813" s="134"/>
      <c r="H813" s="134"/>
      <c r="I813" s="134"/>
      <c r="J813" s="134"/>
      <c r="K813" s="134"/>
      <c r="L813" s="134"/>
      <c r="M813" s="134"/>
    </row>
    <row r="814" spans="1:13">
      <c r="A814" s="118"/>
      <c r="B814" s="118"/>
      <c r="C814" s="118"/>
      <c r="D814" s="198"/>
      <c r="E814" s="118"/>
      <c r="F814" s="134"/>
      <c r="G814" s="134"/>
      <c r="H814" s="134"/>
      <c r="I814" s="134"/>
      <c r="J814" s="134"/>
      <c r="K814" s="134"/>
      <c r="L814" s="134"/>
      <c r="M814" s="134"/>
    </row>
    <row r="815" spans="1:13">
      <c r="A815" s="118"/>
      <c r="B815" s="118"/>
      <c r="C815" s="118"/>
      <c r="D815" s="198"/>
      <c r="E815" s="118"/>
      <c r="F815" s="134"/>
      <c r="G815" s="134"/>
      <c r="H815" s="134"/>
      <c r="I815" s="134"/>
      <c r="J815" s="134"/>
      <c r="K815" s="134"/>
      <c r="L815" s="134"/>
      <c r="M815" s="134"/>
    </row>
    <row r="816" spans="1:13">
      <c r="A816" s="118"/>
      <c r="B816" s="118"/>
      <c r="C816" s="118"/>
      <c r="D816" s="198"/>
      <c r="E816" s="118"/>
      <c r="F816" s="134"/>
      <c r="G816" s="134"/>
      <c r="H816" s="134"/>
      <c r="I816" s="134"/>
      <c r="J816" s="134"/>
      <c r="K816" s="134"/>
      <c r="L816" s="134"/>
      <c r="M816" s="134"/>
    </row>
    <row r="817" spans="1:13">
      <c r="A817" s="118"/>
      <c r="B817" s="118"/>
      <c r="C817" s="118"/>
      <c r="D817" s="198"/>
      <c r="E817" s="118"/>
      <c r="F817" s="134"/>
      <c r="G817" s="134"/>
      <c r="H817" s="134"/>
      <c r="I817" s="134"/>
      <c r="J817" s="134"/>
      <c r="K817" s="134"/>
      <c r="L817" s="134"/>
      <c r="M817" s="134"/>
    </row>
    <row r="818" spans="1:13">
      <c r="A818" s="118"/>
      <c r="B818" s="118"/>
      <c r="C818" s="118"/>
      <c r="D818" s="198"/>
      <c r="E818" s="118"/>
      <c r="F818" s="134"/>
      <c r="G818" s="134"/>
      <c r="H818" s="134"/>
      <c r="I818" s="134"/>
      <c r="J818" s="134"/>
      <c r="K818" s="134"/>
      <c r="L818" s="134"/>
      <c r="M818" s="134"/>
    </row>
    <row r="819" spans="1:13">
      <c r="A819" s="118"/>
      <c r="B819" s="118"/>
      <c r="C819" s="118"/>
      <c r="D819" s="198"/>
      <c r="E819" s="118"/>
      <c r="F819" s="134"/>
      <c r="G819" s="134"/>
      <c r="H819" s="134"/>
      <c r="I819" s="134"/>
      <c r="J819" s="134"/>
      <c r="K819" s="134"/>
      <c r="L819" s="134"/>
      <c r="M819" s="134"/>
    </row>
    <row r="820" spans="1:13">
      <c r="A820" s="118"/>
      <c r="B820" s="118"/>
      <c r="C820" s="118"/>
      <c r="D820" s="198"/>
      <c r="E820" s="118"/>
      <c r="F820" s="134"/>
      <c r="G820" s="134"/>
      <c r="H820" s="134"/>
      <c r="I820" s="134"/>
      <c r="J820" s="134"/>
      <c r="K820" s="134"/>
      <c r="L820" s="134"/>
      <c r="M820" s="134"/>
    </row>
    <row r="821" spans="1:13">
      <c r="A821" s="118"/>
      <c r="B821" s="118"/>
      <c r="C821" s="118"/>
      <c r="D821" s="198"/>
      <c r="E821" s="118"/>
      <c r="F821" s="134"/>
      <c r="G821" s="134"/>
      <c r="H821" s="134"/>
      <c r="I821" s="134"/>
      <c r="J821" s="134"/>
      <c r="K821" s="134"/>
      <c r="L821" s="134"/>
      <c r="M821" s="134"/>
    </row>
    <row r="822" spans="1:13">
      <c r="A822" s="118"/>
      <c r="B822" s="118"/>
      <c r="C822" s="118"/>
      <c r="D822" s="198"/>
      <c r="E822" s="118"/>
      <c r="F822" s="134"/>
      <c r="G822" s="134"/>
      <c r="H822" s="134"/>
      <c r="I822" s="134"/>
      <c r="J822" s="134"/>
      <c r="K822" s="134"/>
      <c r="L822" s="134"/>
      <c r="M822" s="134"/>
    </row>
    <row r="823" spans="1:13">
      <c r="A823" s="118"/>
      <c r="B823" s="118"/>
      <c r="C823" s="118"/>
      <c r="D823" s="198"/>
      <c r="E823" s="118"/>
      <c r="F823" s="134"/>
      <c r="G823" s="134"/>
      <c r="H823" s="134"/>
      <c r="I823" s="134"/>
      <c r="J823" s="134"/>
      <c r="K823" s="134"/>
      <c r="L823" s="134"/>
      <c r="M823" s="134"/>
    </row>
    <row r="824" spans="1:13">
      <c r="A824" s="118"/>
      <c r="B824" s="118"/>
      <c r="C824" s="118"/>
      <c r="D824" s="198"/>
      <c r="E824" s="118"/>
      <c r="F824" s="134"/>
      <c r="G824" s="134"/>
      <c r="H824" s="134"/>
      <c r="I824" s="134"/>
      <c r="J824" s="134"/>
      <c r="K824" s="134"/>
      <c r="L824" s="134"/>
      <c r="M824" s="134"/>
    </row>
    <row r="825" spans="1:13">
      <c r="A825" s="118"/>
      <c r="B825" s="118"/>
      <c r="C825" s="118"/>
      <c r="D825" s="198"/>
      <c r="E825" s="118"/>
      <c r="F825" s="134"/>
      <c r="G825" s="134"/>
      <c r="H825" s="134"/>
      <c r="I825" s="134"/>
      <c r="J825" s="134"/>
      <c r="K825" s="134"/>
      <c r="L825" s="134"/>
      <c r="M825" s="134"/>
    </row>
    <row r="826" spans="1:13">
      <c r="A826" s="118"/>
      <c r="B826" s="118"/>
      <c r="C826" s="118"/>
      <c r="D826" s="198"/>
      <c r="E826" s="118"/>
      <c r="F826" s="134"/>
      <c r="G826" s="134"/>
      <c r="H826" s="134"/>
      <c r="I826" s="134"/>
      <c r="J826" s="134"/>
      <c r="K826" s="134"/>
      <c r="L826" s="134"/>
      <c r="M826" s="134"/>
    </row>
    <row r="827" spans="1:13">
      <c r="A827" s="118"/>
      <c r="B827" s="118"/>
      <c r="C827" s="118"/>
      <c r="D827" s="198"/>
      <c r="E827" s="118"/>
      <c r="F827" s="134"/>
      <c r="G827" s="134"/>
      <c r="H827" s="134"/>
      <c r="I827" s="134"/>
      <c r="J827" s="134"/>
      <c r="K827" s="134"/>
      <c r="L827" s="134"/>
      <c r="M827" s="134"/>
    </row>
    <row r="828" spans="1:13">
      <c r="A828" s="118"/>
      <c r="B828" s="118"/>
      <c r="C828" s="118"/>
      <c r="D828" s="198"/>
      <c r="E828" s="118"/>
      <c r="F828" s="134"/>
      <c r="G828" s="134"/>
      <c r="H828" s="134"/>
      <c r="I828" s="134"/>
      <c r="J828" s="134"/>
      <c r="K828" s="134"/>
      <c r="L828" s="134"/>
      <c r="M828" s="134"/>
    </row>
    <row r="829" spans="1:13">
      <c r="A829" s="118"/>
      <c r="B829" s="118"/>
      <c r="C829" s="118"/>
      <c r="D829" s="198"/>
      <c r="E829" s="118"/>
      <c r="F829" s="134"/>
      <c r="G829" s="134"/>
      <c r="H829" s="134"/>
      <c r="I829" s="134"/>
      <c r="J829" s="134"/>
      <c r="K829" s="134"/>
      <c r="L829" s="134"/>
      <c r="M829" s="134"/>
    </row>
    <row r="830" spans="1:13">
      <c r="A830" s="118"/>
      <c r="B830" s="118"/>
      <c r="C830" s="118"/>
      <c r="D830" s="185"/>
      <c r="E830" s="118"/>
      <c r="F830" s="134"/>
      <c r="G830" s="134"/>
      <c r="H830" s="134"/>
      <c r="I830" s="134"/>
      <c r="J830" s="134"/>
      <c r="K830" s="134"/>
      <c r="L830" s="134"/>
      <c r="M830" s="134"/>
    </row>
    <row r="831" spans="1:13">
      <c r="A831" s="118"/>
      <c r="B831" s="118"/>
      <c r="C831" s="118"/>
      <c r="D831" s="185"/>
      <c r="E831" s="118"/>
      <c r="F831" s="134"/>
      <c r="G831" s="134"/>
      <c r="H831" s="134"/>
      <c r="I831" s="134"/>
      <c r="J831" s="134"/>
      <c r="K831" s="134"/>
      <c r="L831" s="134"/>
      <c r="M831" s="134"/>
    </row>
    <row r="832" spans="1:13">
      <c r="A832" s="118"/>
      <c r="B832" s="118"/>
      <c r="C832" s="118"/>
      <c r="D832" s="185"/>
      <c r="E832" s="118"/>
      <c r="F832" s="134"/>
      <c r="G832" s="134"/>
      <c r="H832" s="134"/>
      <c r="I832" s="134"/>
      <c r="J832" s="134"/>
      <c r="K832" s="134"/>
      <c r="L832" s="134"/>
      <c r="M832" s="134"/>
    </row>
    <row r="833" spans="1:13">
      <c r="A833" s="118"/>
      <c r="B833" s="118"/>
      <c r="C833" s="118"/>
      <c r="D833" s="185"/>
      <c r="E833" s="118"/>
      <c r="F833" s="134"/>
      <c r="G833" s="134"/>
      <c r="H833" s="134"/>
      <c r="I833" s="134"/>
      <c r="J833" s="134"/>
      <c r="K833" s="134"/>
      <c r="L833" s="134"/>
      <c r="M833" s="134"/>
    </row>
    <row r="834" spans="1:13">
      <c r="A834" s="118"/>
      <c r="B834" s="118"/>
      <c r="C834" s="118"/>
      <c r="D834" s="185"/>
      <c r="E834" s="118"/>
      <c r="F834" s="134"/>
      <c r="G834" s="134"/>
      <c r="H834" s="134"/>
      <c r="I834" s="134"/>
      <c r="J834" s="134"/>
      <c r="K834" s="134"/>
      <c r="L834" s="134"/>
      <c r="M834" s="134"/>
    </row>
    <row r="835" spans="1:13">
      <c r="A835" s="118"/>
      <c r="B835" s="118"/>
      <c r="C835" s="118"/>
      <c r="D835" s="185"/>
      <c r="E835" s="118"/>
      <c r="F835" s="134"/>
      <c r="G835" s="134"/>
      <c r="H835" s="134"/>
      <c r="I835" s="134"/>
      <c r="J835" s="134"/>
      <c r="K835" s="134"/>
      <c r="L835" s="134"/>
      <c r="M835" s="134"/>
    </row>
    <row r="836" spans="1:13">
      <c r="A836" s="118"/>
      <c r="B836" s="118"/>
      <c r="C836" s="118"/>
      <c r="D836" s="185"/>
      <c r="E836" s="118"/>
      <c r="F836" s="134"/>
      <c r="G836" s="134"/>
      <c r="H836" s="134"/>
      <c r="I836" s="134"/>
      <c r="J836" s="134"/>
      <c r="K836" s="134"/>
      <c r="L836" s="134"/>
      <c r="M836" s="134"/>
    </row>
    <row r="837" spans="1:13">
      <c r="A837" s="118"/>
      <c r="B837" s="118"/>
      <c r="C837" s="118"/>
      <c r="D837" s="185"/>
      <c r="E837" s="118"/>
      <c r="F837" s="134"/>
      <c r="G837" s="134"/>
      <c r="H837" s="134"/>
      <c r="I837" s="134"/>
      <c r="J837" s="134"/>
      <c r="K837" s="134"/>
      <c r="L837" s="134"/>
      <c r="M837" s="134"/>
    </row>
    <row r="838" spans="1:13">
      <c r="A838" s="118"/>
      <c r="B838" s="118"/>
      <c r="C838" s="118"/>
      <c r="D838" s="185"/>
      <c r="E838" s="118"/>
      <c r="F838" s="134"/>
      <c r="G838" s="134"/>
      <c r="H838" s="134"/>
      <c r="I838" s="134"/>
      <c r="J838" s="134"/>
      <c r="K838" s="134"/>
      <c r="L838" s="134"/>
      <c r="M838" s="134"/>
    </row>
    <row r="839" spans="1:13">
      <c r="A839" s="118"/>
      <c r="B839" s="118"/>
      <c r="C839" s="118"/>
      <c r="D839" s="185"/>
      <c r="E839" s="118"/>
      <c r="F839" s="134"/>
      <c r="G839" s="134"/>
      <c r="H839" s="134"/>
      <c r="I839" s="134"/>
      <c r="J839" s="134"/>
      <c r="K839" s="134"/>
      <c r="L839" s="134"/>
      <c r="M839" s="134"/>
    </row>
    <row r="840" spans="1:13">
      <c r="A840" s="118"/>
      <c r="B840" s="118"/>
      <c r="C840" s="118"/>
      <c r="D840" s="185"/>
      <c r="E840" s="118"/>
      <c r="F840" s="134"/>
      <c r="G840" s="134"/>
      <c r="H840" s="134"/>
      <c r="I840" s="134"/>
      <c r="J840" s="134"/>
      <c r="K840" s="134"/>
      <c r="L840" s="134"/>
      <c r="M840" s="134"/>
    </row>
    <row r="841" spans="1:13">
      <c r="A841" s="118"/>
      <c r="B841" s="118"/>
      <c r="C841" s="118"/>
      <c r="D841" s="185"/>
      <c r="E841" s="118"/>
      <c r="F841" s="134"/>
      <c r="G841" s="134"/>
      <c r="H841" s="134"/>
      <c r="I841" s="134"/>
      <c r="J841" s="134"/>
      <c r="K841" s="134"/>
      <c r="L841" s="134"/>
      <c r="M841" s="134"/>
    </row>
    <row r="842" spans="1:13">
      <c r="A842" s="118"/>
      <c r="B842" s="118"/>
      <c r="C842" s="118"/>
      <c r="D842" s="185"/>
      <c r="E842" s="118"/>
      <c r="F842" s="134"/>
      <c r="G842" s="134"/>
      <c r="H842" s="134"/>
      <c r="I842" s="134"/>
      <c r="J842" s="134"/>
      <c r="K842" s="134"/>
      <c r="L842" s="134"/>
      <c r="M842" s="134"/>
    </row>
    <row r="843" spans="1:13">
      <c r="A843" s="118"/>
      <c r="B843" s="118"/>
      <c r="C843" s="118"/>
      <c r="D843" s="185"/>
      <c r="E843" s="118"/>
      <c r="F843" s="134"/>
      <c r="G843" s="134"/>
      <c r="H843" s="134"/>
      <c r="I843" s="134"/>
      <c r="J843" s="134"/>
      <c r="K843" s="134"/>
      <c r="L843" s="134"/>
      <c r="M843" s="134"/>
    </row>
    <row r="844" spans="1:13">
      <c r="A844" s="118"/>
      <c r="B844" s="118"/>
      <c r="C844" s="118"/>
      <c r="D844" s="185"/>
      <c r="E844" s="118"/>
      <c r="F844" s="134"/>
      <c r="G844" s="134"/>
      <c r="H844" s="134"/>
      <c r="I844" s="134"/>
      <c r="J844" s="134"/>
      <c r="K844" s="134"/>
      <c r="L844" s="134"/>
      <c r="M844" s="134"/>
    </row>
    <row r="845" spans="1:13">
      <c r="A845" s="118"/>
      <c r="B845" s="118"/>
      <c r="C845" s="118"/>
      <c r="D845" s="185"/>
      <c r="E845" s="118"/>
      <c r="F845" s="134"/>
      <c r="G845" s="134"/>
      <c r="H845" s="134"/>
      <c r="I845" s="134"/>
      <c r="J845" s="134"/>
      <c r="K845" s="134"/>
      <c r="L845" s="134"/>
      <c r="M845" s="134"/>
    </row>
    <row r="846" spans="1:13">
      <c r="A846" s="118"/>
      <c r="B846" s="118"/>
      <c r="C846" s="118"/>
      <c r="D846" s="185"/>
      <c r="E846" s="118"/>
      <c r="F846" s="134"/>
      <c r="G846" s="134"/>
      <c r="H846" s="134"/>
      <c r="I846" s="134"/>
      <c r="J846" s="134"/>
      <c r="K846" s="134"/>
      <c r="L846" s="134"/>
      <c r="M846" s="134"/>
    </row>
    <row r="847" spans="1:13">
      <c r="A847" s="118"/>
      <c r="B847" s="118"/>
      <c r="C847" s="118"/>
      <c r="D847" s="185"/>
      <c r="E847" s="118"/>
      <c r="F847" s="134"/>
      <c r="G847" s="134"/>
      <c r="H847" s="134"/>
      <c r="I847" s="134"/>
      <c r="J847" s="134"/>
      <c r="K847" s="134"/>
      <c r="L847" s="134"/>
      <c r="M847" s="134"/>
    </row>
    <row r="848" spans="1:13">
      <c r="A848" s="118"/>
      <c r="B848" s="118"/>
      <c r="C848" s="118"/>
      <c r="D848" s="185"/>
      <c r="E848" s="118"/>
      <c r="F848" s="134"/>
      <c r="G848" s="134"/>
      <c r="H848" s="134"/>
      <c r="I848" s="134"/>
      <c r="J848" s="134"/>
      <c r="K848" s="134"/>
      <c r="L848" s="134"/>
      <c r="M848" s="134"/>
    </row>
    <row r="849" spans="1:13">
      <c r="A849" s="118"/>
      <c r="B849" s="118"/>
      <c r="C849" s="118"/>
      <c r="D849" s="185"/>
      <c r="E849" s="118"/>
      <c r="F849" s="134"/>
      <c r="G849" s="134"/>
      <c r="H849" s="134"/>
      <c r="I849" s="134"/>
      <c r="J849" s="134"/>
      <c r="K849" s="134"/>
      <c r="L849" s="134"/>
      <c r="M849" s="134"/>
    </row>
    <row r="850" spans="1:13">
      <c r="A850" s="118"/>
      <c r="B850" s="118"/>
      <c r="C850" s="118"/>
      <c r="D850" s="185"/>
      <c r="E850" s="118"/>
      <c r="F850" s="134"/>
      <c r="G850" s="134"/>
      <c r="H850" s="134"/>
      <c r="I850" s="134"/>
      <c r="J850" s="134"/>
      <c r="K850" s="134"/>
      <c r="L850" s="134"/>
      <c r="M850" s="134"/>
    </row>
    <row r="851" spans="1:13">
      <c r="A851" s="118"/>
      <c r="B851" s="118"/>
      <c r="C851" s="118"/>
      <c r="D851" s="185"/>
      <c r="E851" s="118"/>
      <c r="F851" s="134"/>
      <c r="G851" s="134"/>
      <c r="H851" s="134"/>
      <c r="I851" s="134"/>
      <c r="J851" s="134"/>
      <c r="K851" s="134"/>
      <c r="L851" s="134"/>
      <c r="M851" s="134"/>
    </row>
    <row r="852" spans="1:13">
      <c r="A852" s="118"/>
      <c r="B852" s="118"/>
      <c r="C852" s="118"/>
      <c r="D852" s="185"/>
      <c r="E852" s="118"/>
      <c r="F852" s="134"/>
      <c r="G852" s="134"/>
      <c r="H852" s="134"/>
      <c r="I852" s="134"/>
      <c r="J852" s="134"/>
      <c r="K852" s="134"/>
      <c r="L852" s="134"/>
      <c r="M852" s="134"/>
    </row>
    <row r="853" spans="1:13">
      <c r="A853" s="118"/>
      <c r="B853" s="118"/>
      <c r="C853" s="118"/>
      <c r="D853" s="185"/>
      <c r="E853" s="118"/>
      <c r="F853" s="134"/>
      <c r="G853" s="134"/>
      <c r="H853" s="134"/>
      <c r="I853" s="134"/>
      <c r="J853" s="134"/>
      <c r="K853" s="134"/>
      <c r="L853" s="134"/>
      <c r="M853" s="134"/>
    </row>
    <row r="854" spans="1:13">
      <c r="A854" s="118"/>
      <c r="B854" s="118"/>
      <c r="C854" s="118"/>
      <c r="D854" s="185"/>
      <c r="E854" s="118"/>
      <c r="F854" s="134"/>
      <c r="G854" s="134"/>
      <c r="H854" s="134"/>
      <c r="I854" s="134"/>
      <c r="J854" s="134"/>
      <c r="K854" s="134"/>
      <c r="L854" s="134"/>
      <c r="M854" s="134"/>
    </row>
    <row r="855" spans="1:13">
      <c r="A855" s="118"/>
      <c r="B855" s="118"/>
      <c r="C855" s="118"/>
      <c r="D855" s="185"/>
      <c r="E855" s="118"/>
      <c r="F855" s="134"/>
      <c r="G855" s="134"/>
      <c r="H855" s="134"/>
      <c r="I855" s="134"/>
      <c r="J855" s="134"/>
      <c r="K855" s="134"/>
      <c r="L855" s="134"/>
      <c r="M855" s="134"/>
    </row>
    <row r="856" spans="1:13">
      <c r="A856" s="118"/>
      <c r="B856" s="118"/>
      <c r="C856" s="118"/>
      <c r="D856" s="185"/>
      <c r="E856" s="118"/>
      <c r="F856" s="134"/>
      <c r="G856" s="134"/>
      <c r="H856" s="134"/>
      <c r="I856" s="134"/>
      <c r="J856" s="134"/>
      <c r="K856" s="134"/>
      <c r="L856" s="134"/>
      <c r="M856" s="134"/>
    </row>
    <row r="857" spans="1:13">
      <c r="A857" s="118"/>
      <c r="B857" s="118"/>
      <c r="C857" s="118"/>
      <c r="D857" s="185"/>
      <c r="E857" s="118"/>
      <c r="F857" s="134"/>
      <c r="G857" s="134"/>
      <c r="H857" s="134"/>
      <c r="I857" s="134"/>
      <c r="J857" s="134"/>
      <c r="K857" s="134"/>
      <c r="L857" s="134"/>
      <c r="M857" s="134"/>
    </row>
    <row r="858" spans="1:13">
      <c r="A858" s="118"/>
      <c r="B858" s="118"/>
      <c r="C858" s="118"/>
      <c r="D858" s="185"/>
      <c r="E858" s="118"/>
      <c r="F858" s="134"/>
      <c r="G858" s="134"/>
      <c r="H858" s="134"/>
      <c r="I858" s="134"/>
      <c r="J858" s="134"/>
      <c r="K858" s="134"/>
      <c r="L858" s="134"/>
      <c r="M858" s="134"/>
    </row>
    <row r="859" spans="1:13">
      <c r="A859" s="118"/>
      <c r="B859" s="118"/>
      <c r="C859" s="118"/>
      <c r="D859" s="185"/>
      <c r="E859" s="118"/>
      <c r="F859" s="134"/>
      <c r="G859" s="134"/>
      <c r="H859" s="134"/>
      <c r="I859" s="134"/>
      <c r="J859" s="134"/>
      <c r="K859" s="134"/>
      <c r="L859" s="134"/>
      <c r="M859" s="134"/>
    </row>
    <row r="860" spans="1:13">
      <c r="A860" s="118"/>
      <c r="B860" s="118"/>
      <c r="C860" s="118"/>
      <c r="D860" s="185"/>
      <c r="E860" s="118"/>
      <c r="F860" s="134"/>
      <c r="G860" s="134"/>
      <c r="H860" s="134"/>
      <c r="I860" s="134"/>
      <c r="J860" s="134"/>
      <c r="K860" s="134"/>
      <c r="L860" s="134"/>
      <c r="M860" s="134"/>
    </row>
    <row r="861" spans="1:13">
      <c r="A861" s="118"/>
      <c r="B861" s="118"/>
      <c r="C861" s="118"/>
      <c r="D861" s="185"/>
      <c r="E861" s="118"/>
      <c r="F861" s="134"/>
      <c r="G861" s="134"/>
      <c r="H861" s="134"/>
      <c r="I861" s="134"/>
      <c r="J861" s="134"/>
      <c r="K861" s="134"/>
      <c r="L861" s="134"/>
      <c r="M861" s="134"/>
    </row>
    <row r="862" spans="1:13">
      <c r="A862" s="118"/>
      <c r="B862" s="118"/>
      <c r="C862" s="118"/>
      <c r="D862" s="185"/>
      <c r="E862" s="118"/>
      <c r="F862" s="134"/>
      <c r="G862" s="134"/>
      <c r="H862" s="134"/>
      <c r="I862" s="134"/>
      <c r="J862" s="134"/>
      <c r="K862" s="134"/>
      <c r="L862" s="134"/>
      <c r="M862" s="134"/>
    </row>
    <row r="863" spans="1:13">
      <c r="A863" s="118"/>
      <c r="B863" s="118"/>
      <c r="C863" s="118"/>
      <c r="D863" s="185"/>
      <c r="E863" s="118"/>
      <c r="F863" s="134"/>
      <c r="G863" s="134"/>
      <c r="H863" s="134"/>
      <c r="I863" s="134"/>
      <c r="J863" s="134"/>
      <c r="K863" s="134"/>
      <c r="L863" s="134"/>
      <c r="M863" s="134"/>
    </row>
    <row r="864" spans="1:13">
      <c r="A864" s="118"/>
      <c r="B864" s="118"/>
      <c r="C864" s="118"/>
      <c r="D864" s="185"/>
      <c r="E864" s="118"/>
      <c r="F864" s="134"/>
      <c r="G864" s="134"/>
      <c r="H864" s="134"/>
      <c r="I864" s="134"/>
      <c r="J864" s="134"/>
      <c r="K864" s="134"/>
      <c r="L864" s="134"/>
      <c r="M864" s="134"/>
    </row>
    <row r="865" spans="1:13">
      <c r="A865" s="118"/>
      <c r="B865" s="118"/>
      <c r="C865" s="118"/>
      <c r="D865" s="185"/>
      <c r="E865" s="118"/>
      <c r="F865" s="134"/>
      <c r="G865" s="134"/>
      <c r="H865" s="134"/>
      <c r="I865" s="134"/>
      <c r="J865" s="134"/>
      <c r="K865" s="134"/>
      <c r="L865" s="134"/>
      <c r="M865" s="134"/>
    </row>
    <row r="866" spans="1:13">
      <c r="A866" s="118"/>
      <c r="B866" s="118"/>
      <c r="C866" s="118"/>
      <c r="D866" s="185"/>
      <c r="E866" s="118"/>
      <c r="F866" s="134"/>
      <c r="G866" s="134"/>
      <c r="H866" s="134"/>
      <c r="I866" s="134"/>
      <c r="J866" s="134"/>
      <c r="K866" s="134"/>
      <c r="L866" s="134"/>
      <c r="M866" s="134"/>
    </row>
    <row r="867" spans="1:13">
      <c r="A867" s="118"/>
      <c r="B867" s="118"/>
      <c r="C867" s="118"/>
      <c r="D867" s="185"/>
      <c r="E867" s="118"/>
      <c r="F867" s="134"/>
      <c r="G867" s="134"/>
      <c r="H867" s="134"/>
      <c r="I867" s="134"/>
      <c r="J867" s="134"/>
      <c r="K867" s="134"/>
      <c r="L867" s="134"/>
      <c r="M867" s="134"/>
    </row>
    <row r="868" spans="1:13">
      <c r="A868" s="118"/>
      <c r="B868" s="118"/>
      <c r="C868" s="118"/>
      <c r="D868" s="185"/>
      <c r="E868" s="118"/>
      <c r="F868" s="134"/>
      <c r="G868" s="134"/>
      <c r="H868" s="134"/>
      <c r="I868" s="134"/>
      <c r="J868" s="134"/>
      <c r="K868" s="134"/>
      <c r="L868" s="134"/>
      <c r="M868" s="134"/>
    </row>
    <row r="869" spans="1:13">
      <c r="A869" s="118"/>
      <c r="B869" s="118"/>
      <c r="C869" s="118"/>
      <c r="D869" s="185"/>
      <c r="E869" s="118"/>
      <c r="F869" s="134"/>
      <c r="G869" s="134"/>
      <c r="H869" s="134"/>
      <c r="I869" s="134"/>
      <c r="J869" s="134"/>
      <c r="K869" s="134"/>
      <c r="L869" s="134"/>
      <c r="M869" s="134"/>
    </row>
    <row r="870" spans="1:13">
      <c r="A870" s="118"/>
      <c r="B870" s="118"/>
      <c r="C870" s="118"/>
      <c r="D870" s="185"/>
      <c r="E870" s="118"/>
      <c r="F870" s="134"/>
      <c r="G870" s="134"/>
      <c r="H870" s="134"/>
      <c r="I870" s="134"/>
      <c r="J870" s="134"/>
      <c r="K870" s="134"/>
      <c r="L870" s="134"/>
      <c r="M870" s="134"/>
    </row>
    <row r="871" spans="1:13">
      <c r="A871" s="118"/>
      <c r="B871" s="118"/>
      <c r="C871" s="118"/>
      <c r="D871" s="185"/>
      <c r="E871" s="118"/>
      <c r="F871" s="134"/>
      <c r="G871" s="134"/>
      <c r="H871" s="134"/>
      <c r="I871" s="134"/>
      <c r="J871" s="134"/>
      <c r="K871" s="134"/>
      <c r="L871" s="134"/>
      <c r="M871" s="134"/>
    </row>
    <row r="872" spans="1:13">
      <c r="A872" s="118"/>
      <c r="B872" s="118"/>
      <c r="C872" s="118"/>
      <c r="D872" s="185"/>
      <c r="E872" s="118"/>
      <c r="F872" s="134"/>
      <c r="G872" s="134"/>
      <c r="H872" s="134"/>
      <c r="I872" s="134"/>
      <c r="J872" s="134"/>
      <c r="K872" s="134"/>
      <c r="L872" s="134"/>
      <c r="M872" s="134"/>
    </row>
    <row r="873" spans="1:13">
      <c r="A873" s="118"/>
      <c r="B873" s="118"/>
      <c r="C873" s="118"/>
      <c r="D873" s="185"/>
      <c r="E873" s="118"/>
      <c r="F873" s="134"/>
      <c r="G873" s="134"/>
      <c r="H873" s="134"/>
      <c r="I873" s="134"/>
      <c r="J873" s="134"/>
      <c r="K873" s="134"/>
      <c r="L873" s="134"/>
      <c r="M873" s="134"/>
    </row>
    <row r="874" spans="1:13">
      <c r="A874" s="118"/>
      <c r="B874" s="118"/>
      <c r="C874" s="118"/>
      <c r="D874" s="185"/>
      <c r="E874" s="118"/>
      <c r="F874" s="134"/>
      <c r="G874" s="134"/>
      <c r="H874" s="134"/>
      <c r="I874" s="134"/>
      <c r="J874" s="134"/>
      <c r="K874" s="134"/>
      <c r="L874" s="134"/>
      <c r="M874" s="134"/>
    </row>
    <row r="875" spans="1:13">
      <c r="A875" s="118"/>
      <c r="B875" s="118"/>
      <c r="C875" s="118"/>
      <c r="D875" s="185"/>
      <c r="E875" s="118"/>
      <c r="F875" s="134"/>
      <c r="G875" s="134"/>
      <c r="H875" s="134"/>
      <c r="I875" s="134"/>
      <c r="J875" s="134"/>
      <c r="K875" s="134"/>
      <c r="L875" s="134"/>
      <c r="M875" s="134"/>
    </row>
    <row r="876" spans="1:13">
      <c r="A876" s="118"/>
      <c r="B876" s="118"/>
      <c r="C876" s="118"/>
      <c r="D876" s="185"/>
      <c r="E876" s="118"/>
      <c r="F876" s="134"/>
      <c r="G876" s="134"/>
      <c r="H876" s="134"/>
      <c r="I876" s="134"/>
      <c r="J876" s="134"/>
      <c r="K876" s="134"/>
      <c r="L876" s="134"/>
      <c r="M876" s="134"/>
    </row>
    <row r="877" spans="1:13">
      <c r="A877" s="118"/>
      <c r="B877" s="118"/>
      <c r="C877" s="118"/>
      <c r="D877" s="185"/>
      <c r="E877" s="118"/>
      <c r="F877" s="134"/>
      <c r="G877" s="134"/>
      <c r="H877" s="134"/>
      <c r="I877" s="134"/>
      <c r="J877" s="134"/>
      <c r="K877" s="134"/>
      <c r="L877" s="134"/>
      <c r="M877" s="134"/>
    </row>
    <row r="878" spans="1:13">
      <c r="A878" s="118"/>
      <c r="B878" s="118"/>
      <c r="C878" s="118"/>
      <c r="D878" s="185"/>
      <c r="E878" s="118"/>
      <c r="F878" s="134"/>
      <c r="G878" s="134"/>
      <c r="H878" s="134"/>
      <c r="I878" s="134"/>
      <c r="J878" s="134"/>
      <c r="K878" s="134"/>
      <c r="L878" s="134"/>
      <c r="M878" s="134"/>
    </row>
    <row r="879" spans="1:13">
      <c r="A879" s="118"/>
      <c r="B879" s="118"/>
      <c r="C879" s="118"/>
      <c r="D879" s="185"/>
      <c r="E879" s="118"/>
      <c r="F879" s="134"/>
      <c r="G879" s="134"/>
      <c r="H879" s="134"/>
      <c r="I879" s="134"/>
      <c r="J879" s="134"/>
      <c r="K879" s="134"/>
      <c r="L879" s="134"/>
      <c r="M879" s="134"/>
    </row>
    <row r="880" spans="1:13">
      <c r="A880" s="118"/>
      <c r="B880" s="118"/>
      <c r="C880" s="118"/>
      <c r="D880" s="185"/>
      <c r="E880" s="118"/>
      <c r="F880" s="134"/>
      <c r="G880" s="134"/>
      <c r="H880" s="134"/>
      <c r="I880" s="134"/>
      <c r="J880" s="134"/>
      <c r="K880" s="134"/>
      <c r="L880" s="134"/>
      <c r="M880" s="134"/>
    </row>
    <row r="881" spans="1:13">
      <c r="A881" s="118"/>
      <c r="B881" s="118"/>
      <c r="C881" s="118"/>
      <c r="D881" s="185"/>
      <c r="E881" s="118"/>
      <c r="F881" s="134"/>
      <c r="G881" s="134"/>
      <c r="H881" s="134"/>
      <c r="I881" s="134"/>
      <c r="J881" s="134"/>
      <c r="K881" s="134"/>
      <c r="L881" s="134"/>
      <c r="M881" s="134"/>
    </row>
    <row r="882" spans="1:13">
      <c r="A882" s="118"/>
      <c r="B882" s="118"/>
      <c r="C882" s="118"/>
      <c r="D882" s="185"/>
      <c r="E882" s="118"/>
      <c r="F882" s="134"/>
      <c r="G882" s="134"/>
      <c r="H882" s="134"/>
      <c r="I882" s="134"/>
      <c r="J882" s="134"/>
      <c r="K882" s="134"/>
      <c r="L882" s="134"/>
      <c r="M882" s="134"/>
    </row>
    <row r="883" spans="1:13">
      <c r="A883" s="118"/>
      <c r="B883" s="118"/>
      <c r="C883" s="118"/>
      <c r="D883" s="185"/>
      <c r="E883" s="118"/>
      <c r="F883" s="134"/>
      <c r="G883" s="134"/>
      <c r="H883" s="134"/>
      <c r="I883" s="134"/>
      <c r="J883" s="134"/>
      <c r="K883" s="134"/>
      <c r="L883" s="134"/>
      <c r="M883" s="134"/>
    </row>
    <row r="884" spans="1:13">
      <c r="A884" s="118"/>
      <c r="B884" s="118"/>
      <c r="C884" s="118"/>
      <c r="D884" s="185"/>
      <c r="E884" s="118"/>
      <c r="F884" s="134"/>
      <c r="G884" s="134"/>
      <c r="H884" s="134"/>
      <c r="I884" s="134"/>
      <c r="J884" s="134"/>
      <c r="K884" s="134"/>
      <c r="L884" s="134"/>
      <c r="M884" s="134"/>
    </row>
    <row r="885" spans="1:13">
      <c r="A885" s="118"/>
      <c r="B885" s="118"/>
      <c r="C885" s="118"/>
      <c r="D885" s="185"/>
      <c r="E885" s="118"/>
      <c r="F885" s="134"/>
      <c r="G885" s="134"/>
      <c r="H885" s="134"/>
      <c r="I885" s="134"/>
      <c r="J885" s="134"/>
      <c r="K885" s="134"/>
      <c r="L885" s="134"/>
      <c r="M885" s="134"/>
    </row>
    <row r="886" spans="1:13">
      <c r="A886" s="118"/>
      <c r="B886" s="118"/>
      <c r="C886" s="118"/>
      <c r="D886" s="185"/>
      <c r="E886" s="118"/>
      <c r="F886" s="134"/>
      <c r="G886" s="134"/>
      <c r="H886" s="134"/>
      <c r="I886" s="134"/>
      <c r="J886" s="134"/>
      <c r="K886" s="134"/>
      <c r="L886" s="134"/>
      <c r="M886" s="134"/>
    </row>
    <row r="887" spans="1:13">
      <c r="A887" s="118"/>
      <c r="B887" s="118"/>
      <c r="C887" s="118"/>
      <c r="D887" s="185"/>
      <c r="E887" s="118"/>
      <c r="F887" s="134"/>
      <c r="G887" s="134"/>
      <c r="H887" s="134"/>
      <c r="I887" s="134"/>
      <c r="J887" s="134"/>
      <c r="K887" s="134"/>
      <c r="L887" s="134"/>
      <c r="M887" s="134"/>
    </row>
    <row r="888" spans="1:13">
      <c r="A888" s="118"/>
      <c r="B888" s="118"/>
      <c r="C888" s="118"/>
      <c r="D888" s="185"/>
      <c r="E888" s="118"/>
      <c r="F888" s="134"/>
      <c r="G888" s="134"/>
      <c r="H888" s="134"/>
      <c r="I888" s="134"/>
      <c r="J888" s="134"/>
      <c r="K888" s="134"/>
      <c r="L888" s="134"/>
      <c r="M888" s="134"/>
    </row>
    <row r="889" spans="1:13">
      <c r="A889" s="118"/>
      <c r="B889" s="118"/>
      <c r="C889" s="118"/>
      <c r="D889" s="185"/>
      <c r="E889" s="118"/>
      <c r="F889" s="134"/>
      <c r="G889" s="134"/>
      <c r="H889" s="134"/>
      <c r="I889" s="134"/>
      <c r="J889" s="134"/>
      <c r="K889" s="134"/>
      <c r="L889" s="134"/>
      <c r="M889" s="134"/>
    </row>
    <row r="890" spans="1:13">
      <c r="A890" s="118"/>
      <c r="B890" s="118"/>
      <c r="C890" s="118"/>
      <c r="D890" s="185"/>
      <c r="E890" s="118"/>
      <c r="F890" s="134"/>
      <c r="G890" s="134"/>
      <c r="H890" s="134"/>
      <c r="I890" s="134"/>
      <c r="J890" s="134"/>
      <c r="K890" s="134"/>
      <c r="L890" s="134"/>
      <c r="M890" s="134"/>
    </row>
    <row r="891" spans="1:13">
      <c r="A891" s="118"/>
      <c r="B891" s="118"/>
      <c r="C891" s="118"/>
      <c r="D891" s="185"/>
      <c r="E891" s="118"/>
      <c r="F891" s="134"/>
      <c r="G891" s="134"/>
      <c r="H891" s="134"/>
      <c r="I891" s="134"/>
      <c r="J891" s="134"/>
      <c r="K891" s="134"/>
      <c r="L891" s="134"/>
      <c r="M891" s="134"/>
    </row>
    <row r="892" spans="1:13">
      <c r="A892" s="118"/>
      <c r="B892" s="118"/>
      <c r="C892" s="118"/>
      <c r="D892" s="185"/>
      <c r="E892" s="118"/>
      <c r="F892" s="134"/>
      <c r="G892" s="134"/>
      <c r="H892" s="134"/>
      <c r="I892" s="134"/>
      <c r="J892" s="134"/>
      <c r="K892" s="134"/>
      <c r="L892" s="134"/>
      <c r="M892" s="134"/>
    </row>
    <row r="893" spans="1:13">
      <c r="A893" s="118"/>
      <c r="B893" s="118"/>
      <c r="C893" s="118"/>
      <c r="D893" s="185"/>
      <c r="E893" s="118"/>
      <c r="F893" s="134"/>
      <c r="G893" s="134"/>
      <c r="H893" s="134"/>
      <c r="I893" s="134"/>
      <c r="J893" s="134"/>
      <c r="K893" s="134"/>
      <c r="L893" s="134"/>
      <c r="M893" s="134"/>
    </row>
    <row r="894" spans="1:13">
      <c r="A894" s="118"/>
      <c r="B894" s="118"/>
      <c r="C894" s="118"/>
      <c r="D894" s="185"/>
      <c r="E894" s="118"/>
      <c r="F894" s="134"/>
      <c r="G894" s="134"/>
      <c r="H894" s="134"/>
      <c r="I894" s="134"/>
      <c r="J894" s="134"/>
      <c r="K894" s="134"/>
      <c r="L894" s="134"/>
      <c r="M894" s="134"/>
    </row>
    <row r="895" spans="1:13">
      <c r="A895" s="118"/>
      <c r="B895" s="118"/>
      <c r="C895" s="118"/>
      <c r="D895" s="185"/>
      <c r="E895" s="118"/>
      <c r="F895" s="134"/>
      <c r="G895" s="134"/>
      <c r="H895" s="134"/>
      <c r="I895" s="134"/>
      <c r="J895" s="134"/>
      <c r="K895" s="134"/>
      <c r="L895" s="134"/>
      <c r="M895" s="134"/>
    </row>
    <row r="896" spans="1:13">
      <c r="A896" s="118"/>
      <c r="B896" s="118"/>
      <c r="C896" s="118"/>
      <c r="D896" s="185"/>
      <c r="E896" s="118"/>
      <c r="F896" s="134"/>
      <c r="G896" s="134"/>
      <c r="H896" s="134"/>
      <c r="I896" s="134"/>
      <c r="J896" s="134"/>
      <c r="K896" s="134"/>
      <c r="L896" s="134"/>
      <c r="M896" s="134"/>
    </row>
    <row r="897" spans="1:13">
      <c r="A897" s="118"/>
      <c r="B897" s="118"/>
      <c r="C897" s="118"/>
      <c r="D897" s="185"/>
      <c r="E897" s="118"/>
      <c r="F897" s="134"/>
      <c r="G897" s="134"/>
      <c r="H897" s="134"/>
      <c r="I897" s="134"/>
      <c r="J897" s="134"/>
      <c r="K897" s="134"/>
      <c r="L897" s="134"/>
      <c r="M897" s="134"/>
    </row>
    <row r="898" spans="1:13">
      <c r="A898" s="118"/>
      <c r="B898" s="118"/>
      <c r="C898" s="118"/>
      <c r="D898" s="185"/>
      <c r="E898" s="118"/>
      <c r="F898" s="134"/>
      <c r="G898" s="134"/>
      <c r="H898" s="134"/>
      <c r="I898" s="134"/>
      <c r="J898" s="134"/>
      <c r="K898" s="134"/>
      <c r="L898" s="134"/>
      <c r="M898" s="134"/>
    </row>
    <row r="899" spans="1:13">
      <c r="A899" s="118"/>
      <c r="B899" s="118"/>
      <c r="C899" s="118"/>
      <c r="D899" s="185"/>
      <c r="E899" s="118"/>
      <c r="F899" s="134"/>
      <c r="G899" s="134"/>
      <c r="H899" s="134"/>
      <c r="I899" s="134"/>
      <c r="J899" s="134"/>
      <c r="K899" s="134"/>
      <c r="L899" s="134"/>
      <c r="M899" s="134"/>
    </row>
    <row r="900" spans="1:13">
      <c r="A900" s="118"/>
      <c r="B900" s="118"/>
      <c r="C900" s="118"/>
      <c r="D900" s="185"/>
      <c r="E900" s="118"/>
      <c r="F900" s="134"/>
      <c r="G900" s="134"/>
      <c r="H900" s="134"/>
      <c r="I900" s="134"/>
      <c r="J900" s="134"/>
      <c r="K900" s="134"/>
      <c r="L900" s="134"/>
      <c r="M900" s="134"/>
    </row>
    <row r="901" spans="1:13">
      <c r="A901" s="118"/>
      <c r="B901" s="118"/>
      <c r="C901" s="118"/>
      <c r="D901" s="185"/>
      <c r="E901" s="118"/>
      <c r="F901" s="134"/>
      <c r="G901" s="134"/>
      <c r="H901" s="134"/>
      <c r="I901" s="134"/>
      <c r="J901" s="134"/>
      <c r="K901" s="134"/>
      <c r="L901" s="134"/>
      <c r="M901" s="134"/>
    </row>
    <row r="902" spans="1:13">
      <c r="A902" s="118"/>
      <c r="B902" s="118"/>
      <c r="C902" s="118"/>
      <c r="D902" s="185"/>
      <c r="E902" s="118"/>
      <c r="F902" s="134"/>
      <c r="G902" s="134"/>
      <c r="H902" s="134"/>
      <c r="I902" s="134"/>
      <c r="J902" s="134"/>
      <c r="K902" s="134"/>
      <c r="L902" s="134"/>
      <c r="M902" s="134"/>
    </row>
    <row r="903" spans="1:13">
      <c r="A903" s="118"/>
      <c r="B903" s="118"/>
      <c r="C903" s="118"/>
      <c r="D903" s="185"/>
      <c r="E903" s="118"/>
      <c r="F903" s="134"/>
      <c r="G903" s="134"/>
      <c r="H903" s="134"/>
      <c r="I903" s="134"/>
      <c r="J903" s="134"/>
      <c r="K903" s="134"/>
      <c r="L903" s="134"/>
      <c r="M903" s="134"/>
    </row>
    <row r="904" spans="1:13">
      <c r="A904" s="118"/>
      <c r="B904" s="118"/>
      <c r="C904" s="118"/>
      <c r="D904" s="185"/>
      <c r="E904" s="118"/>
      <c r="F904" s="134"/>
      <c r="G904" s="134"/>
      <c r="H904" s="134"/>
      <c r="I904" s="134"/>
      <c r="J904" s="134"/>
      <c r="K904" s="134"/>
      <c r="L904" s="134"/>
      <c r="M904" s="134"/>
    </row>
    <row r="905" spans="1:13">
      <c r="A905" s="118"/>
      <c r="B905" s="118"/>
      <c r="C905" s="118"/>
      <c r="D905" s="185"/>
      <c r="E905" s="118"/>
      <c r="F905" s="134"/>
      <c r="G905" s="134"/>
      <c r="H905" s="134"/>
      <c r="I905" s="134"/>
      <c r="J905" s="134"/>
      <c r="K905" s="134"/>
      <c r="L905" s="134"/>
      <c r="M905" s="134"/>
    </row>
    <row r="906" spans="1:13">
      <c r="A906" s="118"/>
      <c r="B906" s="118"/>
      <c r="C906" s="118"/>
      <c r="D906" s="185"/>
      <c r="E906" s="118"/>
      <c r="F906" s="134"/>
      <c r="G906" s="134"/>
      <c r="H906" s="134"/>
      <c r="I906" s="134"/>
      <c r="J906" s="134"/>
      <c r="K906" s="134"/>
      <c r="L906" s="134"/>
      <c r="M906" s="134"/>
    </row>
    <row r="907" spans="1:13">
      <c r="A907" s="118"/>
      <c r="B907" s="118"/>
      <c r="C907" s="118"/>
      <c r="D907" s="185"/>
      <c r="E907" s="118"/>
      <c r="F907" s="134"/>
      <c r="G907" s="134"/>
      <c r="H907" s="134"/>
      <c r="I907" s="134"/>
      <c r="J907" s="134"/>
      <c r="K907" s="134"/>
      <c r="L907" s="134"/>
      <c r="M907" s="134"/>
    </row>
    <row r="908" spans="1:13">
      <c r="A908" s="118"/>
      <c r="B908" s="118"/>
      <c r="C908" s="118"/>
      <c r="D908" s="185"/>
      <c r="E908" s="118"/>
      <c r="F908" s="134"/>
      <c r="G908" s="134"/>
      <c r="H908" s="134"/>
      <c r="I908" s="134"/>
      <c r="J908" s="134"/>
      <c r="K908" s="134"/>
      <c r="L908" s="134"/>
      <c r="M908" s="134"/>
    </row>
    <row r="909" spans="1:13">
      <c r="A909" s="118"/>
      <c r="B909" s="118"/>
      <c r="C909" s="118"/>
      <c r="D909" s="185"/>
      <c r="E909" s="118"/>
      <c r="F909" s="134"/>
      <c r="G909" s="134"/>
      <c r="H909" s="134"/>
      <c r="I909" s="134"/>
      <c r="J909" s="134"/>
      <c r="K909" s="134"/>
      <c r="L909" s="134"/>
      <c r="M909" s="134"/>
    </row>
    <row r="910" spans="1:13">
      <c r="A910" s="118"/>
      <c r="B910" s="118"/>
      <c r="C910" s="118"/>
      <c r="D910" s="185"/>
      <c r="E910" s="118"/>
      <c r="F910" s="134"/>
      <c r="G910" s="134"/>
      <c r="H910" s="134"/>
      <c r="I910" s="134"/>
      <c r="J910" s="134"/>
      <c r="K910" s="134"/>
      <c r="L910" s="134"/>
      <c r="M910" s="134"/>
    </row>
    <row r="911" spans="1:13">
      <c r="A911" s="118"/>
      <c r="B911" s="118"/>
      <c r="C911" s="118"/>
      <c r="D911" s="185"/>
      <c r="E911" s="118"/>
      <c r="F911" s="134"/>
      <c r="G911" s="134"/>
      <c r="H911" s="134"/>
      <c r="I911" s="134"/>
      <c r="J911" s="134"/>
      <c r="K911" s="134"/>
      <c r="L911" s="134"/>
      <c r="M911" s="134"/>
    </row>
    <row r="912" spans="1:13">
      <c r="A912" s="118"/>
      <c r="B912" s="118"/>
      <c r="C912" s="118"/>
      <c r="D912" s="185"/>
      <c r="E912" s="118"/>
      <c r="F912" s="134"/>
      <c r="G912" s="134"/>
      <c r="H912" s="134"/>
      <c r="I912" s="134"/>
      <c r="J912" s="134"/>
      <c r="K912" s="134"/>
      <c r="L912" s="134"/>
      <c r="M912" s="134"/>
    </row>
    <row r="913" spans="1:13">
      <c r="A913" s="118"/>
      <c r="B913" s="118"/>
      <c r="C913" s="118"/>
      <c r="D913" s="185"/>
      <c r="E913" s="118"/>
      <c r="F913" s="134"/>
      <c r="G913" s="134"/>
      <c r="H913" s="134"/>
      <c r="I913" s="134"/>
      <c r="J913" s="134"/>
      <c r="K913" s="134"/>
      <c r="L913" s="134"/>
      <c r="M913" s="134"/>
    </row>
    <row r="914" spans="1:13">
      <c r="A914" s="118"/>
      <c r="B914" s="118"/>
      <c r="C914" s="118"/>
      <c r="D914" s="185"/>
      <c r="E914" s="118"/>
      <c r="F914" s="134"/>
      <c r="G914" s="134"/>
      <c r="H914" s="134"/>
      <c r="I914" s="134"/>
      <c r="J914" s="134"/>
      <c r="K914" s="134"/>
      <c r="L914" s="134"/>
      <c r="M914" s="134"/>
    </row>
    <row r="915" spans="1:13">
      <c r="A915" s="118"/>
      <c r="B915" s="118"/>
      <c r="C915" s="118"/>
      <c r="D915" s="185"/>
      <c r="E915" s="118"/>
      <c r="F915" s="134"/>
      <c r="G915" s="134"/>
      <c r="H915" s="134"/>
      <c r="I915" s="134"/>
      <c r="J915" s="134"/>
      <c r="K915" s="134"/>
      <c r="L915" s="134"/>
      <c r="M915" s="134"/>
    </row>
    <row r="916" spans="1:13">
      <c r="A916" s="118"/>
      <c r="B916" s="118"/>
      <c r="C916" s="118"/>
      <c r="D916" s="185"/>
      <c r="E916" s="118"/>
      <c r="F916" s="134"/>
      <c r="G916" s="134"/>
      <c r="H916" s="134"/>
      <c r="I916" s="134"/>
      <c r="J916" s="134"/>
      <c r="K916" s="134"/>
      <c r="L916" s="134"/>
      <c r="M916" s="134"/>
    </row>
    <row r="917" spans="1:13">
      <c r="A917" s="118"/>
      <c r="B917" s="118"/>
      <c r="C917" s="118"/>
      <c r="D917" s="185"/>
      <c r="E917" s="118"/>
      <c r="F917" s="134"/>
      <c r="G917" s="134"/>
      <c r="H917" s="134"/>
      <c r="I917" s="134"/>
      <c r="J917" s="134"/>
      <c r="K917" s="134"/>
      <c r="L917" s="134"/>
      <c r="M917" s="134"/>
    </row>
    <row r="918" spans="1:13">
      <c r="A918" s="118"/>
      <c r="B918" s="118"/>
      <c r="C918" s="118"/>
      <c r="D918" s="185"/>
      <c r="E918" s="118"/>
      <c r="F918" s="134"/>
      <c r="G918" s="134"/>
      <c r="H918" s="134"/>
      <c r="I918" s="134"/>
      <c r="J918" s="134"/>
      <c r="K918" s="134"/>
      <c r="L918" s="134"/>
      <c r="M918" s="134"/>
    </row>
    <row r="919" spans="1:13">
      <c r="A919" s="118"/>
      <c r="B919" s="118"/>
      <c r="C919" s="118"/>
      <c r="D919" s="185"/>
      <c r="E919" s="118"/>
      <c r="F919" s="134"/>
      <c r="G919" s="134"/>
      <c r="H919" s="134"/>
      <c r="I919" s="134"/>
      <c r="J919" s="134"/>
      <c r="K919" s="134"/>
      <c r="L919" s="134"/>
      <c r="M919" s="134"/>
    </row>
    <row r="920" spans="1:13">
      <c r="A920" s="118"/>
      <c r="B920" s="118"/>
      <c r="C920" s="118"/>
      <c r="D920" s="185"/>
      <c r="E920" s="118"/>
      <c r="F920" s="134"/>
      <c r="G920" s="134"/>
      <c r="H920" s="134"/>
      <c r="I920" s="134"/>
      <c r="J920" s="134"/>
      <c r="K920" s="134"/>
      <c r="L920" s="134"/>
      <c r="M920" s="134"/>
    </row>
    <row r="921" spans="1:13">
      <c r="A921" s="118"/>
      <c r="B921" s="118"/>
      <c r="C921" s="118"/>
      <c r="D921" s="185"/>
      <c r="E921" s="118"/>
      <c r="F921" s="134"/>
      <c r="G921" s="134"/>
      <c r="H921" s="134"/>
      <c r="I921" s="134"/>
      <c r="J921" s="134"/>
      <c r="K921" s="134"/>
      <c r="L921" s="134"/>
      <c r="M921" s="134"/>
    </row>
    <row r="922" spans="1:13">
      <c r="A922" s="118"/>
      <c r="B922" s="118"/>
      <c r="C922" s="118"/>
      <c r="D922" s="185"/>
      <c r="E922" s="118"/>
      <c r="F922" s="134"/>
      <c r="G922" s="134"/>
      <c r="H922" s="134"/>
      <c r="I922" s="134"/>
      <c r="J922" s="134"/>
      <c r="K922" s="134"/>
      <c r="L922" s="134"/>
      <c r="M922" s="134"/>
    </row>
    <row r="923" spans="1:13">
      <c r="A923" s="118"/>
      <c r="B923" s="118"/>
      <c r="C923" s="118"/>
      <c r="D923" s="185"/>
      <c r="E923" s="118"/>
      <c r="F923" s="134"/>
      <c r="G923" s="134"/>
      <c r="H923" s="134"/>
      <c r="I923" s="134"/>
      <c r="J923" s="134"/>
      <c r="K923" s="134"/>
      <c r="L923" s="134"/>
      <c r="M923" s="134"/>
    </row>
    <row r="924" spans="1:13">
      <c r="A924" s="118"/>
      <c r="B924" s="118"/>
      <c r="C924" s="118"/>
      <c r="D924" s="185"/>
      <c r="E924" s="118"/>
      <c r="F924" s="134"/>
      <c r="G924" s="134"/>
      <c r="H924" s="134"/>
      <c r="I924" s="134"/>
      <c r="J924" s="134"/>
      <c r="K924" s="134"/>
      <c r="L924" s="134"/>
      <c r="M924" s="134"/>
    </row>
    <row r="925" spans="1:13">
      <c r="A925" s="118"/>
      <c r="B925" s="118"/>
      <c r="C925" s="118"/>
      <c r="D925" s="185"/>
      <c r="E925" s="118"/>
      <c r="F925" s="134"/>
      <c r="G925" s="134"/>
      <c r="H925" s="134"/>
      <c r="I925" s="134"/>
      <c r="J925" s="134"/>
      <c r="K925" s="134"/>
      <c r="L925" s="134"/>
      <c r="M925" s="134"/>
    </row>
    <row r="926" spans="1:13">
      <c r="A926" s="118"/>
      <c r="B926" s="118"/>
      <c r="C926" s="118"/>
      <c r="D926" s="185"/>
      <c r="E926" s="118"/>
      <c r="F926" s="134"/>
      <c r="G926" s="134"/>
      <c r="H926" s="134"/>
      <c r="I926" s="134"/>
      <c r="J926" s="134"/>
      <c r="K926" s="134"/>
      <c r="L926" s="134"/>
      <c r="M926" s="134"/>
    </row>
    <row r="927" spans="1:13">
      <c r="A927" s="118"/>
      <c r="B927" s="118"/>
      <c r="C927" s="118"/>
      <c r="D927" s="185"/>
      <c r="E927" s="118"/>
      <c r="F927" s="134"/>
      <c r="G927" s="134"/>
      <c r="H927" s="134"/>
      <c r="I927" s="134"/>
      <c r="J927" s="134"/>
      <c r="K927" s="134"/>
      <c r="L927" s="134"/>
      <c r="M927" s="134"/>
    </row>
    <row r="928" spans="1:13">
      <c r="A928" s="118"/>
      <c r="B928" s="118"/>
      <c r="C928" s="118"/>
      <c r="D928" s="185"/>
      <c r="E928" s="118"/>
      <c r="F928" s="134"/>
      <c r="G928" s="134"/>
      <c r="H928" s="134"/>
      <c r="I928" s="134"/>
      <c r="J928" s="134"/>
      <c r="K928" s="134"/>
      <c r="L928" s="134"/>
      <c r="M928" s="134"/>
    </row>
    <row r="929" spans="1:13">
      <c r="A929" s="118"/>
      <c r="B929" s="118"/>
      <c r="C929" s="118"/>
      <c r="D929" s="185"/>
      <c r="E929" s="118"/>
      <c r="F929" s="134"/>
      <c r="G929" s="134"/>
      <c r="H929" s="134"/>
      <c r="I929" s="134"/>
      <c r="J929" s="134"/>
      <c r="K929" s="134"/>
      <c r="L929" s="134"/>
      <c r="M929" s="134"/>
    </row>
    <row r="930" spans="1:13">
      <c r="A930" s="118"/>
      <c r="B930" s="118"/>
      <c r="C930" s="118"/>
      <c r="D930" s="185"/>
      <c r="E930" s="118"/>
      <c r="F930" s="134"/>
      <c r="G930" s="134"/>
      <c r="H930" s="134"/>
      <c r="I930" s="134"/>
      <c r="J930" s="134"/>
      <c r="K930" s="134"/>
      <c r="L930" s="134"/>
      <c r="M930" s="134"/>
    </row>
    <row r="931" spans="1:13">
      <c r="A931" s="118"/>
      <c r="B931" s="118"/>
      <c r="C931" s="118"/>
      <c r="D931" s="185"/>
      <c r="E931" s="118"/>
      <c r="F931" s="134"/>
      <c r="G931" s="134"/>
      <c r="H931" s="134"/>
      <c r="I931" s="134"/>
      <c r="J931" s="134"/>
      <c r="K931" s="134"/>
      <c r="L931" s="134"/>
      <c r="M931" s="134"/>
    </row>
    <row r="932" spans="1:13">
      <c r="A932" s="118"/>
      <c r="B932" s="118"/>
      <c r="C932" s="118"/>
      <c r="D932" s="185"/>
      <c r="E932" s="118"/>
      <c r="F932" s="134"/>
      <c r="G932" s="134"/>
      <c r="H932" s="134"/>
      <c r="I932" s="134"/>
      <c r="J932" s="134"/>
      <c r="K932" s="134"/>
      <c r="L932" s="134"/>
      <c r="M932" s="134"/>
    </row>
    <row r="933" spans="1:13">
      <c r="A933" s="118"/>
      <c r="B933" s="118"/>
      <c r="C933" s="118"/>
      <c r="D933" s="185"/>
      <c r="E933" s="118"/>
      <c r="F933" s="134"/>
      <c r="G933" s="134"/>
      <c r="H933" s="134"/>
      <c r="I933" s="134"/>
      <c r="J933" s="134"/>
      <c r="K933" s="134"/>
      <c r="L933" s="134"/>
      <c r="M933" s="134"/>
    </row>
    <row r="934" spans="1:13">
      <c r="A934" s="118"/>
      <c r="B934" s="118"/>
      <c r="C934" s="118"/>
      <c r="D934" s="185"/>
      <c r="E934" s="118"/>
      <c r="F934" s="134"/>
      <c r="G934" s="134"/>
      <c r="H934" s="134"/>
      <c r="I934" s="134"/>
      <c r="J934" s="134"/>
      <c r="K934" s="134"/>
      <c r="L934" s="134"/>
      <c r="M934" s="134"/>
    </row>
    <row r="935" spans="1:13">
      <c r="A935" s="118"/>
      <c r="B935" s="118"/>
      <c r="C935" s="118"/>
      <c r="D935" s="185"/>
      <c r="E935" s="118"/>
      <c r="F935" s="134"/>
      <c r="G935" s="134"/>
      <c r="H935" s="134"/>
      <c r="I935" s="134"/>
      <c r="J935" s="134"/>
      <c r="K935" s="134"/>
      <c r="L935" s="134"/>
      <c r="M935" s="134"/>
    </row>
    <row r="936" spans="1:13">
      <c r="A936" s="118"/>
      <c r="B936" s="118"/>
      <c r="C936" s="118"/>
      <c r="D936" s="185"/>
      <c r="E936" s="118"/>
      <c r="F936" s="134"/>
      <c r="G936" s="134"/>
      <c r="H936" s="134"/>
      <c r="I936" s="134"/>
      <c r="J936" s="134"/>
      <c r="K936" s="134"/>
      <c r="L936" s="134"/>
      <c r="M936" s="134"/>
    </row>
    <row r="937" spans="1:13">
      <c r="A937" s="118"/>
      <c r="B937" s="118"/>
      <c r="C937" s="118"/>
      <c r="D937" s="185"/>
      <c r="E937" s="118"/>
      <c r="F937" s="134"/>
      <c r="G937" s="134"/>
      <c r="H937" s="134"/>
      <c r="I937" s="134"/>
      <c r="J937" s="134"/>
      <c r="K937" s="134"/>
      <c r="L937" s="134"/>
      <c r="M937" s="134"/>
    </row>
    <row r="938" spans="1:13">
      <c r="A938" s="118"/>
      <c r="B938" s="118"/>
      <c r="C938" s="118"/>
      <c r="D938" s="185"/>
      <c r="E938" s="118"/>
      <c r="F938" s="134"/>
      <c r="G938" s="134"/>
      <c r="H938" s="134"/>
      <c r="I938" s="134"/>
      <c r="J938" s="134"/>
      <c r="K938" s="134"/>
      <c r="L938" s="134"/>
      <c r="M938" s="134"/>
    </row>
    <row r="939" spans="1:13">
      <c r="A939" s="118"/>
      <c r="B939" s="118"/>
      <c r="C939" s="118"/>
      <c r="D939" s="185"/>
      <c r="E939" s="118"/>
      <c r="F939" s="134"/>
      <c r="G939" s="134"/>
      <c r="H939" s="134"/>
      <c r="I939" s="134"/>
      <c r="J939" s="134"/>
      <c r="K939" s="134"/>
      <c r="L939" s="134"/>
      <c r="M939" s="134"/>
    </row>
    <row r="940" spans="1:13">
      <c r="A940" s="118"/>
      <c r="B940" s="118"/>
      <c r="C940" s="118"/>
      <c r="D940" s="185"/>
      <c r="E940" s="118"/>
      <c r="F940" s="134"/>
      <c r="G940" s="134"/>
      <c r="H940" s="134"/>
      <c r="I940" s="134"/>
      <c r="J940" s="134"/>
      <c r="K940" s="134"/>
      <c r="L940" s="134"/>
      <c r="M940" s="134"/>
    </row>
    <row r="941" spans="1:13">
      <c r="A941" s="118"/>
      <c r="B941" s="118"/>
      <c r="C941" s="118"/>
      <c r="D941" s="185"/>
      <c r="E941" s="118"/>
      <c r="F941" s="134"/>
      <c r="G941" s="134"/>
      <c r="H941" s="134"/>
      <c r="I941" s="134"/>
      <c r="J941" s="134"/>
      <c r="K941" s="134"/>
      <c r="L941" s="134"/>
      <c r="M941" s="134"/>
    </row>
    <row r="942" spans="1:13">
      <c r="A942" s="118"/>
      <c r="B942" s="118"/>
      <c r="C942" s="118"/>
      <c r="D942" s="185"/>
      <c r="E942" s="118"/>
      <c r="F942" s="134"/>
      <c r="G942" s="134"/>
      <c r="H942" s="134"/>
      <c r="I942" s="134"/>
      <c r="J942" s="134"/>
      <c r="K942" s="134"/>
      <c r="L942" s="134"/>
      <c r="M942" s="134"/>
    </row>
    <row r="943" spans="1:13">
      <c r="A943" s="118"/>
      <c r="B943" s="118"/>
      <c r="C943" s="118"/>
      <c r="D943" s="185"/>
      <c r="E943" s="118"/>
      <c r="F943" s="134"/>
      <c r="G943" s="134"/>
      <c r="H943" s="134"/>
      <c r="I943" s="134"/>
      <c r="J943" s="134"/>
      <c r="K943" s="134"/>
      <c r="L943" s="134"/>
      <c r="M943" s="134"/>
    </row>
    <row r="944" spans="1:13">
      <c r="A944" s="118"/>
      <c r="B944" s="118"/>
      <c r="C944" s="118"/>
      <c r="D944" s="185"/>
      <c r="E944" s="118"/>
      <c r="F944" s="134"/>
      <c r="G944" s="134"/>
      <c r="H944" s="134"/>
      <c r="I944" s="134"/>
      <c r="J944" s="134"/>
      <c r="K944" s="134"/>
      <c r="L944" s="134"/>
      <c r="M944" s="134"/>
    </row>
    <row r="945" spans="1:13">
      <c r="A945" s="118"/>
      <c r="B945" s="118"/>
      <c r="C945" s="118"/>
      <c r="D945" s="185"/>
      <c r="E945" s="118"/>
      <c r="F945" s="134"/>
      <c r="G945" s="134"/>
      <c r="H945" s="134"/>
      <c r="I945" s="134"/>
      <c r="J945" s="134"/>
      <c r="K945" s="134"/>
      <c r="L945" s="134"/>
      <c r="M945" s="134"/>
    </row>
    <row r="946" spans="1:13">
      <c r="A946" s="118"/>
      <c r="B946" s="118"/>
      <c r="C946" s="118"/>
      <c r="D946" s="185"/>
      <c r="E946" s="118"/>
      <c r="F946" s="134"/>
      <c r="G946" s="134"/>
      <c r="H946" s="134"/>
      <c r="I946" s="134"/>
      <c r="J946" s="134"/>
      <c r="K946" s="134"/>
      <c r="L946" s="134"/>
      <c r="M946" s="134"/>
    </row>
    <row r="947" spans="1:13">
      <c r="A947" s="118"/>
      <c r="B947" s="118"/>
      <c r="C947" s="118"/>
      <c r="D947" s="185"/>
      <c r="E947" s="118"/>
      <c r="F947" s="134"/>
      <c r="G947" s="134"/>
      <c r="H947" s="134"/>
      <c r="I947" s="134"/>
      <c r="J947" s="134"/>
      <c r="K947" s="134"/>
      <c r="L947" s="134"/>
      <c r="M947" s="134"/>
    </row>
    <row r="948" spans="1:13">
      <c r="A948" s="118"/>
      <c r="B948" s="118"/>
      <c r="C948" s="118"/>
      <c r="D948" s="185"/>
      <c r="E948" s="118"/>
      <c r="F948" s="134"/>
      <c r="G948" s="134"/>
      <c r="H948" s="134"/>
      <c r="I948" s="134"/>
      <c r="J948" s="134"/>
      <c r="K948" s="134"/>
      <c r="L948" s="134"/>
      <c r="M948" s="134"/>
    </row>
    <row r="949" spans="1:13">
      <c r="A949" s="118"/>
      <c r="B949" s="118"/>
      <c r="C949" s="118"/>
      <c r="D949" s="185"/>
      <c r="E949" s="118"/>
      <c r="F949" s="134"/>
      <c r="G949" s="134"/>
      <c r="H949" s="134"/>
      <c r="I949" s="134"/>
      <c r="J949" s="134"/>
      <c r="K949" s="134"/>
      <c r="L949" s="134"/>
      <c r="M949" s="134"/>
    </row>
    <row r="950" spans="1:13">
      <c r="A950" s="118"/>
      <c r="B950" s="118"/>
      <c r="C950" s="118"/>
      <c r="D950" s="185"/>
      <c r="E950" s="118"/>
      <c r="F950" s="134"/>
      <c r="G950" s="134"/>
      <c r="H950" s="134"/>
      <c r="I950" s="134"/>
      <c r="J950" s="134"/>
      <c r="K950" s="134"/>
      <c r="L950" s="134"/>
      <c r="M950" s="134"/>
    </row>
    <row r="951" spans="1:13">
      <c r="A951" s="118"/>
      <c r="B951" s="118"/>
      <c r="C951" s="118"/>
      <c r="D951" s="185"/>
      <c r="E951" s="118"/>
      <c r="F951" s="134"/>
      <c r="G951" s="134"/>
      <c r="H951" s="134"/>
      <c r="I951" s="134"/>
      <c r="J951" s="134"/>
      <c r="K951" s="134"/>
      <c r="L951" s="134"/>
      <c r="M951" s="134"/>
    </row>
    <row r="952" spans="1:13">
      <c r="A952" s="118"/>
      <c r="B952" s="118"/>
      <c r="C952" s="118"/>
      <c r="D952" s="185"/>
      <c r="E952" s="118"/>
      <c r="F952" s="134"/>
      <c r="G952" s="134"/>
      <c r="H952" s="134"/>
      <c r="I952" s="134"/>
      <c r="J952" s="134"/>
      <c r="K952" s="134"/>
      <c r="L952" s="134"/>
      <c r="M952" s="134"/>
    </row>
    <row r="953" spans="1:13">
      <c r="A953" s="118"/>
      <c r="B953" s="118"/>
      <c r="C953" s="118"/>
      <c r="D953" s="185"/>
      <c r="E953" s="118"/>
      <c r="F953" s="134"/>
      <c r="G953" s="134"/>
      <c r="H953" s="134"/>
      <c r="I953" s="134"/>
      <c r="J953" s="134"/>
      <c r="K953" s="134"/>
      <c r="L953" s="134"/>
      <c r="M953" s="134"/>
    </row>
    <row r="954" spans="1:13">
      <c r="A954" s="118"/>
      <c r="B954" s="118"/>
      <c r="C954" s="118"/>
      <c r="D954" s="185"/>
      <c r="E954" s="118"/>
      <c r="F954" s="134"/>
      <c r="G954" s="134"/>
      <c r="H954" s="134"/>
      <c r="I954" s="134"/>
      <c r="J954" s="134"/>
      <c r="K954" s="134"/>
      <c r="L954" s="134"/>
      <c r="M954" s="134"/>
    </row>
    <row r="955" spans="1:13">
      <c r="A955" s="118"/>
      <c r="B955" s="118"/>
      <c r="C955" s="118"/>
      <c r="D955" s="185"/>
      <c r="E955" s="118"/>
      <c r="F955" s="134"/>
      <c r="G955" s="134"/>
      <c r="H955" s="134"/>
      <c r="I955" s="134"/>
      <c r="J955" s="134"/>
      <c r="K955" s="134"/>
      <c r="L955" s="134"/>
      <c r="M955" s="134"/>
    </row>
    <row r="956" spans="1:13">
      <c r="A956" s="118"/>
      <c r="B956" s="118"/>
      <c r="C956" s="118"/>
      <c r="D956" s="185"/>
      <c r="E956" s="118"/>
      <c r="F956" s="134"/>
      <c r="G956" s="134"/>
      <c r="H956" s="134"/>
      <c r="I956" s="134"/>
      <c r="J956" s="134"/>
      <c r="K956" s="134"/>
      <c r="L956" s="134"/>
      <c r="M956" s="134"/>
    </row>
    <row r="957" spans="1:13">
      <c r="A957" s="118"/>
      <c r="B957" s="118"/>
      <c r="C957" s="118"/>
      <c r="D957" s="185"/>
      <c r="E957" s="118"/>
      <c r="F957" s="134"/>
      <c r="G957" s="134"/>
      <c r="H957" s="134"/>
      <c r="I957" s="134"/>
      <c r="J957" s="134"/>
      <c r="K957" s="134"/>
      <c r="L957" s="134"/>
      <c r="M957" s="134"/>
    </row>
    <row r="958" spans="1:13">
      <c r="A958" s="118"/>
      <c r="B958" s="118"/>
      <c r="C958" s="118"/>
      <c r="D958" s="185"/>
      <c r="E958" s="118"/>
      <c r="F958" s="134"/>
      <c r="G958" s="134"/>
      <c r="H958" s="134"/>
      <c r="I958" s="134"/>
      <c r="J958" s="134"/>
      <c r="K958" s="134"/>
      <c r="L958" s="134"/>
      <c r="M958" s="134"/>
    </row>
    <row r="959" spans="1:13">
      <c r="A959" s="118"/>
      <c r="B959" s="118"/>
      <c r="C959" s="118"/>
      <c r="D959" s="185"/>
      <c r="E959" s="118"/>
      <c r="F959" s="134"/>
      <c r="G959" s="134"/>
      <c r="H959" s="134"/>
      <c r="I959" s="134"/>
      <c r="J959" s="134"/>
      <c r="K959" s="134"/>
      <c r="L959" s="134"/>
      <c r="M959" s="134"/>
    </row>
    <row r="960" spans="1:13">
      <c r="A960" s="118"/>
      <c r="B960" s="118"/>
      <c r="C960" s="118"/>
      <c r="D960" s="185"/>
      <c r="E960" s="118"/>
      <c r="F960" s="134"/>
      <c r="G960" s="134"/>
      <c r="H960" s="134"/>
      <c r="I960" s="134"/>
      <c r="J960" s="134"/>
      <c r="K960" s="134"/>
      <c r="L960" s="134"/>
      <c r="M960" s="134"/>
    </row>
    <row r="961" spans="1:13">
      <c r="A961" s="118"/>
      <c r="B961" s="118"/>
      <c r="C961" s="118"/>
      <c r="D961" s="185"/>
      <c r="E961" s="118"/>
      <c r="F961" s="134"/>
      <c r="G961" s="134"/>
      <c r="H961" s="134"/>
      <c r="I961" s="134"/>
      <c r="J961" s="134"/>
      <c r="K961" s="134"/>
      <c r="L961" s="134"/>
      <c r="M961" s="134"/>
    </row>
    <row r="962" spans="1:13">
      <c r="A962" s="118"/>
      <c r="B962" s="118"/>
      <c r="C962" s="118"/>
      <c r="D962" s="185"/>
      <c r="E962" s="118"/>
      <c r="F962" s="134"/>
      <c r="G962" s="134"/>
      <c r="H962" s="134"/>
      <c r="I962" s="134"/>
      <c r="J962" s="134"/>
      <c r="K962" s="134"/>
      <c r="L962" s="134"/>
      <c r="M962" s="134"/>
    </row>
    <row r="963" spans="1:13">
      <c r="A963" s="118"/>
      <c r="B963" s="118"/>
      <c r="C963" s="118"/>
      <c r="D963" s="185"/>
      <c r="E963" s="118"/>
      <c r="F963" s="134"/>
      <c r="G963" s="134"/>
      <c r="H963" s="134"/>
      <c r="I963" s="134"/>
      <c r="J963" s="134"/>
      <c r="K963" s="134"/>
      <c r="L963" s="134"/>
      <c r="M963" s="134"/>
    </row>
    <row r="964" spans="1:13">
      <c r="A964" s="118"/>
      <c r="B964" s="118"/>
      <c r="C964" s="118"/>
      <c r="D964" s="185"/>
      <c r="E964" s="118"/>
      <c r="F964" s="134"/>
      <c r="G964" s="134"/>
      <c r="H964" s="134"/>
      <c r="I964" s="134"/>
      <c r="J964" s="134"/>
      <c r="K964" s="134"/>
      <c r="L964" s="134"/>
      <c r="M964" s="134"/>
    </row>
    <row r="965" spans="1:13">
      <c r="A965" s="118"/>
      <c r="B965" s="118"/>
      <c r="C965" s="118"/>
      <c r="D965" s="185"/>
      <c r="E965" s="118"/>
      <c r="F965" s="134"/>
      <c r="G965" s="134"/>
      <c r="H965" s="134"/>
      <c r="I965" s="134"/>
      <c r="J965" s="134"/>
      <c r="K965" s="134"/>
      <c r="L965" s="134"/>
      <c r="M965" s="134"/>
    </row>
    <row r="966" spans="1:13">
      <c r="A966" s="118"/>
      <c r="B966" s="118"/>
      <c r="C966" s="118"/>
      <c r="D966" s="185"/>
      <c r="E966" s="118"/>
      <c r="F966" s="134"/>
      <c r="G966" s="134"/>
      <c r="H966" s="134"/>
      <c r="I966" s="134"/>
      <c r="J966" s="134"/>
      <c r="K966" s="134"/>
      <c r="L966" s="134"/>
      <c r="M966" s="134"/>
    </row>
    <row r="967" spans="1:13">
      <c r="A967" s="118"/>
      <c r="B967" s="118"/>
      <c r="C967" s="118"/>
      <c r="D967" s="185"/>
      <c r="E967" s="118"/>
      <c r="F967" s="134"/>
      <c r="G967" s="134"/>
      <c r="H967" s="134"/>
      <c r="I967" s="134"/>
      <c r="J967" s="134"/>
      <c r="K967" s="134"/>
      <c r="L967" s="134"/>
      <c r="M967" s="134"/>
    </row>
    <row r="968" spans="1:13">
      <c r="A968" s="118"/>
      <c r="B968" s="118"/>
      <c r="C968" s="118"/>
      <c r="D968" s="185"/>
      <c r="E968" s="118"/>
      <c r="F968" s="134"/>
      <c r="G968" s="134"/>
      <c r="H968" s="134"/>
      <c r="I968" s="134"/>
      <c r="J968" s="134"/>
      <c r="K968" s="134"/>
      <c r="L968" s="134"/>
      <c r="M968" s="134"/>
    </row>
    <row r="969" spans="1:13">
      <c r="A969" s="118"/>
      <c r="B969" s="118"/>
      <c r="C969" s="118"/>
      <c r="D969" s="185"/>
      <c r="E969" s="118"/>
      <c r="F969" s="134"/>
      <c r="G969" s="134"/>
      <c r="H969" s="134"/>
      <c r="I969" s="134"/>
      <c r="J969" s="134"/>
      <c r="K969" s="134"/>
      <c r="L969" s="134"/>
      <c r="M969" s="134"/>
    </row>
    <row r="970" spans="1:13">
      <c r="A970" s="118"/>
      <c r="B970" s="118"/>
      <c r="C970" s="118"/>
      <c r="D970" s="185"/>
      <c r="E970" s="118"/>
      <c r="F970" s="134"/>
      <c r="G970" s="134"/>
      <c r="H970" s="134"/>
      <c r="I970" s="134"/>
      <c r="J970" s="134"/>
      <c r="K970" s="134"/>
      <c r="L970" s="134"/>
      <c r="M970" s="134"/>
    </row>
    <row r="971" spans="1:13">
      <c r="A971" s="118"/>
      <c r="B971" s="118"/>
      <c r="C971" s="118"/>
      <c r="D971" s="185"/>
      <c r="E971" s="118"/>
      <c r="F971" s="134"/>
      <c r="G971" s="134"/>
      <c r="H971" s="134"/>
      <c r="I971" s="134"/>
      <c r="J971" s="134"/>
      <c r="K971" s="134"/>
      <c r="L971" s="134"/>
      <c r="M971" s="134"/>
    </row>
    <row r="972" spans="1:13">
      <c r="A972" s="118"/>
      <c r="B972" s="118"/>
      <c r="C972" s="118"/>
      <c r="D972" s="185"/>
      <c r="E972" s="118"/>
      <c r="F972" s="134"/>
      <c r="G972" s="134"/>
      <c r="H972" s="134"/>
      <c r="I972" s="134"/>
      <c r="J972" s="134"/>
      <c r="K972" s="134"/>
      <c r="L972" s="134"/>
      <c r="M972" s="134"/>
    </row>
    <row r="973" spans="1:13">
      <c r="A973" s="118"/>
      <c r="B973" s="118"/>
      <c r="C973" s="118"/>
      <c r="D973" s="185"/>
      <c r="E973" s="118"/>
      <c r="F973" s="134"/>
      <c r="G973" s="134"/>
      <c r="H973" s="134"/>
      <c r="I973" s="134"/>
      <c r="J973" s="134"/>
      <c r="K973" s="134"/>
      <c r="L973" s="134"/>
      <c r="M973" s="134"/>
    </row>
    <row r="974" spans="1:13">
      <c r="A974" s="118"/>
      <c r="B974" s="118"/>
      <c r="C974" s="118"/>
      <c r="D974" s="185"/>
      <c r="E974" s="118"/>
      <c r="F974" s="134"/>
      <c r="G974" s="134"/>
      <c r="H974" s="134"/>
      <c r="I974" s="134"/>
      <c r="J974" s="134"/>
      <c r="K974" s="134"/>
      <c r="L974" s="134"/>
      <c r="M974" s="134"/>
    </row>
    <row r="975" spans="1:13">
      <c r="A975" s="118"/>
      <c r="B975" s="118"/>
      <c r="C975" s="118"/>
      <c r="D975" s="185"/>
      <c r="E975" s="118"/>
      <c r="F975" s="134"/>
      <c r="G975" s="134"/>
      <c r="H975" s="134"/>
      <c r="I975" s="134"/>
      <c r="J975" s="134"/>
      <c r="K975" s="134"/>
      <c r="L975" s="134"/>
      <c r="M975" s="134"/>
    </row>
    <row r="976" spans="1:13">
      <c r="A976" s="118"/>
      <c r="B976" s="118"/>
      <c r="C976" s="118"/>
      <c r="D976" s="185"/>
      <c r="E976" s="118"/>
      <c r="F976" s="134"/>
      <c r="G976" s="134"/>
      <c r="H976" s="134"/>
      <c r="I976" s="134"/>
      <c r="J976" s="134"/>
      <c r="K976" s="134"/>
      <c r="L976" s="134"/>
      <c r="M976" s="134"/>
    </row>
    <row r="977" spans="1:13">
      <c r="A977" s="118"/>
      <c r="B977" s="118"/>
      <c r="C977" s="118"/>
      <c r="D977" s="185"/>
      <c r="E977" s="118"/>
      <c r="F977" s="134"/>
      <c r="G977" s="134"/>
      <c r="H977" s="134"/>
      <c r="I977" s="134"/>
      <c r="J977" s="134"/>
      <c r="K977" s="134"/>
      <c r="L977" s="134"/>
      <c r="M977" s="134"/>
    </row>
    <row r="978" spans="1:13">
      <c r="A978" s="118"/>
      <c r="B978" s="118"/>
      <c r="C978" s="118"/>
      <c r="D978" s="185"/>
      <c r="E978" s="118"/>
      <c r="F978" s="134"/>
      <c r="G978" s="134"/>
      <c r="H978" s="134"/>
      <c r="I978" s="134"/>
      <c r="J978" s="134"/>
      <c r="K978" s="134"/>
      <c r="L978" s="134"/>
      <c r="M978" s="134"/>
    </row>
    <row r="979" spans="1:13">
      <c r="A979" s="118"/>
      <c r="B979" s="118"/>
      <c r="C979" s="118"/>
      <c r="D979" s="185"/>
      <c r="E979" s="118"/>
      <c r="F979" s="134"/>
      <c r="G979" s="134"/>
      <c r="H979" s="134"/>
      <c r="I979" s="134"/>
      <c r="J979" s="134"/>
      <c r="K979" s="134"/>
      <c r="L979" s="134"/>
      <c r="M979" s="134"/>
    </row>
    <row r="980" spans="1:13">
      <c r="A980" s="118"/>
      <c r="B980" s="118"/>
      <c r="C980" s="118"/>
      <c r="D980" s="185"/>
      <c r="E980" s="118"/>
      <c r="F980" s="134"/>
      <c r="G980" s="134"/>
      <c r="H980" s="134"/>
      <c r="I980" s="134"/>
      <c r="J980" s="134"/>
      <c r="K980" s="134"/>
      <c r="L980" s="134"/>
      <c r="M980" s="134"/>
    </row>
    <row r="981" spans="1:13">
      <c r="A981" s="118"/>
      <c r="B981" s="118"/>
      <c r="C981" s="118"/>
      <c r="D981" s="185"/>
      <c r="E981" s="118"/>
      <c r="F981" s="134"/>
      <c r="G981" s="134"/>
      <c r="H981" s="134"/>
      <c r="I981" s="134"/>
      <c r="J981" s="134"/>
      <c r="K981" s="134"/>
      <c r="L981" s="134"/>
      <c r="M981" s="134"/>
    </row>
    <row r="982" spans="1:13">
      <c r="A982" s="118"/>
      <c r="B982" s="118"/>
      <c r="C982" s="118"/>
      <c r="D982" s="185"/>
      <c r="E982" s="118"/>
      <c r="F982" s="134"/>
      <c r="G982" s="134"/>
      <c r="H982" s="134"/>
      <c r="I982" s="134"/>
      <c r="J982" s="134"/>
      <c r="K982" s="134"/>
      <c r="L982" s="134"/>
      <c r="M982" s="134"/>
    </row>
    <row r="983" spans="1:13">
      <c r="A983" s="118"/>
      <c r="B983" s="118"/>
      <c r="C983" s="118"/>
      <c r="D983" s="185"/>
      <c r="E983" s="118"/>
      <c r="F983" s="134"/>
      <c r="G983" s="134"/>
      <c r="H983" s="134"/>
      <c r="I983" s="134"/>
      <c r="J983" s="134"/>
      <c r="K983" s="134"/>
      <c r="L983" s="134"/>
      <c r="M983" s="134"/>
    </row>
    <row r="984" spans="1:13">
      <c r="A984" s="118"/>
      <c r="B984" s="118"/>
      <c r="C984" s="118"/>
      <c r="D984" s="185"/>
      <c r="E984" s="118"/>
      <c r="F984" s="134"/>
      <c r="G984" s="134"/>
      <c r="H984" s="134"/>
      <c r="I984" s="134"/>
      <c r="J984" s="134"/>
      <c r="K984" s="134"/>
      <c r="L984" s="134"/>
      <c r="M984" s="134"/>
    </row>
    <row r="985" spans="1:13">
      <c r="A985" s="118"/>
      <c r="B985" s="118"/>
      <c r="C985" s="118"/>
      <c r="D985" s="185"/>
      <c r="E985" s="118"/>
      <c r="F985" s="134"/>
      <c r="G985" s="134"/>
      <c r="H985" s="134"/>
      <c r="I985" s="134"/>
      <c r="J985" s="134"/>
      <c r="K985" s="134"/>
      <c r="L985" s="134"/>
      <c r="M985" s="134"/>
    </row>
    <row r="986" spans="1:13">
      <c r="A986" s="118"/>
      <c r="B986" s="118"/>
      <c r="C986" s="118"/>
      <c r="D986" s="185"/>
      <c r="E986" s="118"/>
      <c r="F986" s="134"/>
      <c r="G986" s="134"/>
      <c r="H986" s="134"/>
      <c r="I986" s="134"/>
      <c r="J986" s="134"/>
      <c r="K986" s="134"/>
      <c r="L986" s="134"/>
      <c r="M986" s="134"/>
    </row>
    <row r="987" spans="1:13">
      <c r="A987" s="118"/>
      <c r="B987" s="118"/>
      <c r="C987" s="118"/>
      <c r="D987" s="185"/>
      <c r="E987" s="118"/>
      <c r="F987" s="134"/>
      <c r="G987" s="134"/>
      <c r="H987" s="134"/>
      <c r="I987" s="134"/>
      <c r="J987" s="134"/>
      <c r="K987" s="134"/>
      <c r="L987" s="134"/>
      <c r="M987" s="134"/>
    </row>
    <row r="988" spans="1:13">
      <c r="A988" s="118"/>
      <c r="B988" s="118"/>
      <c r="C988" s="118"/>
      <c r="D988" s="185"/>
      <c r="E988" s="118"/>
      <c r="F988" s="134"/>
      <c r="G988" s="134"/>
      <c r="H988" s="134"/>
      <c r="I988" s="134"/>
      <c r="J988" s="134"/>
      <c r="K988" s="134"/>
      <c r="L988" s="134"/>
      <c r="M988" s="134"/>
    </row>
    <row r="989" spans="1:13">
      <c r="A989" s="118"/>
      <c r="B989" s="118"/>
      <c r="C989" s="118"/>
      <c r="D989" s="185"/>
      <c r="E989" s="118"/>
      <c r="F989" s="134"/>
      <c r="G989" s="134"/>
      <c r="H989" s="134"/>
      <c r="I989" s="134"/>
      <c r="J989" s="134"/>
      <c r="K989" s="134"/>
      <c r="L989" s="134"/>
      <c r="M989" s="134"/>
    </row>
    <row r="990" spans="1:13">
      <c r="A990" s="118"/>
      <c r="B990" s="118"/>
      <c r="C990" s="118"/>
      <c r="D990" s="185"/>
      <c r="E990" s="118"/>
      <c r="F990" s="134"/>
      <c r="G990" s="134"/>
      <c r="H990" s="134"/>
      <c r="I990" s="134"/>
      <c r="J990" s="134"/>
      <c r="K990" s="134"/>
      <c r="L990" s="134"/>
      <c r="M990" s="134"/>
    </row>
    <row r="991" spans="1:13">
      <c r="A991" s="118"/>
      <c r="B991" s="118"/>
      <c r="C991" s="118"/>
      <c r="D991" s="185"/>
      <c r="E991" s="118"/>
      <c r="F991" s="134"/>
      <c r="G991" s="134"/>
      <c r="H991" s="134"/>
      <c r="I991" s="134"/>
      <c r="J991" s="134"/>
      <c r="K991" s="134"/>
      <c r="L991" s="134"/>
      <c r="M991" s="134"/>
    </row>
    <row r="992" spans="1:13">
      <c r="A992" s="118"/>
      <c r="B992" s="118"/>
      <c r="C992" s="118"/>
      <c r="D992" s="185"/>
      <c r="E992" s="118"/>
      <c r="F992" s="134"/>
      <c r="G992" s="134"/>
      <c r="H992" s="134"/>
      <c r="I992" s="134"/>
      <c r="J992" s="134"/>
      <c r="K992" s="134"/>
      <c r="L992" s="134"/>
      <c r="M992" s="134"/>
    </row>
    <row r="993" spans="1:13">
      <c r="A993" s="118"/>
      <c r="B993" s="118"/>
      <c r="C993" s="118"/>
      <c r="D993" s="185"/>
      <c r="E993" s="118"/>
      <c r="F993" s="134"/>
      <c r="G993" s="134"/>
      <c r="H993" s="134"/>
      <c r="I993" s="134"/>
      <c r="J993" s="134"/>
      <c r="K993" s="134"/>
      <c r="L993" s="134"/>
      <c r="M993" s="134"/>
    </row>
    <row r="994" spans="1:13">
      <c r="A994" s="118"/>
      <c r="B994" s="118"/>
      <c r="C994" s="118"/>
      <c r="D994" s="185"/>
      <c r="E994" s="118"/>
      <c r="F994" s="134"/>
      <c r="G994" s="134"/>
      <c r="H994" s="134"/>
      <c r="I994" s="134"/>
      <c r="J994" s="134"/>
      <c r="K994" s="134"/>
      <c r="L994" s="134"/>
      <c r="M994" s="134"/>
    </row>
    <row r="995" spans="1:13">
      <c r="A995" s="118"/>
      <c r="B995" s="118"/>
      <c r="C995" s="118"/>
      <c r="D995" s="185"/>
      <c r="E995" s="118"/>
      <c r="F995" s="134"/>
      <c r="G995" s="134"/>
      <c r="H995" s="134"/>
      <c r="I995" s="134"/>
      <c r="J995" s="134"/>
      <c r="K995" s="134"/>
      <c r="L995" s="134"/>
      <c r="M995" s="134"/>
    </row>
    <row r="996" spans="1:13">
      <c r="A996" s="118"/>
      <c r="B996" s="118"/>
      <c r="C996" s="118"/>
      <c r="D996" s="185"/>
      <c r="E996" s="118"/>
      <c r="F996" s="134"/>
      <c r="G996" s="134"/>
      <c r="H996" s="134"/>
      <c r="I996" s="134"/>
      <c r="J996" s="134"/>
      <c r="K996" s="134"/>
      <c r="L996" s="134"/>
      <c r="M996" s="134"/>
    </row>
    <row r="997" spans="1:13">
      <c r="A997" s="118"/>
      <c r="B997" s="118"/>
      <c r="C997" s="118"/>
      <c r="D997" s="185"/>
      <c r="E997" s="118"/>
      <c r="F997" s="134"/>
      <c r="G997" s="134"/>
      <c r="H997" s="134"/>
      <c r="I997" s="134"/>
      <c r="J997" s="134"/>
      <c r="K997" s="134"/>
      <c r="L997" s="134"/>
      <c r="M997" s="134"/>
    </row>
    <row r="998" spans="1:13">
      <c r="A998" s="118"/>
      <c r="B998" s="118"/>
      <c r="C998" s="118"/>
      <c r="D998" s="185"/>
      <c r="E998" s="118"/>
      <c r="F998" s="134"/>
      <c r="G998" s="134"/>
      <c r="H998" s="134"/>
      <c r="I998" s="134"/>
      <c r="J998" s="134"/>
      <c r="K998" s="134"/>
      <c r="L998" s="134"/>
      <c r="M998" s="134"/>
    </row>
    <row r="999" spans="1:13">
      <c r="A999" s="118"/>
      <c r="B999" s="118"/>
      <c r="C999" s="118"/>
      <c r="D999" s="185"/>
      <c r="E999" s="118"/>
      <c r="F999" s="134"/>
      <c r="G999" s="134"/>
      <c r="H999" s="134"/>
      <c r="I999" s="134"/>
      <c r="J999" s="134"/>
      <c r="K999" s="134"/>
      <c r="L999" s="134"/>
      <c r="M999" s="134"/>
    </row>
    <row r="1000" spans="1:13">
      <c r="A1000" s="118"/>
      <c r="B1000" s="118"/>
      <c r="C1000" s="118"/>
      <c r="D1000" s="185"/>
      <c r="E1000" s="118"/>
      <c r="F1000" s="134"/>
      <c r="G1000" s="134"/>
      <c r="H1000" s="134"/>
      <c r="I1000" s="134"/>
      <c r="J1000" s="134"/>
      <c r="K1000" s="134"/>
      <c r="L1000" s="134"/>
      <c r="M1000" s="134"/>
    </row>
    <row r="1001" spans="1:13">
      <c r="A1001" s="118"/>
      <c r="B1001" s="118"/>
      <c r="C1001" s="118"/>
      <c r="D1001" s="185"/>
      <c r="E1001" s="118"/>
      <c r="F1001" s="134"/>
      <c r="G1001" s="134"/>
      <c r="H1001" s="134"/>
      <c r="I1001" s="134"/>
      <c r="J1001" s="134"/>
      <c r="K1001" s="134"/>
      <c r="L1001" s="134"/>
      <c r="M1001" s="134"/>
    </row>
    <row r="1002" spans="1:13">
      <c r="A1002" s="118"/>
      <c r="B1002" s="118"/>
      <c r="C1002" s="118"/>
      <c r="D1002" s="185"/>
      <c r="E1002" s="118"/>
      <c r="F1002" s="134"/>
      <c r="G1002" s="134"/>
      <c r="H1002" s="134"/>
      <c r="I1002" s="134"/>
      <c r="J1002" s="134"/>
      <c r="K1002" s="134"/>
      <c r="L1002" s="134"/>
      <c r="M1002" s="134"/>
    </row>
    <row r="1003" spans="1:13">
      <c r="A1003" s="118"/>
      <c r="B1003" s="118"/>
      <c r="C1003" s="118"/>
      <c r="D1003" s="185"/>
      <c r="E1003" s="118"/>
      <c r="F1003" s="134"/>
      <c r="G1003" s="134"/>
      <c r="H1003" s="134"/>
      <c r="I1003" s="134"/>
      <c r="J1003" s="134"/>
      <c r="K1003" s="134"/>
      <c r="L1003" s="134"/>
      <c r="M1003" s="134"/>
    </row>
    <row r="1004" spans="1:13">
      <c r="A1004" s="118"/>
      <c r="B1004" s="118"/>
      <c r="C1004" s="118"/>
      <c r="D1004" s="185"/>
      <c r="E1004" s="118"/>
      <c r="F1004" s="134"/>
      <c r="G1004" s="134"/>
      <c r="H1004" s="134"/>
      <c r="I1004" s="134"/>
      <c r="J1004" s="134"/>
      <c r="K1004" s="134"/>
      <c r="L1004" s="134"/>
      <c r="M1004" s="134"/>
    </row>
    <row r="1005" spans="1:13">
      <c r="A1005" s="118"/>
      <c r="B1005" s="118"/>
      <c r="C1005" s="118"/>
      <c r="D1005" s="185"/>
      <c r="E1005" s="118"/>
      <c r="F1005" s="134"/>
      <c r="G1005" s="134"/>
      <c r="H1005" s="134"/>
      <c r="I1005" s="134"/>
      <c r="J1005" s="134"/>
      <c r="K1005" s="134"/>
      <c r="L1005" s="134"/>
      <c r="M1005" s="134"/>
    </row>
    <row r="1006" spans="1:13">
      <c r="A1006" s="118"/>
      <c r="B1006" s="118"/>
      <c r="C1006" s="118"/>
      <c r="D1006" s="185"/>
      <c r="E1006" s="118"/>
      <c r="F1006" s="134"/>
      <c r="G1006" s="134"/>
      <c r="H1006" s="134"/>
      <c r="I1006" s="134"/>
      <c r="J1006" s="134"/>
      <c r="K1006" s="134"/>
      <c r="L1006" s="134"/>
      <c r="M1006" s="134"/>
    </row>
    <row r="1007" spans="1:13">
      <c r="A1007" s="118"/>
      <c r="B1007" s="118"/>
      <c r="C1007" s="118"/>
      <c r="D1007" s="185"/>
      <c r="E1007" s="118"/>
      <c r="F1007" s="134"/>
      <c r="G1007" s="134"/>
      <c r="H1007" s="134"/>
      <c r="I1007" s="134"/>
      <c r="J1007" s="134"/>
      <c r="K1007" s="134"/>
      <c r="L1007" s="134"/>
      <c r="M1007" s="134"/>
    </row>
    <row r="1008" spans="1:13">
      <c r="A1008" s="118"/>
      <c r="B1008" s="118"/>
      <c r="C1008" s="118"/>
      <c r="D1008" s="185"/>
      <c r="E1008" s="118"/>
      <c r="F1008" s="134"/>
      <c r="G1008" s="134"/>
      <c r="H1008" s="134"/>
      <c r="I1008" s="134"/>
      <c r="J1008" s="134"/>
      <c r="K1008" s="134"/>
      <c r="L1008" s="134"/>
      <c r="M1008" s="134"/>
    </row>
    <row r="1009" spans="1:13">
      <c r="A1009" s="118"/>
      <c r="B1009" s="118"/>
      <c r="C1009" s="118"/>
      <c r="D1009" s="185"/>
      <c r="E1009" s="118"/>
      <c r="F1009" s="134"/>
      <c r="G1009" s="134"/>
      <c r="H1009" s="134"/>
      <c r="I1009" s="134"/>
      <c r="J1009" s="134"/>
      <c r="K1009" s="134"/>
      <c r="L1009" s="134"/>
      <c r="M1009" s="134"/>
    </row>
    <row r="1010" spans="1:13">
      <c r="A1010" s="118"/>
      <c r="B1010" s="118"/>
      <c r="C1010" s="118"/>
      <c r="D1010" s="185"/>
      <c r="E1010" s="118"/>
      <c r="F1010" s="134"/>
      <c r="G1010" s="134"/>
      <c r="H1010" s="134"/>
      <c r="I1010" s="134"/>
      <c r="J1010" s="134"/>
      <c r="K1010" s="134"/>
      <c r="L1010" s="134"/>
      <c r="M1010" s="134"/>
    </row>
    <row r="1011" spans="1:13">
      <c r="A1011" s="118"/>
      <c r="B1011" s="118"/>
      <c r="C1011" s="118"/>
      <c r="D1011" s="185"/>
      <c r="E1011" s="118"/>
      <c r="F1011" s="134"/>
      <c r="G1011" s="134"/>
      <c r="H1011" s="134"/>
      <c r="I1011" s="134"/>
      <c r="J1011" s="134"/>
      <c r="K1011" s="134"/>
      <c r="L1011" s="134"/>
      <c r="M1011" s="134"/>
    </row>
    <row r="1012" spans="1:13">
      <c r="A1012" s="118"/>
      <c r="B1012" s="118"/>
      <c r="C1012" s="118"/>
      <c r="D1012" s="185"/>
      <c r="E1012" s="118"/>
      <c r="F1012" s="134"/>
      <c r="G1012" s="134"/>
      <c r="H1012" s="134"/>
      <c r="I1012" s="134"/>
      <c r="J1012" s="134"/>
      <c r="K1012" s="134"/>
      <c r="L1012" s="134"/>
      <c r="M1012" s="134"/>
    </row>
    <row r="1013" spans="1:13">
      <c r="A1013" s="118"/>
      <c r="B1013" s="118"/>
      <c r="C1013" s="118"/>
      <c r="D1013" s="185"/>
      <c r="E1013" s="118"/>
      <c r="F1013" s="134"/>
      <c r="G1013" s="134"/>
      <c r="H1013" s="134"/>
      <c r="I1013" s="134"/>
      <c r="J1013" s="134"/>
      <c r="K1013" s="134"/>
      <c r="L1013" s="134"/>
      <c r="M1013" s="134"/>
    </row>
    <row r="1014" spans="1:13">
      <c r="A1014" s="118"/>
      <c r="B1014" s="118"/>
      <c r="C1014" s="118"/>
      <c r="D1014" s="185"/>
      <c r="E1014" s="118"/>
      <c r="F1014" s="134"/>
      <c r="G1014" s="134"/>
      <c r="H1014" s="134"/>
      <c r="I1014" s="134"/>
      <c r="J1014" s="134"/>
      <c r="K1014" s="134"/>
      <c r="L1014" s="134"/>
      <c r="M1014" s="134"/>
    </row>
    <row r="1015" spans="1:13">
      <c r="A1015" s="118"/>
      <c r="B1015" s="118"/>
      <c r="C1015" s="118"/>
      <c r="D1015" s="185"/>
      <c r="E1015" s="118"/>
      <c r="F1015" s="134"/>
      <c r="G1015" s="134"/>
      <c r="H1015" s="134"/>
      <c r="I1015" s="134"/>
      <c r="J1015" s="134"/>
      <c r="K1015" s="134"/>
      <c r="L1015" s="134"/>
      <c r="M1015" s="134"/>
    </row>
    <row r="1016" spans="1:13">
      <c r="A1016" s="118"/>
      <c r="B1016" s="118"/>
      <c r="C1016" s="118"/>
      <c r="D1016" s="185"/>
      <c r="E1016" s="118"/>
      <c r="F1016" s="134"/>
      <c r="G1016" s="134"/>
      <c r="H1016" s="134"/>
      <c r="I1016" s="134"/>
      <c r="J1016" s="134"/>
      <c r="K1016" s="134"/>
      <c r="L1016" s="134"/>
      <c r="M1016" s="134"/>
    </row>
    <row r="1017" spans="1:13">
      <c r="A1017" s="118"/>
      <c r="B1017" s="118"/>
      <c r="C1017" s="118"/>
      <c r="D1017" s="185"/>
      <c r="E1017" s="118"/>
      <c r="F1017" s="134"/>
      <c r="G1017" s="134"/>
      <c r="H1017" s="134"/>
      <c r="I1017" s="134"/>
      <c r="J1017" s="134"/>
      <c r="K1017" s="134"/>
      <c r="L1017" s="134"/>
      <c r="M1017" s="134"/>
    </row>
    <row r="1018" spans="1:13">
      <c r="A1018" s="118"/>
      <c r="B1018" s="118"/>
      <c r="C1018" s="118"/>
      <c r="D1018" s="185"/>
      <c r="E1018" s="118"/>
      <c r="F1018" s="134"/>
      <c r="G1018" s="134"/>
      <c r="H1018" s="134"/>
      <c r="I1018" s="134"/>
      <c r="J1018" s="134"/>
      <c r="K1018" s="134"/>
      <c r="L1018" s="134"/>
      <c r="M1018" s="134"/>
    </row>
    <row r="1019" spans="1:13">
      <c r="A1019" s="118"/>
      <c r="B1019" s="118"/>
      <c r="C1019" s="118"/>
      <c r="D1019" s="185"/>
      <c r="E1019" s="118"/>
      <c r="F1019" s="134"/>
      <c r="G1019" s="134"/>
      <c r="H1019" s="134"/>
      <c r="I1019" s="134"/>
      <c r="J1019" s="134"/>
      <c r="K1019" s="134"/>
      <c r="L1019" s="134"/>
      <c r="M1019" s="134"/>
    </row>
    <row r="1020" spans="1:13">
      <c r="A1020" s="118"/>
      <c r="B1020" s="118"/>
      <c r="C1020" s="118"/>
      <c r="D1020" s="185"/>
      <c r="E1020" s="118"/>
      <c r="F1020" s="134"/>
      <c r="G1020" s="134"/>
      <c r="H1020" s="134"/>
      <c r="I1020" s="134"/>
      <c r="J1020" s="134"/>
      <c r="K1020" s="134"/>
      <c r="L1020" s="134"/>
      <c r="M1020" s="134"/>
    </row>
    <row r="1021" spans="1:13">
      <c r="A1021" s="118"/>
      <c r="B1021" s="118"/>
      <c r="C1021" s="118"/>
      <c r="D1021" s="185"/>
      <c r="E1021" s="118"/>
      <c r="F1021" s="134"/>
      <c r="G1021" s="134"/>
      <c r="H1021" s="134"/>
      <c r="I1021" s="134"/>
      <c r="J1021" s="134"/>
      <c r="K1021" s="134"/>
      <c r="L1021" s="134"/>
      <c r="M1021" s="134"/>
    </row>
    <row r="1022" spans="1:13">
      <c r="A1022" s="118"/>
      <c r="B1022" s="118"/>
      <c r="C1022" s="118"/>
      <c r="D1022" s="185"/>
      <c r="E1022" s="118"/>
      <c r="F1022" s="134"/>
      <c r="G1022" s="134"/>
      <c r="H1022" s="134"/>
      <c r="I1022" s="134"/>
      <c r="J1022" s="134"/>
      <c r="K1022" s="134"/>
      <c r="L1022" s="134"/>
      <c r="M1022" s="134"/>
    </row>
    <row r="1023" spans="1:13">
      <c r="A1023" s="118"/>
      <c r="B1023" s="118"/>
      <c r="C1023" s="118"/>
      <c r="D1023" s="185"/>
      <c r="E1023" s="118"/>
      <c r="F1023" s="134"/>
      <c r="G1023" s="134"/>
      <c r="H1023" s="134"/>
      <c r="I1023" s="134"/>
      <c r="J1023" s="134"/>
      <c r="K1023" s="134"/>
      <c r="L1023" s="134"/>
      <c r="M1023" s="134"/>
    </row>
    <row r="1024" spans="1:13">
      <c r="A1024" s="118"/>
      <c r="B1024" s="118"/>
      <c r="C1024" s="118"/>
      <c r="D1024" s="185"/>
      <c r="E1024" s="118"/>
      <c r="F1024" s="134"/>
      <c r="G1024" s="134"/>
      <c r="H1024" s="134"/>
      <c r="I1024" s="134"/>
      <c r="J1024" s="134"/>
      <c r="K1024" s="134"/>
      <c r="L1024" s="134"/>
      <c r="M1024" s="134"/>
    </row>
    <row r="1025" spans="1:13">
      <c r="A1025" s="118"/>
      <c r="B1025" s="118"/>
      <c r="C1025" s="118"/>
      <c r="D1025" s="185"/>
      <c r="E1025" s="118"/>
      <c r="F1025" s="134"/>
      <c r="G1025" s="134"/>
      <c r="H1025" s="134"/>
      <c r="I1025" s="134"/>
      <c r="J1025" s="134"/>
      <c r="K1025" s="134"/>
      <c r="L1025" s="134"/>
      <c r="M1025" s="134"/>
    </row>
    <row r="1026" spans="1:13">
      <c r="A1026" s="118"/>
      <c r="B1026" s="118"/>
      <c r="C1026" s="118"/>
      <c r="D1026" s="185"/>
      <c r="E1026" s="118"/>
      <c r="F1026" s="134"/>
      <c r="G1026" s="134"/>
      <c r="H1026" s="134"/>
      <c r="I1026" s="134"/>
      <c r="J1026" s="134"/>
      <c r="K1026" s="134"/>
      <c r="L1026" s="134"/>
      <c r="M1026" s="134"/>
    </row>
    <row r="1027" spans="1:13">
      <c r="A1027" s="118"/>
      <c r="B1027" s="118"/>
      <c r="C1027" s="118"/>
      <c r="D1027" s="185"/>
      <c r="E1027" s="118"/>
      <c r="F1027" s="134"/>
      <c r="G1027" s="134"/>
      <c r="H1027" s="134"/>
      <c r="I1027" s="134"/>
      <c r="J1027" s="134"/>
      <c r="K1027" s="134"/>
      <c r="L1027" s="134"/>
      <c r="M1027" s="134"/>
    </row>
    <row r="1028" spans="1:13">
      <c r="A1028" s="118"/>
      <c r="B1028" s="118"/>
      <c r="C1028" s="118"/>
      <c r="D1028" s="185"/>
      <c r="E1028" s="118"/>
      <c r="F1028" s="134"/>
      <c r="G1028" s="134"/>
      <c r="H1028" s="134"/>
      <c r="I1028" s="134"/>
      <c r="J1028" s="134"/>
      <c r="K1028" s="134"/>
      <c r="L1028" s="134"/>
      <c r="M1028" s="134"/>
    </row>
    <row r="1029" spans="1:13">
      <c r="A1029" s="118"/>
      <c r="B1029" s="118"/>
      <c r="C1029" s="118"/>
      <c r="D1029" s="185"/>
      <c r="E1029" s="118"/>
      <c r="F1029" s="134"/>
      <c r="G1029" s="134"/>
      <c r="H1029" s="134"/>
      <c r="I1029" s="134"/>
      <c r="J1029" s="134"/>
      <c r="K1029" s="134"/>
      <c r="L1029" s="134"/>
      <c r="M1029" s="134"/>
    </row>
    <row r="1030" spans="1:13">
      <c r="A1030" s="118"/>
      <c r="B1030" s="118"/>
      <c r="C1030" s="118"/>
      <c r="D1030" s="185"/>
      <c r="E1030" s="118"/>
      <c r="F1030" s="134"/>
      <c r="G1030" s="134"/>
      <c r="H1030" s="134"/>
      <c r="I1030" s="134"/>
      <c r="J1030" s="134"/>
      <c r="K1030" s="134"/>
      <c r="L1030" s="134"/>
      <c r="M1030" s="134"/>
    </row>
    <row r="1031" spans="1:13">
      <c r="A1031" s="118"/>
      <c r="B1031" s="118"/>
      <c r="C1031" s="118"/>
      <c r="D1031" s="185"/>
      <c r="E1031" s="118"/>
      <c r="F1031" s="134"/>
      <c r="G1031" s="134"/>
      <c r="H1031" s="134"/>
      <c r="I1031" s="134"/>
      <c r="J1031" s="134"/>
      <c r="K1031" s="134"/>
      <c r="L1031" s="134"/>
      <c r="M1031" s="134"/>
    </row>
    <row r="1032" spans="1:13">
      <c r="A1032" s="118"/>
      <c r="B1032" s="118"/>
      <c r="C1032" s="118"/>
      <c r="D1032" s="185"/>
      <c r="E1032" s="118"/>
      <c r="F1032" s="134"/>
      <c r="G1032" s="134"/>
      <c r="H1032" s="134"/>
      <c r="I1032" s="134"/>
      <c r="J1032" s="134"/>
      <c r="K1032" s="134"/>
      <c r="L1032" s="134"/>
      <c r="M1032" s="134"/>
    </row>
    <row r="1033" spans="1:13">
      <c r="A1033" s="118"/>
      <c r="B1033" s="118"/>
      <c r="C1033" s="118"/>
      <c r="D1033" s="185"/>
      <c r="E1033" s="118"/>
      <c r="F1033" s="134"/>
      <c r="G1033" s="134"/>
      <c r="H1033" s="134"/>
      <c r="I1033" s="134"/>
      <c r="J1033" s="134"/>
      <c r="K1033" s="134"/>
      <c r="L1033" s="134"/>
      <c r="M1033" s="134"/>
    </row>
    <row r="1034" spans="1:13">
      <c r="A1034" s="118"/>
      <c r="B1034" s="118"/>
      <c r="C1034" s="118"/>
      <c r="D1034" s="185"/>
      <c r="E1034" s="118"/>
      <c r="F1034" s="134"/>
      <c r="G1034" s="134"/>
      <c r="H1034" s="134"/>
      <c r="I1034" s="134"/>
      <c r="J1034" s="134"/>
      <c r="K1034" s="134"/>
      <c r="L1034" s="134"/>
      <c r="M1034" s="134"/>
    </row>
    <row r="1035" spans="1:13">
      <c r="A1035" s="118"/>
      <c r="B1035" s="118"/>
      <c r="C1035" s="118"/>
      <c r="D1035" s="185"/>
      <c r="E1035" s="118"/>
      <c r="F1035" s="134"/>
      <c r="G1035" s="134"/>
      <c r="H1035" s="134"/>
      <c r="I1035" s="134"/>
      <c r="J1035" s="134"/>
      <c r="K1035" s="134"/>
      <c r="L1035" s="134"/>
      <c r="M1035" s="134"/>
    </row>
    <row r="1036" spans="1:13">
      <c r="A1036" s="118"/>
      <c r="B1036" s="118"/>
      <c r="C1036" s="118"/>
      <c r="D1036" s="185"/>
      <c r="E1036" s="118"/>
      <c r="F1036" s="134"/>
      <c r="G1036" s="134"/>
      <c r="H1036" s="134"/>
      <c r="I1036" s="134"/>
      <c r="J1036" s="134"/>
      <c r="K1036" s="134"/>
      <c r="L1036" s="134"/>
      <c r="M1036" s="134"/>
    </row>
    <row r="1037" spans="1:13">
      <c r="A1037" s="118"/>
      <c r="B1037" s="118"/>
      <c r="C1037" s="118"/>
      <c r="D1037" s="185"/>
      <c r="E1037" s="118"/>
      <c r="F1037" s="134"/>
      <c r="G1037" s="134"/>
      <c r="H1037" s="134"/>
      <c r="I1037" s="134"/>
      <c r="J1037" s="134"/>
      <c r="K1037" s="134"/>
      <c r="L1037" s="134"/>
      <c r="M1037" s="134"/>
    </row>
    <row r="1038" spans="1:13">
      <c r="A1038" s="118"/>
      <c r="B1038" s="118"/>
      <c r="C1038" s="118"/>
      <c r="D1038" s="185"/>
      <c r="E1038" s="118"/>
      <c r="F1038" s="134"/>
      <c r="G1038" s="134"/>
      <c r="H1038" s="134"/>
      <c r="I1038" s="134"/>
      <c r="J1038" s="134"/>
      <c r="K1038" s="134"/>
      <c r="L1038" s="134"/>
      <c r="M1038" s="134"/>
    </row>
    <row r="1039" spans="1:13">
      <c r="A1039" s="118"/>
      <c r="B1039" s="118"/>
      <c r="C1039" s="118"/>
      <c r="D1039" s="185"/>
      <c r="E1039" s="118"/>
      <c r="F1039" s="134"/>
      <c r="G1039" s="134"/>
      <c r="H1039" s="134"/>
      <c r="I1039" s="134"/>
      <c r="J1039" s="134"/>
      <c r="K1039" s="134"/>
      <c r="L1039" s="134"/>
      <c r="M1039" s="134"/>
    </row>
    <row r="1040" spans="1:13">
      <c r="A1040" s="118"/>
      <c r="B1040" s="118"/>
      <c r="C1040" s="118"/>
      <c r="D1040" s="185"/>
      <c r="E1040" s="118"/>
      <c r="F1040" s="134"/>
      <c r="G1040" s="134"/>
      <c r="H1040" s="134"/>
      <c r="I1040" s="134"/>
      <c r="J1040" s="134"/>
      <c r="K1040" s="134"/>
      <c r="L1040" s="134"/>
      <c r="M1040" s="134"/>
    </row>
    <row r="1041" spans="1:13">
      <c r="A1041" s="118"/>
      <c r="B1041" s="118"/>
      <c r="C1041" s="118"/>
      <c r="D1041" s="185"/>
      <c r="E1041" s="118"/>
      <c r="F1041" s="134"/>
      <c r="G1041" s="134"/>
      <c r="H1041" s="134"/>
      <c r="I1041" s="134"/>
      <c r="J1041" s="134"/>
      <c r="K1041" s="134"/>
      <c r="L1041" s="134"/>
      <c r="M1041" s="134"/>
    </row>
    <row r="1042" spans="1:13">
      <c r="A1042" s="118"/>
      <c r="B1042" s="118"/>
      <c r="C1042" s="118"/>
      <c r="D1042" s="185"/>
      <c r="E1042" s="118"/>
      <c r="F1042" s="134"/>
      <c r="G1042" s="134"/>
      <c r="H1042" s="134"/>
      <c r="I1042" s="134"/>
      <c r="J1042" s="134"/>
      <c r="K1042" s="134"/>
      <c r="L1042" s="134"/>
      <c r="M1042" s="134"/>
    </row>
    <row r="1043" spans="1:13">
      <c r="A1043" s="118"/>
      <c r="B1043" s="118"/>
      <c r="C1043" s="118"/>
      <c r="D1043" s="185"/>
      <c r="E1043" s="118"/>
      <c r="F1043" s="134"/>
      <c r="G1043" s="134"/>
      <c r="H1043" s="134"/>
      <c r="I1043" s="134"/>
      <c r="J1043" s="134"/>
      <c r="K1043" s="134"/>
      <c r="L1043" s="134"/>
      <c r="M1043" s="134"/>
    </row>
    <row r="1044" spans="1:13">
      <c r="A1044" s="118"/>
      <c r="B1044" s="118"/>
      <c r="C1044" s="118"/>
      <c r="D1044" s="185"/>
      <c r="E1044" s="118"/>
      <c r="F1044" s="134"/>
      <c r="G1044" s="134"/>
      <c r="H1044" s="134"/>
      <c r="I1044" s="134"/>
      <c r="J1044" s="134"/>
      <c r="K1044" s="134"/>
      <c r="L1044" s="134"/>
      <c r="M1044" s="134"/>
    </row>
    <row r="1045" spans="1:13">
      <c r="A1045" s="118"/>
      <c r="B1045" s="118"/>
      <c r="C1045" s="118"/>
      <c r="D1045" s="185"/>
      <c r="E1045" s="118"/>
      <c r="F1045" s="134"/>
      <c r="G1045" s="134"/>
      <c r="H1045" s="134"/>
      <c r="I1045" s="134"/>
      <c r="J1045" s="134"/>
      <c r="K1045" s="134"/>
      <c r="L1045" s="134"/>
      <c r="M1045" s="134"/>
    </row>
    <row r="1046" spans="1:13">
      <c r="A1046" s="118"/>
      <c r="B1046" s="118"/>
      <c r="C1046" s="118"/>
      <c r="D1046" s="185"/>
      <c r="E1046" s="118"/>
      <c r="F1046" s="134"/>
      <c r="G1046" s="134"/>
      <c r="H1046" s="134"/>
      <c r="I1046" s="134"/>
      <c r="J1046" s="134"/>
      <c r="K1046" s="134"/>
      <c r="L1046" s="134"/>
      <c r="M1046" s="134"/>
    </row>
    <row r="1047" spans="1:13">
      <c r="A1047" s="118"/>
      <c r="B1047" s="118"/>
      <c r="C1047" s="118"/>
      <c r="D1047" s="185"/>
      <c r="E1047" s="118"/>
      <c r="F1047" s="134"/>
      <c r="G1047" s="134"/>
      <c r="H1047" s="134"/>
      <c r="I1047" s="134"/>
      <c r="J1047" s="134"/>
      <c r="K1047" s="134"/>
      <c r="L1047" s="134"/>
      <c r="M1047" s="134"/>
    </row>
    <row r="1048" spans="1:13">
      <c r="A1048" s="118"/>
      <c r="B1048" s="118"/>
      <c r="C1048" s="118"/>
      <c r="D1048" s="185"/>
      <c r="E1048" s="118"/>
      <c r="F1048" s="134"/>
      <c r="G1048" s="134"/>
      <c r="H1048" s="134"/>
      <c r="I1048" s="134"/>
      <c r="J1048" s="134"/>
      <c r="K1048" s="134"/>
      <c r="L1048" s="134"/>
      <c r="M1048" s="134"/>
    </row>
    <row r="1049" spans="1:13">
      <c r="A1049" s="118"/>
      <c r="B1049" s="118"/>
      <c r="C1049" s="118"/>
      <c r="D1049" s="185"/>
      <c r="E1049" s="118"/>
      <c r="F1049" s="134"/>
      <c r="G1049" s="134"/>
      <c r="H1049" s="134"/>
      <c r="I1049" s="134"/>
      <c r="J1049" s="134"/>
      <c r="K1049" s="134"/>
      <c r="L1049" s="134"/>
      <c r="M1049" s="134"/>
    </row>
    <row r="1050" spans="1:13">
      <c r="A1050" s="118"/>
      <c r="B1050" s="118"/>
      <c r="C1050" s="118"/>
      <c r="D1050" s="185"/>
      <c r="E1050" s="118"/>
      <c r="F1050" s="134"/>
      <c r="G1050" s="134"/>
      <c r="H1050" s="134"/>
      <c r="I1050" s="134"/>
      <c r="J1050" s="134"/>
      <c r="K1050" s="134"/>
      <c r="L1050" s="134"/>
      <c r="M1050" s="134"/>
    </row>
    <row r="1051" spans="1:13">
      <c r="A1051" s="118"/>
      <c r="B1051" s="118"/>
      <c r="C1051" s="118"/>
      <c r="D1051" s="185"/>
      <c r="E1051" s="118"/>
      <c r="F1051" s="134"/>
      <c r="G1051" s="134"/>
      <c r="H1051" s="134"/>
      <c r="I1051" s="134"/>
      <c r="J1051" s="134"/>
      <c r="K1051" s="134"/>
      <c r="L1051" s="134"/>
      <c r="M1051" s="134"/>
    </row>
    <row r="1052" spans="1:13">
      <c r="A1052" s="118"/>
      <c r="B1052" s="118"/>
      <c r="C1052" s="118"/>
      <c r="D1052" s="185"/>
      <c r="E1052" s="118"/>
      <c r="F1052" s="134"/>
      <c r="G1052" s="134"/>
      <c r="H1052" s="134"/>
      <c r="I1052" s="134"/>
      <c r="J1052" s="134"/>
      <c r="K1052" s="134"/>
      <c r="L1052" s="134"/>
      <c r="M1052" s="134"/>
    </row>
    <row r="1053" spans="1:13">
      <c r="A1053" s="118"/>
      <c r="B1053" s="118"/>
      <c r="C1053" s="118"/>
      <c r="D1053" s="185"/>
      <c r="E1053" s="118"/>
      <c r="F1053" s="134"/>
      <c r="G1053" s="134"/>
      <c r="H1053" s="134"/>
      <c r="I1053" s="134"/>
      <c r="J1053" s="134"/>
      <c r="K1053" s="134"/>
      <c r="L1053" s="134"/>
      <c r="M1053" s="134"/>
    </row>
    <row r="1054" spans="1:13">
      <c r="A1054" s="118"/>
      <c r="B1054" s="118"/>
      <c r="C1054" s="118"/>
      <c r="D1054" s="185"/>
      <c r="E1054" s="118"/>
      <c r="F1054" s="134"/>
      <c r="G1054" s="134"/>
      <c r="H1054" s="134"/>
      <c r="I1054" s="134"/>
      <c r="J1054" s="134"/>
      <c r="K1054" s="134"/>
      <c r="L1054" s="134"/>
      <c r="M1054" s="134"/>
    </row>
    <row r="1055" spans="1:13">
      <c r="A1055" s="118"/>
      <c r="B1055" s="118"/>
      <c r="C1055" s="118"/>
      <c r="D1055" s="185"/>
      <c r="E1055" s="118"/>
      <c r="F1055" s="134"/>
      <c r="G1055" s="134"/>
      <c r="H1055" s="134"/>
      <c r="I1055" s="134"/>
      <c r="J1055" s="134"/>
      <c r="K1055" s="134"/>
      <c r="L1055" s="134"/>
      <c r="M1055" s="134"/>
    </row>
    <row r="1056" spans="1:13">
      <c r="A1056" s="118"/>
      <c r="B1056" s="118"/>
      <c r="C1056" s="118"/>
      <c r="D1056" s="185"/>
      <c r="E1056" s="118"/>
      <c r="F1056" s="134"/>
      <c r="G1056" s="134"/>
      <c r="H1056" s="134"/>
      <c r="I1056" s="134"/>
      <c r="J1056" s="134"/>
      <c r="K1056" s="134"/>
      <c r="L1056" s="134"/>
      <c r="M1056" s="134"/>
    </row>
    <row r="1057" spans="1:13">
      <c r="A1057" s="118"/>
      <c r="B1057" s="118"/>
      <c r="C1057" s="118"/>
      <c r="D1057" s="185"/>
      <c r="E1057" s="118"/>
      <c r="F1057" s="134"/>
      <c r="G1057" s="134"/>
      <c r="H1057" s="134"/>
      <c r="I1057" s="134"/>
      <c r="J1057" s="134"/>
      <c r="K1057" s="134"/>
      <c r="L1057" s="134"/>
      <c r="M1057" s="134"/>
    </row>
    <row r="1058" spans="1:13">
      <c r="A1058" s="118"/>
      <c r="B1058" s="118"/>
      <c r="C1058" s="118"/>
      <c r="D1058" s="185"/>
      <c r="E1058" s="118"/>
      <c r="F1058" s="134"/>
      <c r="G1058" s="134"/>
      <c r="H1058" s="134"/>
      <c r="I1058" s="134"/>
      <c r="J1058" s="134"/>
      <c r="K1058" s="134"/>
      <c r="L1058" s="134"/>
      <c r="M1058" s="134"/>
    </row>
    <row r="1059" spans="1:13">
      <c r="A1059" s="118"/>
      <c r="B1059" s="118"/>
      <c r="C1059" s="118"/>
      <c r="D1059" s="185"/>
      <c r="E1059" s="118"/>
      <c r="F1059" s="134"/>
      <c r="G1059" s="134"/>
      <c r="H1059" s="134"/>
      <c r="I1059" s="134"/>
      <c r="J1059" s="134"/>
      <c r="K1059" s="134"/>
      <c r="L1059" s="134"/>
      <c r="M1059" s="134"/>
    </row>
    <row r="1060" spans="1:13">
      <c r="A1060" s="118"/>
      <c r="B1060" s="118"/>
      <c r="C1060" s="118"/>
      <c r="D1060" s="185"/>
      <c r="E1060" s="118"/>
      <c r="F1060" s="134"/>
      <c r="G1060" s="134"/>
      <c r="H1060" s="134"/>
      <c r="I1060" s="134"/>
      <c r="J1060" s="134"/>
      <c r="K1060" s="134"/>
      <c r="L1060" s="134"/>
      <c r="M1060" s="134"/>
    </row>
    <row r="1061" spans="1:13">
      <c r="A1061" s="118"/>
      <c r="B1061" s="118"/>
      <c r="C1061" s="118"/>
      <c r="D1061" s="185"/>
      <c r="E1061" s="118"/>
      <c r="F1061" s="134"/>
      <c r="G1061" s="134"/>
      <c r="H1061" s="134"/>
      <c r="I1061" s="134"/>
      <c r="J1061" s="134"/>
      <c r="K1061" s="134"/>
      <c r="L1061" s="134"/>
      <c r="M1061" s="134"/>
    </row>
    <row r="1062" spans="1:13">
      <c r="A1062" s="118"/>
      <c r="B1062" s="118"/>
      <c r="C1062" s="118"/>
      <c r="D1062" s="185"/>
      <c r="E1062" s="118"/>
      <c r="F1062" s="134"/>
      <c r="G1062" s="134"/>
      <c r="H1062" s="134"/>
      <c r="I1062" s="134"/>
      <c r="J1062" s="134"/>
      <c r="K1062" s="134"/>
      <c r="L1062" s="134"/>
      <c r="M1062" s="134"/>
    </row>
    <row r="1063" spans="1:13">
      <c r="A1063" s="118"/>
      <c r="B1063" s="118"/>
      <c r="C1063" s="118"/>
      <c r="D1063" s="185"/>
      <c r="E1063" s="118"/>
      <c r="F1063" s="134"/>
      <c r="G1063" s="134"/>
      <c r="H1063" s="134"/>
      <c r="I1063" s="134"/>
      <c r="J1063" s="134"/>
      <c r="K1063" s="134"/>
      <c r="L1063" s="134"/>
      <c r="M1063" s="134"/>
    </row>
    <row r="1064" spans="1:13">
      <c r="A1064" s="118"/>
      <c r="B1064" s="118"/>
      <c r="C1064" s="118"/>
      <c r="D1064" s="185"/>
      <c r="E1064" s="118"/>
      <c r="F1064" s="134"/>
      <c r="G1064" s="134"/>
      <c r="H1064" s="134"/>
      <c r="I1064" s="134"/>
      <c r="J1064" s="134"/>
      <c r="K1064" s="134"/>
      <c r="L1064" s="134"/>
      <c r="M1064" s="134"/>
    </row>
    <row r="1065" spans="1:13">
      <c r="A1065" s="118"/>
      <c r="B1065" s="118"/>
      <c r="C1065" s="118"/>
      <c r="D1065" s="185"/>
      <c r="E1065" s="118"/>
      <c r="F1065" s="134"/>
      <c r="G1065" s="134"/>
      <c r="H1065" s="134"/>
      <c r="I1065" s="134"/>
      <c r="J1065" s="134"/>
      <c r="K1065" s="134"/>
      <c r="L1065" s="134"/>
      <c r="M1065" s="134"/>
    </row>
    <row r="1066" spans="1:13">
      <c r="A1066" s="118"/>
      <c r="B1066" s="118"/>
      <c r="C1066" s="118"/>
      <c r="D1066" s="185"/>
      <c r="E1066" s="118"/>
      <c r="F1066" s="134"/>
      <c r="G1066" s="134"/>
      <c r="H1066" s="134"/>
      <c r="I1066" s="134"/>
      <c r="J1066" s="134"/>
      <c r="K1066" s="134"/>
      <c r="L1066" s="134"/>
      <c r="M1066" s="134"/>
    </row>
    <row r="1067" spans="1:13">
      <c r="A1067" s="118"/>
      <c r="B1067" s="118"/>
      <c r="C1067" s="118"/>
      <c r="D1067" s="185"/>
      <c r="E1067" s="118"/>
      <c r="F1067" s="134"/>
      <c r="G1067" s="134"/>
      <c r="H1067" s="134"/>
      <c r="I1067" s="134"/>
      <c r="J1067" s="134"/>
      <c r="K1067" s="134"/>
      <c r="L1067" s="134"/>
      <c r="M1067" s="134"/>
    </row>
    <row r="1068" spans="1:13">
      <c r="A1068" s="118"/>
      <c r="B1068" s="118"/>
      <c r="C1068" s="118"/>
      <c r="D1068" s="185"/>
      <c r="E1068" s="118"/>
      <c r="F1068" s="134"/>
      <c r="G1068" s="134"/>
      <c r="H1068" s="134"/>
      <c r="I1068" s="134"/>
      <c r="J1068" s="134"/>
      <c r="K1068" s="134"/>
      <c r="L1068" s="134"/>
      <c r="M1068" s="134"/>
    </row>
    <row r="1069" spans="1:13">
      <c r="A1069" s="118"/>
      <c r="B1069" s="118"/>
      <c r="C1069" s="118"/>
      <c r="D1069" s="185"/>
      <c r="E1069" s="118"/>
      <c r="F1069" s="134"/>
      <c r="G1069" s="134"/>
      <c r="H1069" s="134"/>
      <c r="I1069" s="134"/>
      <c r="J1069" s="134"/>
      <c r="K1069" s="134"/>
      <c r="L1069" s="134"/>
      <c r="M1069" s="134"/>
    </row>
    <row r="1070" spans="1:13">
      <c r="A1070" s="118"/>
      <c r="B1070" s="118"/>
      <c r="C1070" s="118"/>
      <c r="D1070" s="185"/>
      <c r="E1070" s="118"/>
      <c r="F1070" s="134"/>
      <c r="G1070" s="134"/>
      <c r="H1070" s="134"/>
      <c r="I1070" s="134"/>
      <c r="J1070" s="134"/>
      <c r="K1070" s="134"/>
      <c r="L1070" s="134"/>
      <c r="M1070" s="134"/>
    </row>
    <row r="1071" spans="1:13">
      <c r="A1071" s="118"/>
      <c r="B1071" s="118"/>
      <c r="C1071" s="118"/>
      <c r="D1071" s="185"/>
      <c r="E1071" s="118"/>
      <c r="F1071" s="134"/>
      <c r="G1071" s="134"/>
      <c r="H1071" s="134"/>
      <c r="I1071" s="134"/>
      <c r="J1071" s="134"/>
      <c r="K1071" s="134"/>
      <c r="L1071" s="134"/>
      <c r="M1071" s="134"/>
    </row>
    <row r="1072" spans="1:13">
      <c r="A1072" s="118"/>
      <c r="B1072" s="118"/>
      <c r="C1072" s="118"/>
      <c r="D1072" s="185"/>
      <c r="E1072" s="118"/>
      <c r="F1072" s="134"/>
      <c r="G1072" s="134"/>
      <c r="H1072" s="134"/>
      <c r="I1072" s="134"/>
      <c r="J1072" s="134"/>
      <c r="K1072" s="134"/>
      <c r="L1072" s="134"/>
      <c r="M1072" s="134"/>
    </row>
    <row r="1073" spans="1:13">
      <c r="A1073" s="118"/>
      <c r="B1073" s="118"/>
      <c r="C1073" s="118"/>
      <c r="D1073" s="185"/>
      <c r="E1073" s="118"/>
      <c r="F1073" s="134"/>
      <c r="G1073" s="134"/>
      <c r="H1073" s="134"/>
      <c r="I1073" s="134"/>
      <c r="J1073" s="134"/>
      <c r="K1073" s="134"/>
      <c r="L1073" s="134"/>
      <c r="M1073" s="134"/>
    </row>
    <row r="1074" spans="1:13">
      <c r="A1074" s="118"/>
      <c r="B1074" s="118"/>
      <c r="C1074" s="118"/>
      <c r="D1074" s="185"/>
      <c r="E1074" s="118"/>
      <c r="F1074" s="134"/>
      <c r="G1074" s="134"/>
      <c r="H1074" s="134"/>
      <c r="I1074" s="134"/>
      <c r="J1074" s="134"/>
      <c r="K1074" s="134"/>
      <c r="L1074" s="134"/>
      <c r="M1074" s="134"/>
    </row>
    <row r="1075" spans="1:13">
      <c r="A1075" s="118"/>
      <c r="B1075" s="118"/>
      <c r="C1075" s="118"/>
      <c r="D1075" s="185"/>
      <c r="E1075" s="118"/>
      <c r="F1075" s="134"/>
      <c r="G1075" s="134"/>
      <c r="H1075" s="134"/>
      <c r="I1075" s="134"/>
      <c r="J1075" s="134"/>
      <c r="K1075" s="134"/>
      <c r="L1075" s="134"/>
      <c r="M1075" s="134"/>
    </row>
    <row r="1076" spans="1:13">
      <c r="A1076" s="118"/>
      <c r="B1076" s="118"/>
      <c r="C1076" s="118"/>
      <c r="D1076" s="185"/>
      <c r="E1076" s="118"/>
      <c r="F1076" s="134"/>
      <c r="G1076" s="134"/>
      <c r="H1076" s="134"/>
      <c r="I1076" s="134"/>
      <c r="J1076" s="134"/>
      <c r="K1076" s="134"/>
      <c r="L1076" s="134"/>
      <c r="M1076" s="134"/>
    </row>
    <row r="1077" spans="1:13">
      <c r="A1077" s="118"/>
      <c r="B1077" s="118"/>
      <c r="C1077" s="118"/>
      <c r="D1077" s="185"/>
      <c r="E1077" s="118"/>
      <c r="F1077" s="134"/>
      <c r="G1077" s="134"/>
      <c r="H1077" s="134"/>
      <c r="I1077" s="134"/>
      <c r="J1077" s="134"/>
      <c r="K1077" s="134"/>
      <c r="L1077" s="134"/>
      <c r="M1077" s="134"/>
    </row>
    <row r="1078" spans="1:13">
      <c r="A1078" s="118"/>
      <c r="B1078" s="118"/>
      <c r="C1078" s="118"/>
      <c r="D1078" s="185"/>
      <c r="E1078" s="118"/>
      <c r="F1078" s="134"/>
      <c r="G1078" s="134"/>
      <c r="H1078" s="134"/>
      <c r="I1078" s="134"/>
      <c r="J1078" s="134"/>
      <c r="K1078" s="134"/>
      <c r="L1078" s="134"/>
      <c r="M1078" s="134"/>
    </row>
    <row r="1079" spans="1:13">
      <c r="A1079" s="118"/>
      <c r="B1079" s="118"/>
      <c r="C1079" s="118"/>
      <c r="D1079" s="185"/>
      <c r="E1079" s="118"/>
      <c r="F1079" s="134"/>
      <c r="G1079" s="134"/>
      <c r="H1079" s="134"/>
      <c r="I1079" s="134"/>
      <c r="J1079" s="134"/>
      <c r="K1079" s="134"/>
      <c r="L1079" s="134"/>
      <c r="M1079" s="134"/>
    </row>
    <row r="1080" spans="1:13">
      <c r="A1080" s="118"/>
      <c r="B1080" s="118"/>
      <c r="C1080" s="118"/>
      <c r="D1080" s="185"/>
      <c r="E1080" s="118"/>
      <c r="F1080" s="134"/>
      <c r="G1080" s="134"/>
      <c r="H1080" s="134"/>
      <c r="I1080" s="134"/>
      <c r="J1080" s="134"/>
      <c r="K1080" s="134"/>
      <c r="L1080" s="134"/>
      <c r="M1080" s="134"/>
    </row>
    <row r="1081" spans="1:13">
      <c r="A1081" s="118"/>
      <c r="B1081" s="118"/>
      <c r="C1081" s="118"/>
      <c r="D1081" s="185"/>
      <c r="E1081" s="118"/>
      <c r="F1081" s="134"/>
      <c r="G1081" s="134"/>
      <c r="H1081" s="134"/>
      <c r="I1081" s="134"/>
      <c r="J1081" s="134"/>
      <c r="K1081" s="134"/>
      <c r="L1081" s="134"/>
      <c r="M1081" s="134"/>
    </row>
    <row r="1082" spans="1:13">
      <c r="A1082" s="118"/>
      <c r="B1082" s="118"/>
      <c r="C1082" s="118"/>
      <c r="D1082" s="185"/>
      <c r="E1082" s="118"/>
      <c r="F1082" s="134"/>
      <c r="G1082" s="134"/>
      <c r="H1082" s="134"/>
      <c r="I1082" s="134"/>
      <c r="J1082" s="134"/>
      <c r="K1082" s="134"/>
      <c r="L1082" s="134"/>
      <c r="M1082" s="134"/>
    </row>
    <row r="1083" spans="1:13">
      <c r="A1083" s="118"/>
      <c r="B1083" s="118"/>
      <c r="C1083" s="118"/>
      <c r="D1083" s="185"/>
      <c r="E1083" s="118"/>
      <c r="F1083" s="134"/>
      <c r="G1083" s="134"/>
      <c r="H1083" s="134"/>
      <c r="I1083" s="134"/>
      <c r="J1083" s="134"/>
      <c r="K1083" s="134"/>
      <c r="L1083" s="134"/>
      <c r="M1083" s="134"/>
    </row>
    <row r="1084" spans="1:13">
      <c r="A1084" s="118"/>
      <c r="B1084" s="118"/>
      <c r="C1084" s="118"/>
      <c r="D1084" s="185"/>
      <c r="E1084" s="118"/>
      <c r="F1084" s="134"/>
      <c r="G1084" s="134"/>
      <c r="H1084" s="134"/>
      <c r="I1084" s="134"/>
      <c r="J1084" s="134"/>
      <c r="K1084" s="134"/>
      <c r="L1084" s="134"/>
      <c r="M1084" s="134"/>
    </row>
    <row r="1085" spans="1:13">
      <c r="A1085" s="118"/>
      <c r="B1085" s="118"/>
      <c r="C1085" s="118"/>
      <c r="D1085" s="185"/>
      <c r="E1085" s="118"/>
      <c r="F1085" s="134"/>
      <c r="G1085" s="134"/>
      <c r="H1085" s="134"/>
      <c r="I1085" s="134"/>
      <c r="J1085" s="134"/>
      <c r="K1085" s="134"/>
      <c r="L1085" s="134"/>
      <c r="M1085" s="134"/>
    </row>
    <row r="1086" spans="1:13">
      <c r="A1086" s="118"/>
      <c r="B1086" s="118"/>
      <c r="C1086" s="118"/>
      <c r="D1086" s="185"/>
      <c r="E1086" s="118"/>
      <c r="F1086" s="134"/>
      <c r="G1086" s="134"/>
      <c r="H1086" s="134"/>
      <c r="I1086" s="134"/>
      <c r="J1086" s="134"/>
      <c r="K1086" s="134"/>
      <c r="L1086" s="134"/>
      <c r="M1086" s="134"/>
    </row>
    <row r="1087" spans="1:13">
      <c r="A1087" s="118"/>
      <c r="B1087" s="118"/>
      <c r="C1087" s="118"/>
      <c r="D1087" s="185"/>
      <c r="E1087" s="118"/>
      <c r="F1087" s="134"/>
      <c r="G1087" s="134"/>
      <c r="H1087" s="134"/>
      <c r="I1087" s="134"/>
      <c r="J1087" s="134"/>
      <c r="K1087" s="134"/>
      <c r="L1087" s="134"/>
      <c r="M1087" s="134"/>
    </row>
    <row r="1088" spans="1:13">
      <c r="A1088" s="118"/>
      <c r="B1088" s="118"/>
      <c r="C1088" s="118"/>
      <c r="D1088" s="185"/>
      <c r="E1088" s="118"/>
      <c r="F1088" s="134"/>
      <c r="G1088" s="134"/>
      <c r="H1088" s="134"/>
      <c r="I1088" s="134"/>
      <c r="J1088" s="134"/>
      <c r="K1088" s="134"/>
      <c r="L1088" s="134"/>
      <c r="M1088" s="134"/>
    </row>
    <row r="1089" spans="1:13">
      <c r="A1089" s="118"/>
      <c r="B1089" s="118"/>
      <c r="C1089" s="118"/>
      <c r="D1089" s="185"/>
      <c r="E1089" s="118"/>
      <c r="F1089" s="134"/>
      <c r="G1089" s="134"/>
      <c r="H1089" s="134"/>
      <c r="I1089" s="134"/>
      <c r="J1089" s="134"/>
      <c r="K1089" s="134"/>
      <c r="L1089" s="134"/>
      <c r="M1089" s="134"/>
    </row>
    <row r="1090" spans="1:13">
      <c r="A1090" s="118"/>
      <c r="B1090" s="118"/>
      <c r="C1090" s="118"/>
      <c r="D1090" s="185"/>
      <c r="E1090" s="118"/>
      <c r="F1090" s="134"/>
      <c r="G1090" s="134"/>
      <c r="H1090" s="134"/>
      <c r="I1090" s="134"/>
      <c r="J1090" s="134"/>
      <c r="K1090" s="134"/>
      <c r="L1090" s="134"/>
      <c r="M1090" s="134"/>
    </row>
    <row r="1091" spans="1:13">
      <c r="A1091" s="118"/>
      <c r="B1091" s="118"/>
      <c r="C1091" s="118"/>
      <c r="D1091" s="185"/>
      <c r="E1091" s="118"/>
      <c r="F1091" s="134"/>
      <c r="G1091" s="134"/>
      <c r="H1091" s="134"/>
      <c r="I1091" s="134"/>
      <c r="J1091" s="134"/>
      <c r="K1091" s="134"/>
      <c r="L1091" s="134"/>
      <c r="M1091" s="134"/>
    </row>
    <row r="1092" spans="1:13">
      <c r="A1092" s="118"/>
      <c r="B1092" s="118"/>
      <c r="C1092" s="118"/>
      <c r="D1092" s="185"/>
      <c r="E1092" s="118"/>
      <c r="F1092" s="134"/>
      <c r="G1092" s="134"/>
      <c r="H1092" s="134"/>
      <c r="I1092" s="134"/>
      <c r="J1092" s="134"/>
      <c r="K1092" s="134"/>
      <c r="L1092" s="134"/>
      <c r="M1092" s="134"/>
    </row>
    <row r="1093" spans="1:13">
      <c r="A1093" s="118"/>
      <c r="B1093" s="118"/>
      <c r="C1093" s="118"/>
      <c r="D1093" s="185"/>
      <c r="E1093" s="118"/>
      <c r="F1093" s="134"/>
      <c r="G1093" s="134"/>
      <c r="H1093" s="134"/>
      <c r="I1093" s="134"/>
      <c r="J1093" s="134"/>
      <c r="K1093" s="134"/>
      <c r="L1093" s="134"/>
      <c r="M1093" s="134"/>
    </row>
    <row r="1094" spans="1:13">
      <c r="A1094" s="118"/>
      <c r="B1094" s="118"/>
      <c r="C1094" s="118"/>
      <c r="D1094" s="185"/>
      <c r="E1094" s="118"/>
      <c r="F1094" s="134"/>
      <c r="G1094" s="134"/>
      <c r="H1094" s="134"/>
      <c r="I1094" s="134"/>
      <c r="J1094" s="134"/>
      <c r="K1094" s="134"/>
      <c r="L1094" s="134"/>
      <c r="M1094" s="134"/>
    </row>
    <row r="1095" spans="1:13">
      <c r="A1095" s="118"/>
      <c r="B1095" s="118"/>
      <c r="C1095" s="118"/>
      <c r="D1095" s="185"/>
      <c r="E1095" s="118"/>
      <c r="F1095" s="134"/>
      <c r="G1095" s="134"/>
      <c r="H1095" s="134"/>
      <c r="I1095" s="134"/>
      <c r="J1095" s="134"/>
      <c r="K1095" s="134"/>
      <c r="L1095" s="134"/>
      <c r="M1095" s="134"/>
    </row>
    <row r="1096" spans="1:13">
      <c r="A1096" s="118"/>
      <c r="B1096" s="118"/>
      <c r="C1096" s="118"/>
      <c r="D1096" s="185"/>
      <c r="E1096" s="118"/>
      <c r="F1096" s="134"/>
      <c r="G1096" s="134"/>
      <c r="H1096" s="134"/>
      <c r="I1096" s="134"/>
      <c r="J1096" s="134"/>
      <c r="K1096" s="134"/>
      <c r="L1096" s="134"/>
      <c r="M1096" s="134"/>
    </row>
    <row r="1097" spans="1:13">
      <c r="A1097" s="118"/>
      <c r="B1097" s="118"/>
      <c r="C1097" s="118"/>
      <c r="D1097" s="185"/>
      <c r="E1097" s="118"/>
      <c r="F1097" s="134"/>
      <c r="G1097" s="134"/>
      <c r="H1097" s="134"/>
      <c r="I1097" s="134"/>
      <c r="J1097" s="134"/>
      <c r="K1097" s="134"/>
      <c r="L1097" s="134"/>
      <c r="M1097" s="134"/>
    </row>
    <row r="1098" spans="1:13">
      <c r="A1098" s="118"/>
      <c r="B1098" s="118"/>
      <c r="C1098" s="118"/>
      <c r="D1098" s="185"/>
      <c r="E1098" s="118"/>
      <c r="F1098" s="134"/>
      <c r="G1098" s="134"/>
      <c r="H1098" s="134"/>
      <c r="I1098" s="134"/>
      <c r="J1098" s="134"/>
      <c r="K1098" s="134"/>
      <c r="L1098" s="134"/>
      <c r="M1098" s="134"/>
    </row>
    <row r="1099" spans="1:13">
      <c r="A1099" s="118"/>
      <c r="B1099" s="118"/>
      <c r="C1099" s="118"/>
      <c r="D1099" s="185"/>
      <c r="E1099" s="118"/>
      <c r="F1099" s="134"/>
      <c r="G1099" s="134"/>
      <c r="H1099" s="134"/>
      <c r="I1099" s="134"/>
      <c r="J1099" s="134"/>
      <c r="K1099" s="134"/>
      <c r="L1099" s="134"/>
      <c r="M1099" s="134"/>
    </row>
    <row r="1100" spans="1:13">
      <c r="A1100" s="118"/>
      <c r="B1100" s="118"/>
      <c r="C1100" s="118"/>
      <c r="D1100" s="185"/>
      <c r="E1100" s="118"/>
      <c r="F1100" s="134"/>
      <c r="G1100" s="134"/>
      <c r="H1100" s="134"/>
      <c r="I1100" s="134"/>
      <c r="J1100" s="134"/>
      <c r="K1100" s="134"/>
      <c r="L1100" s="134"/>
      <c r="M1100" s="134"/>
    </row>
    <row r="1101" spans="1:13">
      <c r="A1101" s="118"/>
      <c r="B1101" s="118"/>
      <c r="C1101" s="118"/>
      <c r="D1101" s="185"/>
      <c r="E1101" s="118"/>
      <c r="F1101" s="134"/>
      <c r="G1101" s="134"/>
      <c r="H1101" s="134"/>
      <c r="I1101" s="134"/>
      <c r="J1101" s="134"/>
      <c r="K1101" s="134"/>
      <c r="L1101" s="134"/>
      <c r="M1101" s="134"/>
    </row>
    <row r="1102" spans="1:13">
      <c r="A1102" s="118"/>
      <c r="B1102" s="118"/>
      <c r="C1102" s="118"/>
      <c r="D1102" s="185"/>
      <c r="E1102" s="118"/>
      <c r="F1102" s="134"/>
      <c r="G1102" s="134"/>
      <c r="H1102" s="134"/>
      <c r="I1102" s="134"/>
      <c r="J1102" s="134"/>
      <c r="K1102" s="134"/>
      <c r="L1102" s="134"/>
      <c r="M1102" s="134"/>
    </row>
    <row r="1103" spans="1:13">
      <c r="A1103" s="118"/>
      <c r="B1103" s="118"/>
      <c r="C1103" s="118"/>
      <c r="D1103" s="185"/>
      <c r="E1103" s="118"/>
      <c r="F1103" s="134"/>
      <c r="G1103" s="134"/>
      <c r="H1103" s="134"/>
      <c r="I1103" s="134"/>
      <c r="J1103" s="134"/>
      <c r="K1103" s="134"/>
      <c r="L1103" s="134"/>
      <c r="M1103" s="134"/>
    </row>
    <row r="1104" spans="1:13">
      <c r="A1104" s="118"/>
      <c r="B1104" s="118"/>
      <c r="C1104" s="118"/>
      <c r="D1104" s="185"/>
      <c r="E1104" s="118"/>
      <c r="F1104" s="134"/>
      <c r="G1104" s="134"/>
      <c r="H1104" s="134"/>
      <c r="I1104" s="134"/>
      <c r="J1104" s="134"/>
      <c r="K1104" s="134"/>
      <c r="L1104" s="134"/>
      <c r="M1104" s="134"/>
    </row>
    <row r="1105" spans="1:13">
      <c r="A1105" s="118"/>
      <c r="B1105" s="118"/>
      <c r="C1105" s="118"/>
      <c r="D1105" s="185"/>
      <c r="E1105" s="118"/>
      <c r="F1105" s="134"/>
      <c r="G1105" s="134"/>
      <c r="H1105" s="134"/>
      <c r="I1105" s="134"/>
      <c r="J1105" s="134"/>
      <c r="K1105" s="134"/>
      <c r="L1105" s="134"/>
      <c r="M1105" s="134"/>
    </row>
    <row r="1106" spans="1:13">
      <c r="A1106" s="118"/>
      <c r="B1106" s="118"/>
      <c r="C1106" s="118"/>
      <c r="D1106" s="185"/>
      <c r="E1106" s="118"/>
      <c r="F1106" s="134"/>
      <c r="G1106" s="134"/>
      <c r="H1106" s="134"/>
      <c r="I1106" s="134"/>
      <c r="J1106" s="134"/>
      <c r="K1106" s="134"/>
      <c r="L1106" s="134"/>
      <c r="M1106" s="134"/>
    </row>
    <row r="1107" spans="1:13">
      <c r="A1107" s="118"/>
      <c r="B1107" s="118"/>
      <c r="C1107" s="118"/>
      <c r="D1107" s="185"/>
      <c r="E1107" s="118"/>
      <c r="F1107" s="134"/>
      <c r="G1107" s="134"/>
      <c r="H1107" s="134"/>
      <c r="I1107" s="134"/>
      <c r="J1107" s="134"/>
      <c r="K1107" s="134"/>
      <c r="L1107" s="134"/>
      <c r="M1107" s="134"/>
    </row>
    <row r="1108" spans="1:13">
      <c r="A1108" s="118"/>
      <c r="B1108" s="118"/>
      <c r="C1108" s="118"/>
      <c r="D1108" s="185"/>
      <c r="E1108" s="118"/>
      <c r="F1108" s="134"/>
      <c r="G1108" s="134"/>
      <c r="H1108" s="134"/>
      <c r="I1108" s="134"/>
      <c r="J1108" s="134"/>
      <c r="K1108" s="134"/>
      <c r="L1108" s="134"/>
      <c r="M1108" s="134"/>
    </row>
    <row r="1109" spans="1:13">
      <c r="A1109" s="118"/>
      <c r="B1109" s="118"/>
      <c r="C1109" s="118"/>
      <c r="D1109" s="185"/>
      <c r="E1109" s="118"/>
      <c r="F1109" s="134"/>
      <c r="G1109" s="134"/>
      <c r="H1109" s="134"/>
      <c r="I1109" s="134"/>
      <c r="J1109" s="134"/>
      <c r="K1109" s="134"/>
      <c r="L1109" s="134"/>
      <c r="M1109" s="134"/>
    </row>
    <row r="1110" spans="1:13">
      <c r="A1110" s="118"/>
      <c r="B1110" s="118"/>
      <c r="C1110" s="118"/>
      <c r="D1110" s="185"/>
      <c r="E1110" s="118"/>
      <c r="F1110" s="134"/>
      <c r="G1110" s="134"/>
      <c r="H1110" s="134"/>
      <c r="I1110" s="134"/>
      <c r="J1110" s="134"/>
      <c r="K1110" s="134"/>
      <c r="L1110" s="134"/>
      <c r="M1110" s="134"/>
    </row>
    <row r="1111" spans="1:13">
      <c r="A1111" s="118"/>
      <c r="B1111" s="118"/>
      <c r="C1111" s="118"/>
      <c r="D1111" s="185"/>
      <c r="E1111" s="118"/>
      <c r="F1111" s="134"/>
      <c r="G1111" s="134"/>
      <c r="H1111" s="134"/>
      <c r="I1111" s="134"/>
      <c r="J1111" s="134"/>
      <c r="K1111" s="134"/>
      <c r="L1111" s="134"/>
      <c r="M1111" s="134"/>
    </row>
    <row r="1112" spans="1:13">
      <c r="A1112" s="118"/>
      <c r="B1112" s="118"/>
      <c r="C1112" s="118"/>
      <c r="D1112" s="185"/>
      <c r="E1112" s="118"/>
      <c r="F1112" s="134"/>
      <c r="G1112" s="134"/>
      <c r="H1112" s="134"/>
      <c r="I1112" s="134"/>
      <c r="J1112" s="134"/>
      <c r="K1112" s="134"/>
      <c r="L1112" s="134"/>
      <c r="M1112" s="134"/>
    </row>
    <row r="1113" spans="1:13">
      <c r="A1113" s="118"/>
      <c r="B1113" s="118"/>
      <c r="C1113" s="118"/>
      <c r="D1113" s="185"/>
      <c r="E1113" s="118"/>
      <c r="F1113" s="134"/>
      <c r="G1113" s="134"/>
      <c r="H1113" s="134"/>
      <c r="I1113" s="134"/>
      <c r="J1113" s="134"/>
      <c r="K1113" s="134"/>
      <c r="L1113" s="134"/>
      <c r="M1113" s="134"/>
    </row>
    <row r="1114" spans="1:13">
      <c r="A1114" s="118"/>
      <c r="B1114" s="118"/>
      <c r="C1114" s="118"/>
      <c r="D1114" s="185"/>
      <c r="E1114" s="118"/>
      <c r="F1114" s="134"/>
      <c r="G1114" s="134"/>
      <c r="H1114" s="134"/>
      <c r="I1114" s="134"/>
      <c r="J1114" s="134"/>
      <c r="K1114" s="134"/>
      <c r="L1114" s="134"/>
      <c r="M1114" s="134"/>
    </row>
    <row r="1115" spans="1:13">
      <c r="A1115" s="118"/>
      <c r="B1115" s="118"/>
      <c r="C1115" s="118"/>
      <c r="D1115" s="185"/>
      <c r="E1115" s="118"/>
      <c r="F1115" s="134"/>
      <c r="G1115" s="134"/>
      <c r="H1115" s="134"/>
      <c r="I1115" s="134"/>
      <c r="J1115" s="134"/>
      <c r="K1115" s="134"/>
      <c r="L1115" s="134"/>
      <c r="M1115" s="134"/>
    </row>
    <row r="1116" spans="1:13">
      <c r="A1116" s="118"/>
      <c r="B1116" s="118"/>
      <c r="C1116" s="118"/>
      <c r="D1116" s="185"/>
      <c r="E1116" s="118"/>
      <c r="F1116" s="134"/>
      <c r="G1116" s="134"/>
      <c r="H1116" s="134"/>
      <c r="I1116" s="134"/>
      <c r="J1116" s="134"/>
      <c r="K1116" s="134"/>
      <c r="L1116" s="134"/>
      <c r="M1116" s="134"/>
    </row>
    <row r="1117" spans="1:13">
      <c r="A1117" s="118"/>
      <c r="B1117" s="118"/>
      <c r="C1117" s="118"/>
      <c r="D1117" s="185"/>
      <c r="E1117" s="118"/>
      <c r="F1117" s="134"/>
      <c r="G1117" s="134"/>
      <c r="H1117" s="134"/>
      <c r="I1117" s="134"/>
      <c r="J1117" s="134"/>
      <c r="K1117" s="134"/>
      <c r="L1117" s="134"/>
      <c r="M1117" s="134"/>
    </row>
    <row r="1118" spans="1:13">
      <c r="A1118" s="118"/>
      <c r="B1118" s="118"/>
      <c r="C1118" s="118"/>
      <c r="D1118" s="185"/>
      <c r="E1118" s="118"/>
      <c r="F1118" s="134"/>
      <c r="G1118" s="134"/>
      <c r="H1118" s="134"/>
      <c r="I1118" s="134"/>
      <c r="J1118" s="134"/>
      <c r="K1118" s="134"/>
      <c r="L1118" s="134"/>
      <c r="M1118" s="134"/>
    </row>
    <row r="1119" spans="1:13">
      <c r="A1119" s="118"/>
      <c r="B1119" s="118"/>
      <c r="C1119" s="118"/>
      <c r="D1119" s="185"/>
      <c r="E1119" s="118"/>
      <c r="F1119" s="134"/>
      <c r="G1119" s="134"/>
      <c r="H1119" s="134"/>
      <c r="I1119" s="134"/>
      <c r="J1119" s="134"/>
      <c r="K1119" s="134"/>
      <c r="L1119" s="134"/>
      <c r="M1119" s="134"/>
    </row>
    <row r="1120" spans="1:13">
      <c r="A1120" s="118"/>
      <c r="B1120" s="118"/>
      <c r="C1120" s="118"/>
      <c r="D1120" s="185"/>
      <c r="E1120" s="118"/>
      <c r="F1120" s="134"/>
      <c r="G1120" s="134"/>
      <c r="H1120" s="134"/>
      <c r="I1120" s="134"/>
      <c r="J1120" s="134"/>
      <c r="K1120" s="134"/>
      <c r="L1120" s="134"/>
      <c r="M1120" s="134"/>
    </row>
    <row r="1121" spans="1:13">
      <c r="A1121" s="118"/>
      <c r="B1121" s="118"/>
      <c r="C1121" s="118"/>
      <c r="D1121" s="185"/>
      <c r="E1121" s="118"/>
      <c r="F1121" s="134"/>
      <c r="G1121" s="134"/>
      <c r="H1121" s="134"/>
      <c r="I1121" s="134"/>
      <c r="J1121" s="134"/>
      <c r="K1121" s="134"/>
      <c r="L1121" s="134"/>
      <c r="M1121" s="134"/>
    </row>
    <row r="1122" spans="1:13">
      <c r="A1122" s="118"/>
      <c r="B1122" s="118"/>
      <c r="C1122" s="118"/>
      <c r="D1122" s="185"/>
      <c r="E1122" s="118"/>
      <c r="F1122" s="134"/>
      <c r="G1122" s="134"/>
      <c r="H1122" s="134"/>
      <c r="I1122" s="134"/>
      <c r="J1122" s="134"/>
      <c r="K1122" s="134"/>
      <c r="L1122" s="134"/>
      <c r="M1122" s="134"/>
    </row>
    <row r="1123" spans="1:13">
      <c r="A1123" s="118"/>
      <c r="B1123" s="118"/>
      <c r="C1123" s="118"/>
      <c r="D1123" s="185"/>
      <c r="E1123" s="118"/>
      <c r="F1123" s="134"/>
      <c r="G1123" s="134"/>
      <c r="H1123" s="134"/>
      <c r="I1123" s="134"/>
      <c r="J1123" s="134"/>
      <c r="K1123" s="134"/>
      <c r="L1123" s="134"/>
      <c r="M1123" s="134"/>
    </row>
    <row r="1124" spans="1:13">
      <c r="A1124" s="118"/>
      <c r="B1124" s="118"/>
      <c r="C1124" s="118"/>
      <c r="D1124" s="185"/>
      <c r="E1124" s="118"/>
      <c r="F1124" s="134"/>
      <c r="G1124" s="134"/>
      <c r="H1124" s="134"/>
      <c r="I1124" s="134"/>
      <c r="J1124" s="134"/>
      <c r="K1124" s="134"/>
      <c r="L1124" s="134"/>
      <c r="M1124" s="134"/>
    </row>
    <row r="1125" spans="1:13">
      <c r="A1125" s="118"/>
      <c r="B1125" s="118"/>
      <c r="C1125" s="118"/>
      <c r="D1125" s="185"/>
      <c r="E1125" s="118"/>
      <c r="F1125" s="134"/>
      <c r="G1125" s="134"/>
      <c r="H1125" s="134"/>
      <c r="I1125" s="134"/>
      <c r="J1125" s="134"/>
      <c r="K1125" s="134"/>
      <c r="L1125" s="134"/>
      <c r="M1125" s="134"/>
    </row>
    <row r="1126" spans="1:13">
      <c r="A1126" s="118"/>
      <c r="B1126" s="118"/>
      <c r="C1126" s="118"/>
      <c r="D1126" s="185"/>
      <c r="E1126" s="118"/>
      <c r="F1126" s="134"/>
      <c r="G1126" s="134"/>
      <c r="H1126" s="134"/>
      <c r="I1126" s="134"/>
      <c r="J1126" s="134"/>
      <c r="K1126" s="134"/>
      <c r="L1126" s="134"/>
      <c r="M1126" s="134"/>
    </row>
    <row r="1127" spans="1:13">
      <c r="A1127" s="118"/>
      <c r="B1127" s="118"/>
      <c r="C1127" s="118"/>
      <c r="D1127" s="185"/>
      <c r="E1127" s="118"/>
      <c r="F1127" s="134"/>
      <c r="G1127" s="134"/>
      <c r="H1127" s="134"/>
      <c r="I1127" s="134"/>
      <c r="J1127" s="134"/>
      <c r="K1127" s="134"/>
      <c r="L1127" s="134"/>
      <c r="M1127" s="134"/>
    </row>
    <row r="1128" spans="1:13">
      <c r="A1128" s="118"/>
      <c r="B1128" s="118"/>
      <c r="C1128" s="118"/>
      <c r="D1128" s="185"/>
      <c r="E1128" s="118"/>
      <c r="F1128" s="134"/>
      <c r="G1128" s="134"/>
      <c r="H1128" s="134"/>
      <c r="I1128" s="134"/>
      <c r="J1128" s="134"/>
      <c r="K1128" s="134"/>
      <c r="L1128" s="134"/>
      <c r="M1128" s="134"/>
    </row>
    <row r="1129" spans="1:13">
      <c r="A1129" s="118"/>
      <c r="B1129" s="118"/>
      <c r="C1129" s="118"/>
      <c r="D1129" s="185"/>
      <c r="E1129" s="118"/>
      <c r="F1129" s="134"/>
      <c r="G1129" s="134"/>
      <c r="H1129" s="134"/>
      <c r="I1129" s="134"/>
      <c r="J1129" s="134"/>
      <c r="K1129" s="134"/>
      <c r="L1129" s="134"/>
      <c r="M1129" s="134"/>
    </row>
    <row r="1130" spans="1:13">
      <c r="A1130" s="118"/>
      <c r="B1130" s="118"/>
      <c r="C1130" s="118"/>
      <c r="D1130" s="185"/>
      <c r="E1130" s="118"/>
      <c r="F1130" s="134"/>
      <c r="G1130" s="134"/>
      <c r="H1130" s="134"/>
      <c r="I1130" s="134"/>
      <c r="J1130" s="134"/>
      <c r="K1130" s="134"/>
      <c r="L1130" s="134"/>
      <c r="M1130" s="134"/>
    </row>
    <row r="1131" spans="1:13">
      <c r="A1131" s="118"/>
      <c r="B1131" s="118"/>
      <c r="C1131" s="118"/>
      <c r="D1131" s="185"/>
      <c r="E1131" s="118"/>
      <c r="F1131" s="134"/>
      <c r="G1131" s="134"/>
      <c r="H1131" s="134"/>
      <c r="I1131" s="134"/>
      <c r="J1131" s="134"/>
      <c r="K1131" s="134"/>
      <c r="L1131" s="134"/>
      <c r="M1131" s="134"/>
    </row>
    <row r="1132" spans="1:13">
      <c r="A1132" s="118"/>
      <c r="B1132" s="118"/>
      <c r="C1132" s="118"/>
      <c r="D1132" s="185"/>
      <c r="E1132" s="118"/>
      <c r="F1132" s="134"/>
      <c r="G1132" s="134"/>
      <c r="H1132" s="134"/>
      <c r="I1132" s="134"/>
      <c r="J1132" s="134"/>
      <c r="K1132" s="134"/>
      <c r="L1132" s="134"/>
      <c r="M1132" s="134"/>
    </row>
    <row r="1133" spans="1:13">
      <c r="A1133" s="118"/>
      <c r="B1133" s="118"/>
      <c r="C1133" s="118"/>
      <c r="D1133" s="185"/>
      <c r="E1133" s="118"/>
      <c r="F1133" s="134"/>
      <c r="G1133" s="134"/>
      <c r="H1133" s="134"/>
      <c r="I1133" s="134"/>
      <c r="J1133" s="134"/>
      <c r="K1133" s="134"/>
      <c r="L1133" s="134"/>
      <c r="M1133" s="134"/>
    </row>
    <row r="1134" spans="1:13">
      <c r="A1134" s="118"/>
      <c r="B1134" s="118"/>
      <c r="C1134" s="118"/>
      <c r="D1134" s="185"/>
      <c r="E1134" s="118"/>
      <c r="F1134" s="134"/>
      <c r="G1134" s="134"/>
      <c r="H1134" s="134"/>
      <c r="I1134" s="134"/>
      <c r="J1134" s="134"/>
      <c r="K1134" s="134"/>
      <c r="L1134" s="134"/>
      <c r="M1134" s="134"/>
    </row>
    <row r="1135" spans="1:13">
      <c r="A1135" s="118"/>
      <c r="B1135" s="118"/>
      <c r="C1135" s="118"/>
      <c r="D1135" s="185"/>
      <c r="E1135" s="118"/>
      <c r="F1135" s="134"/>
      <c r="G1135" s="134"/>
      <c r="H1135" s="134"/>
      <c r="I1135" s="134"/>
      <c r="J1135" s="134"/>
      <c r="K1135" s="134"/>
      <c r="L1135" s="134"/>
      <c r="M1135" s="134"/>
    </row>
    <row r="1136" spans="1:13">
      <c r="A1136" s="118"/>
      <c r="B1136" s="118"/>
      <c r="C1136" s="118"/>
      <c r="D1136" s="185"/>
      <c r="E1136" s="118"/>
      <c r="F1136" s="134"/>
      <c r="G1136" s="134"/>
      <c r="H1136" s="134"/>
      <c r="I1136" s="134"/>
      <c r="J1136" s="134"/>
      <c r="K1136" s="134"/>
      <c r="L1136" s="134"/>
      <c r="M1136" s="134"/>
    </row>
    <row r="1137" spans="1:13">
      <c r="A1137" s="118"/>
      <c r="B1137" s="118"/>
      <c r="C1137" s="118"/>
      <c r="D1137" s="185"/>
      <c r="E1137" s="118"/>
      <c r="F1137" s="134"/>
      <c r="G1137" s="134"/>
      <c r="H1137" s="134"/>
      <c r="I1137" s="134"/>
      <c r="J1137" s="134"/>
      <c r="K1137" s="134"/>
      <c r="L1137" s="134"/>
      <c r="M1137" s="134"/>
    </row>
    <row r="1138" spans="1:13">
      <c r="A1138" s="118"/>
      <c r="B1138" s="118"/>
      <c r="C1138" s="118"/>
      <c r="D1138" s="185"/>
      <c r="E1138" s="118"/>
      <c r="F1138" s="134"/>
      <c r="G1138" s="134"/>
      <c r="H1138" s="134"/>
      <c r="I1138" s="134"/>
      <c r="J1138" s="134"/>
      <c r="K1138" s="134"/>
      <c r="L1138" s="134"/>
      <c r="M1138" s="134"/>
    </row>
    <row r="1139" spans="1:13">
      <c r="A1139" s="118"/>
      <c r="B1139" s="118"/>
      <c r="C1139" s="118"/>
      <c r="D1139" s="185"/>
      <c r="E1139" s="118"/>
      <c r="F1139" s="134"/>
      <c r="G1139" s="134"/>
      <c r="H1139" s="134"/>
      <c r="I1139" s="134"/>
      <c r="J1139" s="134"/>
      <c r="K1139" s="134"/>
      <c r="L1139" s="134"/>
      <c r="M1139" s="134"/>
    </row>
    <row r="1140" spans="1:13">
      <c r="A1140" s="118"/>
      <c r="B1140" s="118"/>
      <c r="C1140" s="118"/>
      <c r="D1140" s="185"/>
      <c r="E1140" s="118"/>
      <c r="F1140" s="134"/>
      <c r="G1140" s="134"/>
      <c r="H1140" s="134"/>
      <c r="I1140" s="134"/>
      <c r="J1140" s="134"/>
      <c r="K1140" s="134"/>
      <c r="L1140" s="134"/>
      <c r="M1140" s="134"/>
    </row>
    <row r="1141" spans="1:13">
      <c r="A1141" s="118"/>
      <c r="B1141" s="118"/>
      <c r="C1141" s="118"/>
      <c r="D1141" s="185"/>
      <c r="E1141" s="118"/>
      <c r="F1141" s="134"/>
      <c r="G1141" s="134"/>
      <c r="H1141" s="134"/>
      <c r="I1141" s="134"/>
      <c r="J1141" s="134"/>
      <c r="K1141" s="134"/>
      <c r="L1141" s="134"/>
      <c r="M1141" s="134"/>
    </row>
    <row r="1142" spans="1:13">
      <c r="A1142" s="118"/>
      <c r="B1142" s="118"/>
      <c r="C1142" s="118"/>
      <c r="D1142" s="185"/>
      <c r="E1142" s="118"/>
      <c r="F1142" s="134"/>
      <c r="G1142" s="134"/>
      <c r="H1142" s="134"/>
      <c r="I1142" s="134"/>
      <c r="J1142" s="134"/>
      <c r="K1142" s="134"/>
      <c r="L1142" s="134"/>
      <c r="M1142" s="134"/>
    </row>
    <row r="1143" spans="1:13">
      <c r="A1143" s="118"/>
      <c r="B1143" s="118"/>
      <c r="C1143" s="118"/>
      <c r="D1143" s="185"/>
      <c r="E1143" s="118"/>
      <c r="F1143" s="134"/>
      <c r="G1143" s="134"/>
      <c r="H1143" s="134"/>
      <c r="I1143" s="134"/>
      <c r="J1143" s="134"/>
      <c r="K1143" s="134"/>
      <c r="L1143" s="134"/>
      <c r="M1143" s="134"/>
    </row>
    <row r="1144" spans="1:13">
      <c r="A1144" s="118"/>
      <c r="B1144" s="118"/>
      <c r="C1144" s="118"/>
      <c r="D1144" s="185"/>
      <c r="E1144" s="118"/>
      <c r="F1144" s="134"/>
      <c r="G1144" s="134"/>
      <c r="H1144" s="134"/>
      <c r="I1144" s="134"/>
      <c r="J1144" s="134"/>
      <c r="K1144" s="134"/>
      <c r="L1144" s="134"/>
      <c r="M1144" s="134"/>
    </row>
    <row r="1145" spans="1:13">
      <c r="A1145" s="118"/>
      <c r="B1145" s="118"/>
      <c r="C1145" s="118"/>
      <c r="D1145" s="185"/>
      <c r="E1145" s="118"/>
      <c r="F1145" s="134"/>
      <c r="G1145" s="134"/>
      <c r="H1145" s="134"/>
      <c r="I1145" s="134"/>
      <c r="J1145" s="134"/>
      <c r="K1145" s="134"/>
      <c r="L1145" s="134"/>
      <c r="M1145" s="134"/>
    </row>
    <row r="1146" spans="1:13">
      <c r="A1146" s="118"/>
      <c r="B1146" s="118"/>
      <c r="C1146" s="118"/>
      <c r="D1146" s="185"/>
      <c r="E1146" s="118"/>
      <c r="F1146" s="134"/>
      <c r="G1146" s="134"/>
      <c r="H1146" s="134"/>
      <c r="I1146" s="134"/>
      <c r="J1146" s="134"/>
      <c r="K1146" s="134"/>
      <c r="L1146" s="134"/>
      <c r="M1146" s="134"/>
    </row>
    <row r="1147" spans="1:13">
      <c r="A1147" s="118"/>
      <c r="B1147" s="118"/>
      <c r="C1147" s="118"/>
      <c r="D1147" s="185"/>
      <c r="E1147" s="118"/>
      <c r="F1147" s="134"/>
      <c r="G1147" s="134"/>
      <c r="H1147" s="134"/>
      <c r="I1147" s="134"/>
      <c r="J1147" s="134"/>
      <c r="K1147" s="134"/>
      <c r="L1147" s="134"/>
      <c r="M1147" s="134"/>
    </row>
    <row r="1148" spans="1:13">
      <c r="A1148" s="118"/>
      <c r="B1148" s="118"/>
      <c r="C1148" s="118"/>
      <c r="D1148" s="185"/>
      <c r="E1148" s="118"/>
      <c r="F1148" s="134"/>
      <c r="G1148" s="134"/>
      <c r="H1148" s="134"/>
      <c r="I1148" s="134"/>
      <c r="J1148" s="134"/>
      <c r="K1148" s="134"/>
      <c r="L1148" s="134"/>
      <c r="M1148" s="134"/>
    </row>
    <row r="1149" spans="1:13">
      <c r="A1149" s="118"/>
      <c r="B1149" s="118"/>
      <c r="C1149" s="118"/>
      <c r="D1149" s="185"/>
      <c r="E1149" s="118"/>
      <c r="F1149" s="134"/>
      <c r="G1149" s="134"/>
      <c r="H1149" s="134"/>
      <c r="I1149" s="134"/>
      <c r="J1149" s="134"/>
      <c r="K1149" s="134"/>
      <c r="L1149" s="134"/>
      <c r="M1149" s="134"/>
    </row>
    <row r="1150" spans="1:13">
      <c r="A1150" s="118"/>
      <c r="B1150" s="118"/>
      <c r="C1150" s="118"/>
      <c r="D1150" s="185"/>
      <c r="E1150" s="118"/>
      <c r="F1150" s="134"/>
      <c r="G1150" s="134"/>
      <c r="H1150" s="134"/>
      <c r="I1150" s="134"/>
      <c r="J1150" s="134"/>
      <c r="K1150" s="134"/>
      <c r="L1150" s="134"/>
      <c r="M1150" s="134"/>
    </row>
    <row r="1151" spans="1:13">
      <c r="A1151" s="118"/>
      <c r="B1151" s="118"/>
      <c r="C1151" s="118"/>
      <c r="D1151" s="185"/>
      <c r="E1151" s="118"/>
      <c r="F1151" s="134"/>
      <c r="G1151" s="134"/>
      <c r="H1151" s="134"/>
      <c r="I1151" s="134"/>
      <c r="J1151" s="134"/>
      <c r="K1151" s="134"/>
      <c r="L1151" s="134"/>
      <c r="M1151" s="134"/>
    </row>
    <row r="1152" spans="1:13">
      <c r="A1152" s="118"/>
      <c r="B1152" s="118"/>
      <c r="C1152" s="118"/>
      <c r="D1152" s="185"/>
      <c r="E1152" s="118"/>
      <c r="F1152" s="134"/>
      <c r="G1152" s="134"/>
      <c r="H1152" s="134"/>
      <c r="I1152" s="134"/>
      <c r="J1152" s="134"/>
      <c r="K1152" s="134"/>
      <c r="L1152" s="134"/>
      <c r="M1152" s="134"/>
    </row>
    <row r="1153" spans="1:13">
      <c r="A1153" s="118"/>
      <c r="B1153" s="118"/>
      <c r="C1153" s="118"/>
      <c r="D1153" s="185"/>
      <c r="E1153" s="118"/>
      <c r="F1153" s="134"/>
      <c r="G1153" s="134"/>
      <c r="H1153" s="134"/>
      <c r="I1153" s="134"/>
      <c r="J1153" s="134"/>
      <c r="K1153" s="134"/>
      <c r="L1153" s="134"/>
      <c r="M1153" s="134"/>
    </row>
    <row r="1154" spans="1:13">
      <c r="A1154" s="118"/>
      <c r="B1154" s="118"/>
      <c r="C1154" s="118"/>
      <c r="D1154" s="185"/>
      <c r="E1154" s="118"/>
      <c r="F1154" s="134"/>
      <c r="G1154" s="134"/>
      <c r="H1154" s="134"/>
      <c r="I1154" s="134"/>
      <c r="J1154" s="134"/>
      <c r="K1154" s="134"/>
      <c r="L1154" s="134"/>
      <c r="M1154" s="134"/>
    </row>
    <row r="1155" spans="1:13">
      <c r="A1155" s="118"/>
      <c r="B1155" s="118"/>
      <c r="C1155" s="118"/>
      <c r="D1155" s="185"/>
      <c r="E1155" s="118"/>
      <c r="F1155" s="134"/>
      <c r="G1155" s="134"/>
      <c r="H1155" s="134"/>
      <c r="I1155" s="134"/>
      <c r="J1155" s="134"/>
      <c r="K1155" s="134"/>
      <c r="L1155" s="134"/>
      <c r="M1155" s="134"/>
    </row>
    <row r="1156" spans="1:13">
      <c r="A1156" s="118"/>
      <c r="B1156" s="118"/>
      <c r="C1156" s="118"/>
      <c r="D1156" s="185"/>
      <c r="E1156" s="118"/>
      <c r="F1156" s="134"/>
      <c r="G1156" s="134"/>
      <c r="H1156" s="134"/>
      <c r="I1156" s="134"/>
      <c r="J1156" s="134"/>
      <c r="K1156" s="134"/>
      <c r="L1156" s="134"/>
      <c r="M1156" s="134"/>
    </row>
    <row r="1157" spans="1:13">
      <c r="A1157" s="118"/>
      <c r="B1157" s="118"/>
      <c r="C1157" s="118"/>
      <c r="D1157" s="185"/>
      <c r="E1157" s="118"/>
      <c r="F1157" s="134"/>
      <c r="G1157" s="134"/>
      <c r="H1157" s="134"/>
      <c r="I1157" s="134"/>
      <c r="J1157" s="134"/>
      <c r="K1157" s="134"/>
      <c r="L1157" s="134"/>
      <c r="M1157" s="134"/>
    </row>
    <row r="1158" spans="1:13">
      <c r="A1158" s="118"/>
      <c r="B1158" s="118"/>
      <c r="C1158" s="118"/>
      <c r="D1158" s="185"/>
      <c r="E1158" s="118"/>
      <c r="F1158" s="134"/>
      <c r="G1158" s="134"/>
      <c r="H1158" s="134"/>
      <c r="I1158" s="134"/>
      <c r="J1158" s="134"/>
      <c r="K1158" s="134"/>
      <c r="L1158" s="134"/>
      <c r="M1158" s="134"/>
    </row>
    <row r="1159" spans="1:13">
      <c r="A1159" s="118"/>
      <c r="B1159" s="118"/>
      <c r="C1159" s="118"/>
      <c r="D1159" s="185"/>
      <c r="E1159" s="118"/>
      <c r="F1159" s="134"/>
      <c r="G1159" s="134"/>
      <c r="H1159" s="134"/>
      <c r="I1159" s="134"/>
      <c r="J1159" s="134"/>
      <c r="K1159" s="134"/>
      <c r="L1159" s="134"/>
      <c r="M1159" s="134"/>
    </row>
    <row r="1160" spans="1:13">
      <c r="A1160" s="118"/>
      <c r="B1160" s="118"/>
      <c r="C1160" s="118"/>
      <c r="D1160" s="185"/>
      <c r="E1160" s="118"/>
      <c r="F1160" s="134"/>
      <c r="G1160" s="134"/>
      <c r="H1160" s="134"/>
      <c r="I1160" s="134"/>
      <c r="J1160" s="134"/>
      <c r="K1160" s="134"/>
      <c r="L1160" s="134"/>
      <c r="M1160" s="134"/>
    </row>
    <row r="1161" spans="1:13">
      <c r="A1161" s="118"/>
      <c r="B1161" s="118"/>
      <c r="C1161" s="118"/>
      <c r="D1161" s="185"/>
      <c r="E1161" s="118"/>
      <c r="F1161" s="134"/>
      <c r="G1161" s="134"/>
      <c r="H1161" s="134"/>
      <c r="I1161" s="134"/>
      <c r="J1161" s="134"/>
      <c r="K1161" s="134"/>
      <c r="L1161" s="134"/>
      <c r="M1161" s="134"/>
    </row>
    <row r="1162" spans="1:13">
      <c r="A1162" s="118"/>
      <c r="B1162" s="118"/>
      <c r="C1162" s="118"/>
      <c r="D1162" s="185"/>
      <c r="E1162" s="118"/>
      <c r="F1162" s="134"/>
      <c r="G1162" s="134"/>
      <c r="H1162" s="134"/>
      <c r="I1162" s="134"/>
      <c r="J1162" s="134"/>
      <c r="K1162" s="134"/>
      <c r="L1162" s="134"/>
      <c r="M1162" s="134"/>
    </row>
    <row r="1163" spans="1:13">
      <c r="A1163" s="118"/>
      <c r="B1163" s="118"/>
      <c r="C1163" s="118"/>
      <c r="D1163" s="185"/>
      <c r="E1163" s="118"/>
      <c r="F1163" s="134"/>
      <c r="G1163" s="134"/>
      <c r="H1163" s="134"/>
      <c r="I1163" s="134"/>
      <c r="J1163" s="134"/>
      <c r="K1163" s="134"/>
      <c r="L1163" s="134"/>
      <c r="M1163" s="134"/>
    </row>
    <row r="1164" spans="1:13">
      <c r="A1164" s="118"/>
      <c r="B1164" s="118"/>
      <c r="C1164" s="118"/>
      <c r="D1164" s="185"/>
      <c r="E1164" s="118"/>
      <c r="F1164" s="134"/>
      <c r="G1164" s="134"/>
      <c r="H1164" s="134"/>
      <c r="I1164" s="134"/>
      <c r="J1164" s="134"/>
      <c r="K1164" s="134"/>
      <c r="L1164" s="134"/>
      <c r="M1164" s="134"/>
    </row>
    <row r="1165" spans="1:13">
      <c r="A1165" s="118"/>
      <c r="B1165" s="118"/>
      <c r="C1165" s="118"/>
      <c r="D1165" s="185"/>
      <c r="E1165" s="118"/>
      <c r="F1165" s="134"/>
      <c r="G1165" s="134"/>
      <c r="H1165" s="134"/>
      <c r="I1165" s="134"/>
      <c r="J1165" s="134"/>
      <c r="K1165" s="134"/>
      <c r="L1165" s="134"/>
      <c r="M1165" s="134"/>
    </row>
    <row r="1166" spans="1:13">
      <c r="A1166" s="118"/>
      <c r="B1166" s="118"/>
      <c r="C1166" s="118"/>
      <c r="D1166" s="185"/>
      <c r="E1166" s="118"/>
      <c r="F1166" s="134"/>
      <c r="G1166" s="134"/>
      <c r="H1166" s="134"/>
      <c r="I1166" s="134"/>
      <c r="J1166" s="134"/>
      <c r="K1166" s="134"/>
      <c r="L1166" s="134"/>
      <c r="M1166" s="134"/>
    </row>
    <row r="1167" spans="1:13">
      <c r="A1167" s="118"/>
      <c r="B1167" s="118"/>
      <c r="C1167" s="118"/>
      <c r="D1167" s="185"/>
      <c r="E1167" s="118"/>
      <c r="F1167" s="134"/>
      <c r="G1167" s="134"/>
      <c r="H1167" s="134"/>
      <c r="I1167" s="134"/>
      <c r="J1167" s="134"/>
      <c r="K1167" s="134"/>
      <c r="L1167" s="134"/>
      <c r="M1167" s="134"/>
    </row>
    <row r="1168" spans="1:13">
      <c r="A1168" s="118"/>
      <c r="B1168" s="118"/>
      <c r="C1168" s="118"/>
      <c r="D1168" s="185"/>
      <c r="E1168" s="118"/>
      <c r="F1168" s="134"/>
      <c r="G1168" s="134"/>
      <c r="H1168" s="134"/>
      <c r="I1168" s="134"/>
      <c r="J1168" s="134"/>
      <c r="K1168" s="134"/>
      <c r="L1168" s="134"/>
      <c r="M1168" s="134"/>
    </row>
    <row r="1169" spans="1:13">
      <c r="A1169" s="118"/>
      <c r="B1169" s="118"/>
      <c r="C1169" s="118"/>
      <c r="D1169" s="185"/>
      <c r="E1169" s="118"/>
      <c r="F1169" s="134"/>
      <c r="G1169" s="134"/>
      <c r="H1169" s="134"/>
      <c r="I1169" s="134"/>
      <c r="J1169" s="134"/>
      <c r="K1169" s="134"/>
      <c r="L1169" s="134"/>
      <c r="M1169" s="134"/>
    </row>
    <row r="1170" spans="1:13">
      <c r="A1170" s="118"/>
      <c r="B1170" s="118"/>
      <c r="C1170" s="118"/>
      <c r="D1170" s="185"/>
      <c r="E1170" s="118"/>
      <c r="F1170" s="134"/>
      <c r="G1170" s="134"/>
      <c r="H1170" s="134"/>
      <c r="I1170" s="134"/>
      <c r="J1170" s="134"/>
      <c r="K1170" s="134"/>
      <c r="L1170" s="134"/>
      <c r="M1170" s="134"/>
    </row>
    <row r="1171" spans="1:13">
      <c r="A1171" s="118"/>
      <c r="B1171" s="118"/>
      <c r="C1171" s="118"/>
      <c r="D1171" s="185"/>
      <c r="E1171" s="118"/>
      <c r="F1171" s="134"/>
      <c r="G1171" s="134"/>
      <c r="H1171" s="134"/>
      <c r="I1171" s="134"/>
      <c r="J1171" s="134"/>
      <c r="K1171" s="134"/>
      <c r="L1171" s="134"/>
      <c r="M1171" s="134"/>
    </row>
    <row r="1172" spans="1:13">
      <c r="A1172" s="118"/>
      <c r="B1172" s="118"/>
      <c r="C1172" s="118"/>
      <c r="D1172" s="185"/>
      <c r="E1172" s="118"/>
      <c r="F1172" s="134"/>
      <c r="G1172" s="134"/>
      <c r="H1172" s="134"/>
      <c r="I1172" s="134"/>
      <c r="J1172" s="134"/>
      <c r="K1172" s="134"/>
      <c r="L1172" s="134"/>
      <c r="M1172" s="134"/>
    </row>
    <row r="1173" spans="1:13">
      <c r="A1173" s="118"/>
      <c r="B1173" s="118"/>
      <c r="C1173" s="118"/>
      <c r="D1173" s="185"/>
      <c r="E1173" s="118"/>
      <c r="F1173" s="134"/>
      <c r="G1173" s="134"/>
      <c r="H1173" s="134"/>
      <c r="I1173" s="134"/>
      <c r="J1173" s="134"/>
      <c r="K1173" s="134"/>
      <c r="L1173" s="134"/>
      <c r="M1173" s="134"/>
    </row>
    <row r="1174" spans="1:13">
      <c r="A1174" s="118"/>
      <c r="B1174" s="118"/>
      <c r="C1174" s="118"/>
      <c r="D1174" s="185"/>
      <c r="E1174" s="118"/>
      <c r="F1174" s="134"/>
      <c r="G1174" s="134"/>
      <c r="H1174" s="134"/>
      <c r="I1174" s="134"/>
      <c r="J1174" s="134"/>
      <c r="K1174" s="134"/>
      <c r="L1174" s="134"/>
      <c r="M1174" s="134"/>
    </row>
    <row r="1175" spans="1:13">
      <c r="A1175" s="118"/>
      <c r="B1175" s="118"/>
      <c r="C1175" s="118"/>
      <c r="D1175" s="185"/>
      <c r="E1175" s="118"/>
      <c r="F1175" s="134"/>
      <c r="G1175" s="134"/>
      <c r="H1175" s="134"/>
      <c r="I1175" s="134"/>
      <c r="J1175" s="134"/>
      <c r="K1175" s="134"/>
      <c r="L1175" s="134"/>
      <c r="M1175" s="134"/>
    </row>
    <row r="1176" spans="1:13">
      <c r="A1176" s="118"/>
      <c r="B1176" s="118"/>
      <c r="C1176" s="118"/>
      <c r="D1176" s="185"/>
      <c r="E1176" s="118"/>
      <c r="F1176" s="134"/>
      <c r="G1176" s="134"/>
      <c r="H1176" s="134"/>
      <c r="I1176" s="134"/>
      <c r="J1176" s="134"/>
      <c r="K1176" s="134"/>
      <c r="L1176" s="134"/>
      <c r="M1176" s="134"/>
    </row>
    <row r="1177" spans="1:13">
      <c r="A1177" s="118"/>
      <c r="B1177" s="118"/>
      <c r="C1177" s="118"/>
      <c r="D1177" s="185"/>
      <c r="E1177" s="118"/>
      <c r="F1177" s="134"/>
      <c r="G1177" s="134"/>
      <c r="H1177" s="134"/>
      <c r="I1177" s="134"/>
      <c r="J1177" s="134"/>
      <c r="K1177" s="134"/>
      <c r="L1177" s="134"/>
      <c r="M1177" s="134"/>
    </row>
    <row r="1178" spans="1:13">
      <c r="A1178" s="118"/>
      <c r="B1178" s="118"/>
      <c r="C1178" s="118"/>
      <c r="D1178" s="185"/>
      <c r="E1178" s="118"/>
      <c r="F1178" s="134"/>
      <c r="G1178" s="134"/>
      <c r="H1178" s="134"/>
      <c r="I1178" s="134"/>
      <c r="J1178" s="134"/>
      <c r="K1178" s="134"/>
      <c r="L1178" s="134"/>
      <c r="M1178" s="134"/>
    </row>
    <row r="1179" spans="1:13">
      <c r="A1179" s="118"/>
      <c r="B1179" s="118"/>
      <c r="C1179" s="118"/>
      <c r="D1179" s="185"/>
      <c r="E1179" s="118"/>
      <c r="F1179" s="134"/>
      <c r="G1179" s="134"/>
      <c r="H1179" s="134"/>
      <c r="I1179" s="134"/>
      <c r="J1179" s="134"/>
      <c r="K1179" s="134"/>
      <c r="L1179" s="134"/>
      <c r="M1179" s="134"/>
    </row>
    <row r="1180" spans="1:13">
      <c r="A1180" s="118"/>
      <c r="B1180" s="118"/>
      <c r="C1180" s="118"/>
      <c r="D1180" s="185"/>
      <c r="E1180" s="118"/>
      <c r="F1180" s="134"/>
      <c r="G1180" s="134"/>
      <c r="H1180" s="134"/>
      <c r="I1180" s="134"/>
      <c r="J1180" s="134"/>
      <c r="K1180" s="134"/>
      <c r="L1180" s="134"/>
      <c r="M1180" s="134"/>
    </row>
    <row r="1181" spans="1:13">
      <c r="A1181" s="118"/>
      <c r="B1181" s="118"/>
      <c r="C1181" s="118"/>
      <c r="D1181" s="185"/>
      <c r="E1181" s="118"/>
      <c r="F1181" s="134"/>
      <c r="G1181" s="134"/>
      <c r="H1181" s="134"/>
      <c r="I1181" s="134"/>
      <c r="J1181" s="134"/>
      <c r="K1181" s="134"/>
      <c r="L1181" s="134"/>
      <c r="M1181" s="134"/>
    </row>
    <row r="1182" spans="1:13">
      <c r="A1182" s="118"/>
      <c r="B1182" s="118"/>
      <c r="C1182" s="118"/>
      <c r="D1182" s="185"/>
      <c r="E1182" s="118"/>
      <c r="F1182" s="134"/>
      <c r="G1182" s="134"/>
      <c r="H1182" s="134"/>
      <c r="I1182" s="134"/>
      <c r="J1182" s="134"/>
      <c r="K1182" s="134"/>
      <c r="L1182" s="134"/>
      <c r="M1182" s="134"/>
    </row>
    <row r="1183" spans="1:13">
      <c r="A1183" s="118"/>
      <c r="B1183" s="118"/>
      <c r="C1183" s="118"/>
      <c r="D1183" s="185"/>
      <c r="E1183" s="118"/>
      <c r="F1183" s="134"/>
      <c r="G1183" s="134"/>
      <c r="H1183" s="134"/>
      <c r="I1183" s="134"/>
      <c r="J1183" s="134"/>
      <c r="K1183" s="134"/>
      <c r="L1183" s="134"/>
      <c r="M1183" s="134"/>
    </row>
    <row r="1184" spans="1:13">
      <c r="A1184" s="118"/>
      <c r="B1184" s="118"/>
      <c r="C1184" s="118"/>
      <c r="D1184" s="185"/>
      <c r="E1184" s="118"/>
      <c r="F1184" s="134"/>
      <c r="G1184" s="134"/>
      <c r="H1184" s="134"/>
      <c r="I1184" s="134"/>
      <c r="J1184" s="134"/>
      <c r="K1184" s="134"/>
      <c r="L1184" s="134"/>
      <c r="M1184" s="134"/>
    </row>
    <row r="1185" spans="1:13">
      <c r="A1185" s="118"/>
      <c r="B1185" s="118"/>
      <c r="C1185" s="118"/>
      <c r="D1185" s="185"/>
      <c r="E1185" s="118"/>
      <c r="F1185" s="134"/>
      <c r="G1185" s="134"/>
      <c r="H1185" s="134"/>
      <c r="I1185" s="134"/>
      <c r="J1185" s="134"/>
      <c r="K1185" s="134"/>
      <c r="L1185" s="134"/>
      <c r="M1185" s="134"/>
    </row>
    <row r="1186" spans="1:13">
      <c r="A1186" s="118"/>
      <c r="B1186" s="118"/>
      <c r="C1186" s="118"/>
      <c r="D1186" s="185"/>
      <c r="E1186" s="118"/>
      <c r="F1186" s="134"/>
      <c r="G1186" s="134"/>
      <c r="H1186" s="134"/>
      <c r="I1186" s="134"/>
      <c r="J1186" s="134"/>
      <c r="K1186" s="134"/>
      <c r="L1186" s="134"/>
      <c r="M1186" s="134"/>
    </row>
    <row r="1187" spans="1:13">
      <c r="A1187" s="118"/>
      <c r="B1187" s="118"/>
      <c r="C1187" s="118"/>
      <c r="D1187" s="185"/>
      <c r="E1187" s="118"/>
      <c r="F1187" s="134"/>
      <c r="G1187" s="134"/>
      <c r="H1187" s="134"/>
      <c r="I1187" s="134"/>
      <c r="J1187" s="134"/>
      <c r="K1187" s="134"/>
      <c r="L1187" s="134"/>
      <c r="M1187" s="134"/>
    </row>
    <row r="1188" spans="1:13">
      <c r="A1188" s="118"/>
      <c r="B1188" s="118"/>
      <c r="C1188" s="118"/>
      <c r="D1188" s="185"/>
      <c r="E1188" s="118"/>
      <c r="F1188" s="134"/>
      <c r="G1188" s="134"/>
      <c r="H1188" s="134"/>
      <c r="I1188" s="134"/>
      <c r="J1188" s="134"/>
      <c r="K1188" s="134"/>
      <c r="L1188" s="134"/>
      <c r="M1188" s="134"/>
    </row>
    <row r="1189" spans="1:13">
      <c r="A1189" s="118"/>
      <c r="B1189" s="118"/>
      <c r="C1189" s="118"/>
      <c r="D1189" s="185"/>
      <c r="E1189" s="118"/>
      <c r="F1189" s="134"/>
      <c r="G1189" s="134"/>
      <c r="H1189" s="134"/>
      <c r="I1189" s="134"/>
      <c r="J1189" s="134"/>
      <c r="K1189" s="134"/>
      <c r="L1189" s="134"/>
      <c r="M1189" s="134"/>
    </row>
    <row r="1190" spans="1:13">
      <c r="A1190" s="118"/>
      <c r="B1190" s="118"/>
      <c r="C1190" s="118"/>
      <c r="D1190" s="185"/>
      <c r="E1190" s="118"/>
      <c r="F1190" s="134"/>
      <c r="G1190" s="134"/>
      <c r="H1190" s="134"/>
      <c r="I1190" s="134"/>
      <c r="J1190" s="134"/>
      <c r="K1190" s="134"/>
      <c r="L1190" s="134"/>
      <c r="M1190" s="134"/>
    </row>
    <row r="1191" spans="1:13">
      <c r="A1191" s="118"/>
      <c r="B1191" s="118"/>
      <c r="C1191" s="118"/>
      <c r="D1191" s="185"/>
      <c r="E1191" s="118"/>
      <c r="F1191" s="134"/>
      <c r="G1191" s="134"/>
      <c r="H1191" s="134"/>
      <c r="I1191" s="134"/>
      <c r="J1191" s="134"/>
      <c r="K1191" s="134"/>
      <c r="L1191" s="134"/>
      <c r="M1191" s="134"/>
    </row>
    <row r="1192" spans="1:13">
      <c r="A1192" s="118"/>
      <c r="B1192" s="118"/>
      <c r="C1192" s="118"/>
      <c r="D1192" s="185"/>
      <c r="E1192" s="118"/>
      <c r="F1192" s="134"/>
      <c r="G1192" s="134"/>
      <c r="H1192" s="134"/>
      <c r="I1192" s="134"/>
      <c r="J1192" s="134"/>
      <c r="K1192" s="134"/>
      <c r="L1192" s="134"/>
      <c r="M1192" s="134"/>
    </row>
    <row r="1193" spans="1:13">
      <c r="A1193" s="118"/>
      <c r="B1193" s="118"/>
      <c r="C1193" s="118"/>
      <c r="D1193" s="185"/>
      <c r="E1193" s="118"/>
      <c r="F1193" s="134"/>
      <c r="G1193" s="134"/>
      <c r="H1193" s="134"/>
      <c r="I1193" s="134"/>
      <c r="J1193" s="134"/>
      <c r="K1193" s="134"/>
      <c r="L1193" s="134"/>
      <c r="M1193" s="134"/>
    </row>
    <row r="1194" spans="1:13">
      <c r="A1194" s="118"/>
      <c r="B1194" s="118"/>
      <c r="C1194" s="118"/>
      <c r="D1194" s="185"/>
      <c r="E1194" s="118"/>
      <c r="F1194" s="134"/>
      <c r="G1194" s="134"/>
      <c r="H1194" s="134"/>
      <c r="I1194" s="134"/>
      <c r="J1194" s="134"/>
      <c r="K1194" s="134"/>
      <c r="L1194" s="134"/>
      <c r="M1194" s="134"/>
    </row>
    <row r="1195" spans="1:13">
      <c r="A1195" s="118"/>
      <c r="B1195" s="118"/>
      <c r="C1195" s="118"/>
      <c r="D1195" s="185"/>
      <c r="E1195" s="118"/>
      <c r="F1195" s="134"/>
      <c r="G1195" s="134"/>
      <c r="H1195" s="134"/>
      <c r="I1195" s="134"/>
      <c r="J1195" s="134"/>
      <c r="K1195" s="134"/>
      <c r="L1195" s="134"/>
      <c r="M1195" s="134"/>
    </row>
    <row r="1196" spans="1:13">
      <c r="A1196" s="118"/>
      <c r="B1196" s="118"/>
      <c r="C1196" s="118"/>
      <c r="D1196" s="185"/>
      <c r="E1196" s="118"/>
      <c r="F1196" s="134"/>
      <c r="G1196" s="134"/>
      <c r="H1196" s="134"/>
      <c r="I1196" s="134"/>
      <c r="J1196" s="134"/>
      <c r="K1196" s="134"/>
      <c r="L1196" s="134"/>
      <c r="M1196" s="134"/>
    </row>
    <row r="1197" spans="1:13">
      <c r="A1197" s="118"/>
      <c r="B1197" s="118"/>
      <c r="C1197" s="118"/>
      <c r="D1197" s="185"/>
      <c r="E1197" s="118"/>
      <c r="F1197" s="134"/>
      <c r="G1197" s="134"/>
      <c r="H1197" s="134"/>
      <c r="I1197" s="134"/>
      <c r="J1197" s="134"/>
      <c r="K1197" s="134"/>
      <c r="L1197" s="134"/>
      <c r="M1197" s="134"/>
    </row>
    <row r="1198" spans="1:13">
      <c r="A1198" s="118"/>
      <c r="B1198" s="118"/>
      <c r="C1198" s="118"/>
      <c r="D1198" s="185"/>
      <c r="E1198" s="118"/>
      <c r="F1198" s="134"/>
      <c r="G1198" s="134"/>
      <c r="H1198" s="134"/>
      <c r="I1198" s="134"/>
      <c r="J1198" s="134"/>
      <c r="K1198" s="134"/>
      <c r="L1198" s="134"/>
      <c r="M1198" s="134"/>
    </row>
    <row r="1199" spans="1:13">
      <c r="A1199" s="118"/>
      <c r="B1199" s="118"/>
      <c r="C1199" s="118"/>
      <c r="D1199" s="185"/>
      <c r="E1199" s="118"/>
      <c r="F1199" s="134"/>
      <c r="G1199" s="134"/>
      <c r="H1199" s="134"/>
      <c r="I1199" s="134"/>
      <c r="J1199" s="134"/>
      <c r="K1199" s="134"/>
      <c r="L1199" s="134"/>
      <c r="M1199" s="134"/>
    </row>
    <row r="1200" spans="1:13">
      <c r="A1200" s="118"/>
      <c r="B1200" s="118"/>
      <c r="C1200" s="118"/>
      <c r="D1200" s="185"/>
      <c r="E1200" s="118"/>
      <c r="F1200" s="134"/>
      <c r="G1200" s="134"/>
      <c r="H1200" s="134"/>
      <c r="I1200" s="134"/>
      <c r="J1200" s="134"/>
      <c r="K1200" s="134"/>
      <c r="L1200" s="134"/>
      <c r="M1200" s="134"/>
    </row>
    <row r="1201" spans="1:13">
      <c r="A1201" s="118"/>
      <c r="B1201" s="118"/>
      <c r="C1201" s="118"/>
      <c r="D1201" s="185"/>
      <c r="E1201" s="118"/>
      <c r="F1201" s="134"/>
      <c r="G1201" s="134"/>
      <c r="H1201" s="134"/>
      <c r="I1201" s="134"/>
      <c r="J1201" s="134"/>
      <c r="K1201" s="134"/>
      <c r="L1201" s="134"/>
      <c r="M1201" s="134"/>
    </row>
    <row r="1202" spans="1:13">
      <c r="A1202" s="118"/>
      <c r="B1202" s="118"/>
      <c r="C1202" s="118"/>
      <c r="D1202" s="185"/>
      <c r="E1202" s="118"/>
      <c r="F1202" s="134"/>
      <c r="G1202" s="134"/>
      <c r="H1202" s="134"/>
      <c r="I1202" s="134"/>
      <c r="J1202" s="134"/>
      <c r="K1202" s="134"/>
      <c r="L1202" s="134"/>
      <c r="M1202" s="134"/>
    </row>
    <row r="1203" spans="1:13">
      <c r="A1203" s="118"/>
      <c r="B1203" s="118"/>
      <c r="C1203" s="118"/>
      <c r="D1203" s="185"/>
      <c r="E1203" s="118"/>
      <c r="F1203" s="134"/>
      <c r="G1203" s="134"/>
      <c r="H1203" s="134"/>
      <c r="I1203" s="134"/>
      <c r="J1203" s="134"/>
      <c r="K1203" s="134"/>
      <c r="L1203" s="134"/>
      <c r="M1203" s="134"/>
    </row>
    <row r="1204" spans="1:13">
      <c r="A1204" s="118"/>
      <c r="B1204" s="118"/>
      <c r="C1204" s="118"/>
      <c r="D1204" s="185"/>
      <c r="E1204" s="118"/>
      <c r="F1204" s="134"/>
      <c r="G1204" s="134"/>
      <c r="H1204" s="134"/>
      <c r="I1204" s="134"/>
      <c r="J1204" s="134"/>
      <c r="K1204" s="134"/>
      <c r="L1204" s="134"/>
      <c r="M1204" s="134"/>
    </row>
    <row r="1205" spans="1:13">
      <c r="A1205" s="118"/>
      <c r="B1205" s="118"/>
      <c r="C1205" s="118"/>
      <c r="D1205" s="185"/>
      <c r="E1205" s="118"/>
      <c r="F1205" s="134"/>
      <c r="G1205" s="134"/>
      <c r="H1205" s="134"/>
      <c r="I1205" s="134"/>
      <c r="J1205" s="134"/>
      <c r="K1205" s="134"/>
      <c r="L1205" s="134"/>
      <c r="M1205" s="134"/>
    </row>
    <row r="1206" spans="1:13">
      <c r="A1206" s="118"/>
      <c r="B1206" s="118"/>
      <c r="C1206" s="118"/>
      <c r="D1206" s="185"/>
      <c r="E1206" s="118"/>
      <c r="F1206" s="134"/>
      <c r="G1206" s="134"/>
      <c r="H1206" s="134"/>
      <c r="I1206" s="134"/>
      <c r="J1206" s="134"/>
      <c r="K1206" s="134"/>
      <c r="L1206" s="134"/>
      <c r="M1206" s="134"/>
    </row>
    <row r="1207" spans="1:13">
      <c r="A1207" s="118"/>
      <c r="B1207" s="118"/>
      <c r="C1207" s="118"/>
      <c r="D1207" s="185"/>
      <c r="E1207" s="118"/>
      <c r="F1207" s="134"/>
      <c r="G1207" s="134"/>
      <c r="H1207" s="134"/>
      <c r="I1207" s="134"/>
      <c r="J1207" s="134"/>
      <c r="K1207" s="134"/>
      <c r="L1207" s="134"/>
      <c r="M1207" s="134"/>
    </row>
    <row r="1208" spans="1:13">
      <c r="A1208" s="118"/>
      <c r="B1208" s="118"/>
      <c r="C1208" s="118"/>
      <c r="D1208" s="185"/>
      <c r="E1208" s="118"/>
      <c r="F1208" s="134"/>
      <c r="G1208" s="134"/>
      <c r="H1208" s="134"/>
      <c r="I1208" s="134"/>
      <c r="J1208" s="134"/>
      <c r="K1208" s="134"/>
      <c r="L1208" s="134"/>
      <c r="M1208" s="134"/>
    </row>
    <row r="1209" spans="1:13">
      <c r="A1209" s="118"/>
      <c r="B1209" s="118"/>
      <c r="C1209" s="118"/>
      <c r="D1209" s="185"/>
      <c r="E1209" s="118"/>
      <c r="F1209" s="134"/>
      <c r="G1209" s="134"/>
      <c r="H1209" s="134"/>
      <c r="I1209" s="134"/>
      <c r="J1209" s="134"/>
      <c r="K1209" s="134"/>
      <c r="L1209" s="134"/>
      <c r="M1209" s="134"/>
    </row>
    <row r="1210" spans="1:13">
      <c r="A1210" s="118"/>
      <c r="B1210" s="118"/>
      <c r="C1210" s="118"/>
      <c r="D1210" s="185"/>
      <c r="E1210" s="118"/>
      <c r="F1210" s="134"/>
      <c r="G1210" s="134"/>
      <c r="H1210" s="134"/>
      <c r="I1210" s="134"/>
      <c r="J1210" s="134"/>
      <c r="K1210" s="134"/>
      <c r="L1210" s="134"/>
      <c r="M1210" s="134"/>
    </row>
    <row r="1211" spans="1:13">
      <c r="A1211" s="118"/>
      <c r="B1211" s="118"/>
      <c r="C1211" s="118"/>
      <c r="D1211" s="185"/>
      <c r="E1211" s="118"/>
      <c r="F1211" s="134"/>
      <c r="G1211" s="134"/>
      <c r="H1211" s="134"/>
      <c r="I1211" s="134"/>
      <c r="J1211" s="134"/>
      <c r="K1211" s="134"/>
      <c r="L1211" s="134"/>
      <c r="M1211" s="134"/>
    </row>
    <row r="1212" spans="1:13">
      <c r="A1212" s="118"/>
      <c r="B1212" s="118"/>
      <c r="C1212" s="118"/>
      <c r="D1212" s="185"/>
      <c r="E1212" s="118"/>
      <c r="F1212" s="134"/>
      <c r="G1212" s="134"/>
      <c r="H1212" s="134"/>
      <c r="I1212" s="134"/>
      <c r="J1212" s="134"/>
      <c r="K1212" s="134"/>
      <c r="L1212" s="134"/>
      <c r="M1212" s="134"/>
    </row>
    <row r="1213" spans="1:13">
      <c r="A1213" s="118"/>
      <c r="B1213" s="118"/>
      <c r="C1213" s="118"/>
      <c r="D1213" s="185"/>
      <c r="E1213" s="118"/>
      <c r="F1213" s="134"/>
      <c r="G1213" s="134"/>
      <c r="H1213" s="134"/>
      <c r="I1213" s="134"/>
      <c r="J1213" s="134"/>
      <c r="K1213" s="134"/>
      <c r="L1213" s="134"/>
      <c r="M1213" s="134"/>
    </row>
    <row r="1214" spans="1:13">
      <c r="A1214" s="118"/>
      <c r="B1214" s="118"/>
      <c r="C1214" s="118"/>
      <c r="D1214" s="185"/>
      <c r="E1214" s="118"/>
      <c r="F1214" s="134"/>
      <c r="G1214" s="134"/>
      <c r="H1214" s="134"/>
      <c r="I1214" s="134"/>
      <c r="J1214" s="134"/>
      <c r="K1214" s="134"/>
      <c r="L1214" s="134"/>
      <c r="M1214" s="134"/>
    </row>
    <row r="1215" spans="1:13">
      <c r="A1215" s="118"/>
      <c r="B1215" s="118"/>
      <c r="C1215" s="118"/>
      <c r="D1215" s="185"/>
      <c r="E1215" s="118"/>
      <c r="F1215" s="134"/>
      <c r="G1215" s="134"/>
      <c r="H1215" s="134"/>
      <c r="I1215" s="134"/>
      <c r="J1215" s="134"/>
      <c r="K1215" s="134"/>
      <c r="L1215" s="134"/>
      <c r="M1215" s="134"/>
    </row>
    <row r="1216" spans="1:13">
      <c r="A1216" s="118"/>
      <c r="B1216" s="118"/>
      <c r="C1216" s="118"/>
      <c r="D1216" s="185"/>
      <c r="E1216" s="118"/>
      <c r="F1216" s="134"/>
      <c r="G1216" s="134"/>
      <c r="H1216" s="134"/>
      <c r="I1216" s="134"/>
      <c r="J1216" s="134"/>
      <c r="K1216" s="134"/>
      <c r="L1216" s="134"/>
      <c r="M1216" s="134"/>
    </row>
    <row r="1217" spans="1:13">
      <c r="A1217" s="118"/>
      <c r="B1217" s="118"/>
      <c r="C1217" s="118"/>
      <c r="D1217" s="185"/>
      <c r="E1217" s="118"/>
      <c r="F1217" s="134"/>
      <c r="G1217" s="134"/>
      <c r="H1217" s="134"/>
      <c r="I1217" s="134"/>
      <c r="J1217" s="134"/>
      <c r="K1217" s="134"/>
      <c r="L1217" s="134"/>
      <c r="M1217" s="134"/>
    </row>
    <row r="1218" spans="1:13">
      <c r="A1218" s="118"/>
      <c r="B1218" s="118"/>
      <c r="C1218" s="118"/>
      <c r="D1218" s="185"/>
      <c r="E1218" s="118"/>
      <c r="F1218" s="134"/>
      <c r="G1218" s="134"/>
      <c r="H1218" s="134"/>
      <c r="I1218" s="134"/>
      <c r="J1218" s="134"/>
      <c r="K1218" s="134"/>
      <c r="L1218" s="134"/>
      <c r="M1218" s="134"/>
    </row>
    <row r="1219" spans="1:13">
      <c r="A1219" s="118"/>
      <c r="B1219" s="118"/>
      <c r="C1219" s="118"/>
      <c r="D1219" s="185"/>
      <c r="E1219" s="118"/>
      <c r="F1219" s="134"/>
      <c r="G1219" s="134"/>
      <c r="H1219" s="134"/>
      <c r="I1219" s="134"/>
      <c r="J1219" s="134"/>
      <c r="K1219" s="134"/>
      <c r="L1219" s="134"/>
      <c r="M1219" s="134"/>
    </row>
    <row r="1220" spans="1:13">
      <c r="A1220" s="118"/>
      <c r="B1220" s="118"/>
      <c r="C1220" s="118"/>
      <c r="D1220" s="185"/>
      <c r="E1220" s="118"/>
      <c r="F1220" s="134"/>
      <c r="G1220" s="134"/>
      <c r="H1220" s="134"/>
      <c r="I1220" s="134"/>
      <c r="J1220" s="134"/>
      <c r="K1220" s="134"/>
      <c r="L1220" s="134"/>
      <c r="M1220" s="134"/>
    </row>
    <row r="1221" spans="1:13">
      <c r="A1221" s="118"/>
      <c r="B1221" s="118"/>
      <c r="C1221" s="118"/>
      <c r="D1221" s="185"/>
      <c r="E1221" s="118"/>
      <c r="F1221" s="134"/>
      <c r="G1221" s="134"/>
      <c r="H1221" s="134"/>
      <c r="I1221" s="134"/>
      <c r="J1221" s="134"/>
      <c r="K1221" s="134"/>
      <c r="L1221" s="134"/>
      <c r="M1221" s="134"/>
    </row>
    <row r="1222" spans="1:13">
      <c r="A1222" s="118"/>
      <c r="B1222" s="118"/>
      <c r="C1222" s="118"/>
      <c r="D1222" s="185"/>
      <c r="E1222" s="118"/>
      <c r="F1222" s="134"/>
      <c r="G1222" s="134"/>
      <c r="H1222" s="134"/>
      <c r="I1222" s="134"/>
      <c r="J1222" s="134"/>
      <c r="K1222" s="134"/>
      <c r="L1222" s="134"/>
      <c r="M1222" s="134"/>
    </row>
    <row r="1223" spans="1:13">
      <c r="A1223" s="118"/>
      <c r="B1223" s="118"/>
      <c r="C1223" s="118"/>
      <c r="D1223" s="185"/>
      <c r="E1223" s="118"/>
      <c r="F1223" s="134"/>
      <c r="G1223" s="134"/>
      <c r="H1223" s="134"/>
      <c r="I1223" s="134"/>
      <c r="J1223" s="134"/>
      <c r="K1223" s="134"/>
      <c r="L1223" s="134"/>
      <c r="M1223" s="134"/>
    </row>
    <row r="1224" spans="1:13">
      <c r="A1224" s="118"/>
      <c r="B1224" s="118"/>
      <c r="C1224" s="118"/>
      <c r="D1224" s="185"/>
      <c r="E1224" s="118"/>
      <c r="F1224" s="134"/>
      <c r="G1224" s="134"/>
      <c r="H1224" s="134"/>
      <c r="I1224" s="134"/>
      <c r="J1224" s="134"/>
      <c r="K1224" s="134"/>
      <c r="L1224" s="134"/>
      <c r="M1224" s="134"/>
    </row>
    <row r="1225" spans="1:13">
      <c r="A1225" s="118"/>
      <c r="B1225" s="118"/>
      <c r="C1225" s="118"/>
      <c r="D1225" s="185"/>
      <c r="E1225" s="118"/>
      <c r="F1225" s="134"/>
      <c r="G1225" s="134"/>
      <c r="H1225" s="134"/>
      <c r="I1225" s="134"/>
      <c r="J1225" s="134"/>
      <c r="K1225" s="134"/>
      <c r="L1225" s="134"/>
      <c r="M1225" s="134"/>
    </row>
    <row r="1226" spans="1:13">
      <c r="A1226" s="118"/>
      <c r="B1226" s="118"/>
      <c r="C1226" s="118"/>
      <c r="D1226" s="185"/>
      <c r="E1226" s="118"/>
      <c r="F1226" s="134"/>
      <c r="G1226" s="134"/>
      <c r="H1226" s="134"/>
      <c r="I1226" s="134"/>
      <c r="J1226" s="134"/>
      <c r="K1226" s="134"/>
      <c r="L1226" s="134"/>
      <c r="M1226" s="134"/>
    </row>
    <row r="1227" spans="1:13">
      <c r="A1227" s="118"/>
      <c r="B1227" s="118"/>
      <c r="C1227" s="118"/>
      <c r="D1227" s="185"/>
      <c r="E1227" s="118"/>
      <c r="F1227" s="134"/>
      <c r="G1227" s="134"/>
      <c r="H1227" s="134"/>
      <c r="I1227" s="134"/>
      <c r="J1227" s="134"/>
      <c r="K1227" s="134"/>
      <c r="L1227" s="134"/>
      <c r="M1227" s="134"/>
    </row>
    <row r="1228" spans="1:13">
      <c r="A1228" s="118"/>
      <c r="B1228" s="118"/>
      <c r="C1228" s="118"/>
      <c r="D1228" s="185"/>
      <c r="E1228" s="118"/>
      <c r="F1228" s="134"/>
      <c r="G1228" s="134"/>
      <c r="H1228" s="134"/>
      <c r="I1228" s="134"/>
      <c r="J1228" s="134"/>
      <c r="K1228" s="134"/>
      <c r="L1228" s="134"/>
      <c r="M1228" s="134"/>
    </row>
    <row r="1229" spans="1:13">
      <c r="A1229" s="118"/>
      <c r="B1229" s="118"/>
      <c r="C1229" s="118"/>
      <c r="D1229" s="185"/>
      <c r="E1229" s="118"/>
      <c r="F1229" s="134"/>
      <c r="G1229" s="134"/>
      <c r="H1229" s="134"/>
      <c r="I1229" s="134"/>
      <c r="J1229" s="134"/>
      <c r="K1229" s="134"/>
      <c r="L1229" s="134"/>
      <c r="M1229" s="134"/>
    </row>
    <row r="1230" spans="1:13">
      <c r="A1230" s="118"/>
      <c r="B1230" s="118"/>
      <c r="C1230" s="118"/>
      <c r="D1230" s="185"/>
      <c r="E1230" s="118"/>
      <c r="F1230" s="134"/>
      <c r="G1230" s="134"/>
      <c r="H1230" s="134"/>
      <c r="I1230" s="134"/>
      <c r="J1230" s="134"/>
      <c r="K1230" s="134"/>
      <c r="L1230" s="134"/>
      <c r="M1230" s="134"/>
    </row>
    <row r="1231" spans="1:13">
      <c r="A1231" s="118"/>
      <c r="B1231" s="118"/>
      <c r="C1231" s="118"/>
      <c r="D1231" s="185"/>
      <c r="E1231" s="118"/>
      <c r="F1231" s="134"/>
      <c r="G1231" s="134"/>
      <c r="H1231" s="134"/>
      <c r="I1231" s="134"/>
      <c r="J1231" s="134"/>
      <c r="K1231" s="134"/>
      <c r="L1231" s="134"/>
      <c r="M1231" s="134"/>
    </row>
    <row r="1232" spans="1:13">
      <c r="A1232" s="118"/>
      <c r="B1232" s="118"/>
      <c r="C1232" s="118"/>
      <c r="D1232" s="185"/>
      <c r="E1232" s="118"/>
      <c r="F1232" s="134"/>
      <c r="G1232" s="134"/>
      <c r="H1232" s="134"/>
      <c r="I1232" s="134"/>
      <c r="J1232" s="134"/>
      <c r="K1232" s="134"/>
      <c r="L1232" s="134"/>
      <c r="M1232" s="134"/>
    </row>
    <row r="1233" spans="1:13">
      <c r="A1233" s="118"/>
      <c r="B1233" s="118"/>
      <c r="C1233" s="118"/>
      <c r="D1233" s="185"/>
      <c r="E1233" s="118"/>
      <c r="F1233" s="134"/>
      <c r="G1233" s="134"/>
      <c r="H1233" s="134"/>
      <c r="I1233" s="134"/>
      <c r="J1233" s="134"/>
      <c r="K1233" s="134"/>
      <c r="L1233" s="134"/>
      <c r="M1233" s="134"/>
    </row>
    <row r="1234" spans="1:13">
      <c r="A1234" s="118"/>
      <c r="B1234" s="118"/>
      <c r="C1234" s="118"/>
      <c r="D1234" s="185"/>
      <c r="E1234" s="118"/>
      <c r="F1234" s="134"/>
      <c r="G1234" s="134"/>
      <c r="H1234" s="134"/>
      <c r="I1234" s="134"/>
      <c r="J1234" s="134"/>
      <c r="K1234" s="134"/>
      <c r="L1234" s="134"/>
      <c r="M1234" s="134"/>
    </row>
    <row r="1235" spans="1:13">
      <c r="A1235" s="118"/>
      <c r="B1235" s="118"/>
      <c r="C1235" s="118"/>
      <c r="D1235" s="185"/>
      <c r="E1235" s="118"/>
      <c r="F1235" s="134"/>
      <c r="G1235" s="134"/>
      <c r="H1235" s="134"/>
      <c r="I1235" s="134"/>
      <c r="J1235" s="134"/>
      <c r="K1235" s="134"/>
      <c r="L1235" s="134"/>
      <c r="M1235" s="134"/>
    </row>
    <row r="1236" spans="1:13">
      <c r="A1236" s="118"/>
      <c r="B1236" s="118"/>
      <c r="C1236" s="118"/>
      <c r="D1236" s="185"/>
      <c r="E1236" s="118"/>
      <c r="F1236" s="134"/>
      <c r="G1236" s="134"/>
      <c r="H1236" s="134"/>
      <c r="I1236" s="134"/>
      <c r="J1236" s="134"/>
      <c r="K1236" s="134"/>
      <c r="L1236" s="134"/>
      <c r="M1236" s="134"/>
    </row>
    <row r="1237" spans="1:13">
      <c r="A1237" s="118"/>
      <c r="B1237" s="118"/>
      <c r="C1237" s="118"/>
      <c r="D1237" s="185"/>
      <c r="E1237" s="118"/>
      <c r="F1237" s="134"/>
      <c r="G1237" s="134"/>
      <c r="H1237" s="134"/>
      <c r="I1237" s="134"/>
      <c r="J1237" s="134"/>
      <c r="K1237" s="134"/>
      <c r="L1237" s="134"/>
      <c r="M1237" s="134"/>
    </row>
    <row r="1238" spans="1:13">
      <c r="A1238" s="118"/>
      <c r="B1238" s="118"/>
      <c r="C1238" s="118"/>
      <c r="D1238" s="185"/>
      <c r="E1238" s="118"/>
      <c r="F1238" s="134"/>
      <c r="G1238" s="134"/>
      <c r="H1238" s="134"/>
      <c r="I1238" s="134"/>
      <c r="J1238" s="134"/>
      <c r="K1238" s="134"/>
      <c r="L1238" s="134"/>
      <c r="M1238" s="134"/>
    </row>
    <row r="1239" spans="1:13">
      <c r="A1239" s="118"/>
      <c r="B1239" s="118"/>
      <c r="C1239" s="118"/>
      <c r="D1239" s="185"/>
      <c r="E1239" s="118"/>
      <c r="F1239" s="134"/>
      <c r="G1239" s="134"/>
      <c r="H1239" s="134"/>
      <c r="I1239" s="134"/>
      <c r="J1239" s="134"/>
      <c r="K1239" s="134"/>
      <c r="L1239" s="134"/>
      <c r="M1239" s="134"/>
    </row>
    <row r="1240" spans="1:13">
      <c r="A1240" s="118"/>
      <c r="B1240" s="118"/>
      <c r="C1240" s="118"/>
      <c r="D1240" s="185"/>
      <c r="E1240" s="118"/>
      <c r="F1240" s="134"/>
      <c r="G1240" s="134"/>
      <c r="H1240" s="134"/>
      <c r="I1240" s="134"/>
      <c r="J1240" s="134"/>
      <c r="K1240" s="134"/>
      <c r="L1240" s="134"/>
      <c r="M1240" s="134"/>
    </row>
    <row r="1241" spans="1:13">
      <c r="A1241" s="118"/>
      <c r="B1241" s="118"/>
      <c r="C1241" s="118"/>
      <c r="D1241" s="185"/>
      <c r="E1241" s="118"/>
      <c r="F1241" s="134"/>
      <c r="G1241" s="134"/>
      <c r="H1241" s="134"/>
      <c r="I1241" s="134"/>
      <c r="J1241" s="134"/>
      <c r="K1241" s="134"/>
      <c r="L1241" s="134"/>
      <c r="M1241" s="134"/>
    </row>
    <row r="1242" spans="1:13">
      <c r="A1242" s="118"/>
      <c r="B1242" s="118"/>
      <c r="C1242" s="118"/>
      <c r="D1242" s="185"/>
      <c r="E1242" s="118"/>
      <c r="F1242" s="134"/>
      <c r="G1242" s="134"/>
      <c r="H1242" s="134"/>
      <c r="I1242" s="134"/>
      <c r="J1242" s="134"/>
      <c r="K1242" s="134"/>
      <c r="L1242" s="134"/>
      <c r="M1242" s="134"/>
    </row>
    <row r="1243" spans="1:13">
      <c r="A1243" s="118"/>
      <c r="B1243" s="118"/>
      <c r="C1243" s="118"/>
      <c r="D1243" s="185"/>
      <c r="E1243" s="118"/>
      <c r="F1243" s="134"/>
      <c r="G1243" s="134"/>
      <c r="H1243" s="134"/>
      <c r="I1243" s="134"/>
      <c r="J1243" s="134"/>
      <c r="K1243" s="134"/>
      <c r="L1243" s="134"/>
      <c r="M1243" s="134"/>
    </row>
    <row r="1244" spans="1:13">
      <c r="A1244" s="118"/>
      <c r="B1244" s="118"/>
      <c r="C1244" s="118"/>
      <c r="D1244" s="185"/>
      <c r="E1244" s="118"/>
      <c r="F1244" s="134"/>
      <c r="G1244" s="134"/>
      <c r="H1244" s="134"/>
      <c r="I1244" s="134"/>
      <c r="J1244" s="134"/>
      <c r="K1244" s="134"/>
      <c r="L1244" s="134"/>
      <c r="M1244" s="134"/>
    </row>
    <row r="1245" spans="1:13">
      <c r="A1245" s="118"/>
      <c r="B1245" s="118"/>
      <c r="C1245" s="118"/>
      <c r="D1245" s="185"/>
      <c r="E1245" s="118"/>
      <c r="F1245" s="134"/>
      <c r="G1245" s="134"/>
      <c r="H1245" s="134"/>
      <c r="I1245" s="134"/>
      <c r="J1245" s="134"/>
      <c r="K1245" s="134"/>
      <c r="L1245" s="134"/>
      <c r="M1245" s="134"/>
    </row>
    <row r="1246" spans="1:13">
      <c r="A1246" s="118"/>
      <c r="B1246" s="118"/>
      <c r="C1246" s="118"/>
      <c r="D1246" s="185"/>
      <c r="E1246" s="118"/>
      <c r="F1246" s="134"/>
      <c r="G1246" s="134"/>
      <c r="H1246" s="134"/>
      <c r="I1246" s="134"/>
      <c r="J1246" s="134"/>
      <c r="K1246" s="134"/>
      <c r="L1246" s="134"/>
      <c r="M1246" s="134"/>
    </row>
    <row r="1247" spans="1:13">
      <c r="A1247" s="118"/>
      <c r="B1247" s="118"/>
      <c r="C1247" s="118"/>
      <c r="D1247" s="185"/>
      <c r="E1247" s="118"/>
      <c r="F1247" s="134"/>
      <c r="G1247" s="134"/>
      <c r="H1247" s="134"/>
      <c r="I1247" s="134"/>
      <c r="J1247" s="134"/>
      <c r="K1247" s="134"/>
      <c r="L1247" s="134"/>
      <c r="M1247" s="134"/>
    </row>
    <row r="1248" spans="1:13">
      <c r="A1248" s="118"/>
      <c r="B1248" s="118"/>
      <c r="C1248" s="118"/>
      <c r="D1248" s="185"/>
      <c r="E1248" s="118"/>
      <c r="F1248" s="134"/>
      <c r="G1248" s="134"/>
      <c r="H1248" s="134"/>
      <c r="I1248" s="134"/>
      <c r="J1248" s="134"/>
      <c r="K1248" s="134"/>
      <c r="L1248" s="134"/>
      <c r="M1248" s="134"/>
    </row>
    <row r="1249" spans="1:13">
      <c r="A1249" s="118"/>
      <c r="B1249" s="118"/>
      <c r="C1249" s="118"/>
      <c r="D1249" s="185"/>
      <c r="E1249" s="118"/>
      <c r="F1249" s="134"/>
      <c r="G1249" s="134"/>
      <c r="H1249" s="134"/>
      <c r="I1249" s="134"/>
      <c r="J1249" s="134"/>
      <c r="K1249" s="134"/>
      <c r="L1249" s="134"/>
      <c r="M1249" s="134"/>
    </row>
    <row r="1250" spans="1:13">
      <c r="A1250" s="118"/>
      <c r="B1250" s="118"/>
      <c r="C1250" s="118"/>
      <c r="D1250" s="185"/>
      <c r="E1250" s="118"/>
      <c r="F1250" s="134"/>
      <c r="G1250" s="134"/>
      <c r="H1250" s="134"/>
      <c r="I1250" s="134"/>
      <c r="J1250" s="134"/>
      <c r="K1250" s="134"/>
      <c r="L1250" s="134"/>
      <c r="M1250" s="134"/>
    </row>
    <row r="1251" spans="1:13">
      <c r="A1251" s="118"/>
      <c r="B1251" s="118"/>
      <c r="C1251" s="118"/>
      <c r="D1251" s="185"/>
      <c r="E1251" s="118"/>
      <c r="F1251" s="134"/>
      <c r="G1251" s="134"/>
      <c r="H1251" s="134"/>
      <c r="I1251" s="134"/>
      <c r="J1251" s="134"/>
      <c r="K1251" s="134"/>
      <c r="L1251" s="134"/>
      <c r="M1251" s="134"/>
    </row>
    <row r="1252" spans="1:13">
      <c r="A1252" s="118"/>
      <c r="B1252" s="118"/>
      <c r="C1252" s="118"/>
      <c r="D1252" s="185"/>
      <c r="E1252" s="118"/>
      <c r="F1252" s="134"/>
      <c r="G1252" s="134"/>
      <c r="H1252" s="134"/>
      <c r="I1252" s="134"/>
      <c r="J1252" s="134"/>
      <c r="K1252" s="134"/>
      <c r="L1252" s="134"/>
      <c r="M1252" s="134"/>
    </row>
    <row r="1253" spans="1:13">
      <c r="A1253" s="118"/>
      <c r="B1253" s="118"/>
      <c r="C1253" s="118"/>
      <c r="D1253" s="185"/>
      <c r="E1253" s="118"/>
      <c r="F1253" s="134"/>
      <c r="G1253" s="134"/>
      <c r="H1253" s="134"/>
      <c r="I1253" s="134"/>
      <c r="J1253" s="134"/>
      <c r="K1253" s="134"/>
      <c r="L1253" s="134"/>
      <c r="M1253" s="134"/>
    </row>
    <row r="1254" spans="1:13">
      <c r="A1254" s="118"/>
      <c r="B1254" s="118"/>
      <c r="C1254" s="118"/>
      <c r="D1254" s="185"/>
      <c r="E1254" s="118"/>
      <c r="F1254" s="134"/>
      <c r="G1254" s="134"/>
      <c r="H1254" s="134"/>
      <c r="I1254" s="134"/>
      <c r="J1254" s="134"/>
      <c r="K1254" s="134"/>
      <c r="L1254" s="134"/>
      <c r="M1254" s="134"/>
    </row>
    <row r="1255" spans="1:13">
      <c r="A1255" s="118"/>
      <c r="B1255" s="118"/>
      <c r="C1255" s="118"/>
      <c r="D1255" s="185"/>
      <c r="E1255" s="118"/>
      <c r="F1255" s="134"/>
      <c r="G1255" s="134"/>
      <c r="H1255" s="134"/>
      <c r="I1255" s="134"/>
      <c r="J1255" s="134"/>
      <c r="K1255" s="134"/>
      <c r="L1255" s="134"/>
      <c r="M1255" s="134"/>
    </row>
    <row r="1256" spans="1:13">
      <c r="A1256" s="118"/>
      <c r="B1256" s="118"/>
      <c r="C1256" s="118"/>
      <c r="D1256" s="185"/>
      <c r="E1256" s="118"/>
      <c r="F1256" s="134"/>
      <c r="G1256" s="134"/>
      <c r="H1256" s="134"/>
      <c r="I1256" s="134"/>
      <c r="J1256" s="134"/>
      <c r="K1256" s="134"/>
      <c r="L1256" s="134"/>
      <c r="M1256" s="134"/>
    </row>
    <row r="1257" spans="1:13">
      <c r="A1257" s="118"/>
      <c r="B1257" s="118"/>
      <c r="C1257" s="118"/>
      <c r="D1257" s="185"/>
      <c r="E1257" s="118"/>
      <c r="F1257" s="134"/>
      <c r="G1257" s="134"/>
      <c r="H1257" s="134"/>
      <c r="I1257" s="134"/>
      <c r="J1257" s="134"/>
      <c r="K1257" s="134"/>
      <c r="L1257" s="134"/>
      <c r="M1257" s="134"/>
    </row>
    <row r="1258" spans="1:13">
      <c r="A1258" s="118"/>
      <c r="B1258" s="118"/>
      <c r="C1258" s="118"/>
      <c r="D1258" s="185"/>
      <c r="E1258" s="118"/>
      <c r="F1258" s="134"/>
      <c r="G1258" s="134"/>
      <c r="H1258" s="134"/>
      <c r="I1258" s="134"/>
      <c r="J1258" s="134"/>
      <c r="K1258" s="134"/>
      <c r="L1258" s="134"/>
      <c r="M1258" s="134"/>
    </row>
    <row r="1259" spans="1:13">
      <c r="A1259" s="118"/>
      <c r="B1259" s="118"/>
      <c r="C1259" s="118"/>
      <c r="D1259" s="185"/>
      <c r="E1259" s="118"/>
      <c r="F1259" s="134"/>
      <c r="G1259" s="134"/>
      <c r="H1259" s="134"/>
      <c r="I1259" s="134"/>
      <c r="J1259" s="134"/>
      <c r="K1259" s="134"/>
      <c r="L1259" s="134"/>
      <c r="M1259" s="134"/>
    </row>
    <row r="1260" spans="1:13">
      <c r="A1260" s="118"/>
      <c r="B1260" s="118"/>
      <c r="C1260" s="118"/>
      <c r="D1260" s="185"/>
      <c r="E1260" s="118"/>
      <c r="F1260" s="134"/>
      <c r="G1260" s="134"/>
      <c r="H1260" s="134"/>
      <c r="I1260" s="134"/>
      <c r="J1260" s="134"/>
      <c r="K1260" s="134"/>
      <c r="L1260" s="134"/>
      <c r="M1260" s="134"/>
    </row>
    <row r="1261" spans="1:13">
      <c r="A1261" s="118"/>
      <c r="B1261" s="118"/>
      <c r="C1261" s="118"/>
      <c r="D1261" s="185"/>
      <c r="E1261" s="118"/>
      <c r="F1261" s="134"/>
      <c r="G1261" s="134"/>
      <c r="H1261" s="134"/>
      <c r="I1261" s="134"/>
      <c r="J1261" s="134"/>
      <c r="K1261" s="134"/>
      <c r="L1261" s="134"/>
      <c r="M1261" s="134"/>
    </row>
    <row r="1262" spans="1:13">
      <c r="A1262" s="118"/>
      <c r="B1262" s="118"/>
      <c r="C1262" s="118"/>
      <c r="D1262" s="185"/>
      <c r="E1262" s="118"/>
      <c r="F1262" s="134"/>
      <c r="G1262" s="134"/>
      <c r="H1262" s="134"/>
      <c r="I1262" s="134"/>
      <c r="J1262" s="134"/>
      <c r="K1262" s="134"/>
      <c r="L1262" s="134"/>
      <c r="M1262" s="134"/>
    </row>
    <row r="1263" spans="1:13">
      <c r="A1263" s="118"/>
      <c r="B1263" s="118"/>
      <c r="C1263" s="118"/>
      <c r="D1263" s="185"/>
      <c r="E1263" s="118"/>
      <c r="F1263" s="134"/>
      <c r="G1263" s="134"/>
      <c r="H1263" s="134"/>
      <c r="I1263" s="134"/>
      <c r="J1263" s="134"/>
      <c r="K1263" s="134"/>
      <c r="L1263" s="134"/>
      <c r="M1263" s="134"/>
    </row>
    <row r="1264" spans="1:13">
      <c r="A1264" s="118"/>
      <c r="B1264" s="118"/>
      <c r="C1264" s="118"/>
      <c r="D1264" s="185"/>
      <c r="E1264" s="118"/>
      <c r="F1264" s="134"/>
      <c r="G1264" s="134"/>
      <c r="H1264" s="134"/>
      <c r="I1264" s="134"/>
      <c r="J1264" s="134"/>
      <c r="K1264" s="134"/>
      <c r="L1264" s="134"/>
      <c r="M1264" s="134"/>
    </row>
    <row r="1265" spans="1:13">
      <c r="A1265" s="118"/>
      <c r="B1265" s="118"/>
      <c r="C1265" s="118"/>
      <c r="D1265" s="185"/>
      <c r="E1265" s="118"/>
      <c r="F1265" s="134"/>
      <c r="G1265" s="134"/>
      <c r="H1265" s="134"/>
      <c r="I1265" s="134"/>
      <c r="J1265" s="134"/>
      <c r="K1265" s="134"/>
      <c r="L1265" s="134"/>
      <c r="M1265" s="134"/>
    </row>
    <row r="1266" spans="1:13">
      <c r="A1266" s="118"/>
      <c r="B1266" s="118"/>
      <c r="C1266" s="118"/>
      <c r="D1266" s="185"/>
      <c r="E1266" s="118"/>
      <c r="F1266" s="134"/>
      <c r="G1266" s="134"/>
      <c r="H1266" s="134"/>
      <c r="I1266" s="134"/>
      <c r="J1266" s="134"/>
      <c r="K1266" s="134"/>
      <c r="L1266" s="134"/>
      <c r="M1266" s="134"/>
    </row>
    <row r="1267" spans="1:13">
      <c r="A1267" s="118"/>
      <c r="B1267" s="118"/>
      <c r="C1267" s="118"/>
      <c r="D1267" s="185"/>
      <c r="E1267" s="118"/>
      <c r="F1267" s="134"/>
      <c r="G1267" s="134"/>
      <c r="H1267" s="134"/>
      <c r="I1267" s="134"/>
      <c r="J1267" s="134"/>
      <c r="K1267" s="134"/>
      <c r="L1267" s="134"/>
      <c r="M1267" s="134"/>
    </row>
    <row r="1268" spans="1:13">
      <c r="A1268" s="118"/>
      <c r="B1268" s="118"/>
      <c r="C1268" s="118"/>
      <c r="D1268" s="185"/>
      <c r="E1268" s="118"/>
      <c r="F1268" s="134"/>
      <c r="G1268" s="134"/>
      <c r="H1268" s="134"/>
      <c r="I1268" s="134"/>
      <c r="J1268" s="134"/>
      <c r="K1268" s="134"/>
      <c r="L1268" s="134"/>
      <c r="M1268" s="134"/>
    </row>
    <row r="1269" spans="1:13">
      <c r="A1269" s="118"/>
      <c r="B1269" s="118"/>
      <c r="C1269" s="118"/>
      <c r="D1269" s="185"/>
      <c r="E1269" s="118"/>
      <c r="F1269" s="134"/>
      <c r="G1269" s="134"/>
      <c r="H1269" s="134"/>
      <c r="I1269" s="134"/>
      <c r="J1269" s="134"/>
      <c r="K1269" s="134"/>
      <c r="L1269" s="134"/>
      <c r="M1269" s="134"/>
    </row>
    <row r="1270" spans="1:13">
      <c r="A1270" s="118"/>
      <c r="B1270" s="118"/>
      <c r="C1270" s="118"/>
      <c r="D1270" s="185"/>
      <c r="E1270" s="118"/>
      <c r="F1270" s="134"/>
      <c r="G1270" s="134"/>
      <c r="H1270" s="134"/>
      <c r="I1270" s="134"/>
      <c r="J1270" s="134"/>
      <c r="K1270" s="134"/>
      <c r="L1270" s="134"/>
      <c r="M1270" s="134"/>
    </row>
    <row r="1271" spans="1:13">
      <c r="A1271" s="118"/>
      <c r="B1271" s="118"/>
      <c r="C1271" s="118"/>
      <c r="D1271" s="185"/>
      <c r="E1271" s="118"/>
      <c r="F1271" s="134"/>
      <c r="G1271" s="134"/>
      <c r="H1271" s="134"/>
      <c r="I1271" s="134"/>
      <c r="J1271" s="134"/>
      <c r="K1271" s="134"/>
      <c r="L1271" s="134"/>
      <c r="M1271" s="134"/>
    </row>
    <row r="1272" spans="1:13">
      <c r="A1272" s="118"/>
      <c r="B1272" s="118"/>
      <c r="C1272" s="118"/>
      <c r="D1272" s="185"/>
      <c r="E1272" s="118"/>
      <c r="F1272" s="134"/>
      <c r="G1272" s="134"/>
      <c r="H1272" s="134"/>
      <c r="I1272" s="134"/>
      <c r="J1272" s="134"/>
      <c r="K1272" s="134"/>
      <c r="L1272" s="134"/>
      <c r="M1272" s="134"/>
    </row>
    <row r="1273" spans="1:13">
      <c r="A1273" s="118"/>
      <c r="B1273" s="118"/>
      <c r="C1273" s="118"/>
      <c r="D1273" s="185"/>
      <c r="E1273" s="118"/>
      <c r="F1273" s="134"/>
      <c r="G1273" s="134"/>
      <c r="H1273" s="134"/>
      <c r="I1273" s="134"/>
      <c r="J1273" s="134"/>
      <c r="K1273" s="134"/>
      <c r="L1273" s="134"/>
      <c r="M1273" s="134"/>
    </row>
    <row r="1274" spans="1:13">
      <c r="A1274" s="118"/>
      <c r="B1274" s="118"/>
      <c r="C1274" s="118"/>
      <c r="D1274" s="185"/>
      <c r="E1274" s="118"/>
      <c r="F1274" s="134"/>
      <c r="G1274" s="134"/>
      <c r="H1274" s="134"/>
      <c r="I1274" s="134"/>
      <c r="J1274" s="134"/>
      <c r="K1274" s="134"/>
      <c r="L1274" s="134"/>
      <c r="M1274" s="134"/>
    </row>
    <row r="1275" spans="1:13">
      <c r="A1275" s="118"/>
      <c r="B1275" s="118"/>
      <c r="C1275" s="118"/>
      <c r="D1275" s="185"/>
      <c r="E1275" s="118"/>
      <c r="F1275" s="134"/>
      <c r="G1275" s="134"/>
      <c r="H1275" s="134"/>
      <c r="I1275" s="134"/>
      <c r="J1275" s="134"/>
      <c r="K1275" s="134"/>
      <c r="L1275" s="134"/>
      <c r="M1275" s="134"/>
    </row>
    <row r="1276" spans="1:13">
      <c r="A1276" s="118"/>
      <c r="B1276" s="118"/>
      <c r="C1276" s="118"/>
      <c r="D1276" s="185"/>
      <c r="E1276" s="118"/>
      <c r="F1276" s="134"/>
      <c r="G1276" s="134"/>
      <c r="H1276" s="134"/>
      <c r="I1276" s="134"/>
      <c r="J1276" s="134"/>
      <c r="K1276" s="134"/>
      <c r="L1276" s="134"/>
      <c r="M1276" s="134"/>
    </row>
    <row r="1277" spans="1:13">
      <c r="A1277" s="118"/>
      <c r="B1277" s="118"/>
      <c r="C1277" s="118"/>
      <c r="D1277" s="185"/>
      <c r="E1277" s="118"/>
      <c r="F1277" s="134"/>
      <c r="G1277" s="134"/>
      <c r="H1277" s="134"/>
      <c r="I1277" s="134"/>
      <c r="J1277" s="134"/>
      <c r="K1277" s="134"/>
      <c r="L1277" s="134"/>
      <c r="M1277" s="134"/>
    </row>
    <row r="1278" spans="1:13">
      <c r="A1278" s="118"/>
      <c r="B1278" s="118"/>
      <c r="C1278" s="118"/>
      <c r="D1278" s="185"/>
      <c r="E1278" s="118"/>
      <c r="F1278" s="134"/>
      <c r="G1278" s="134"/>
      <c r="H1278" s="134"/>
      <c r="I1278" s="134"/>
      <c r="J1278" s="134"/>
      <c r="K1278" s="134"/>
      <c r="L1278" s="134"/>
      <c r="M1278" s="134"/>
    </row>
    <row r="1279" spans="1:13">
      <c r="A1279" s="118"/>
      <c r="B1279" s="118"/>
      <c r="C1279" s="118"/>
      <c r="D1279" s="185"/>
      <c r="E1279" s="118"/>
      <c r="F1279" s="134"/>
      <c r="G1279" s="134"/>
      <c r="H1279" s="134"/>
      <c r="I1279" s="134"/>
      <c r="J1279" s="134"/>
      <c r="K1279" s="134"/>
      <c r="L1279" s="134"/>
      <c r="M1279" s="134"/>
    </row>
    <row r="1280" spans="1:13">
      <c r="A1280" s="118"/>
      <c r="B1280" s="118"/>
      <c r="C1280" s="118"/>
      <c r="D1280" s="185"/>
      <c r="E1280" s="118"/>
      <c r="F1280" s="134"/>
      <c r="G1280" s="134"/>
      <c r="H1280" s="134"/>
      <c r="I1280" s="134"/>
      <c r="J1280" s="134"/>
      <c r="K1280" s="134"/>
      <c r="L1280" s="134"/>
      <c r="M1280" s="134"/>
    </row>
    <row r="1281" spans="1:13">
      <c r="A1281" s="118"/>
      <c r="B1281" s="118"/>
      <c r="C1281" s="118"/>
      <c r="D1281" s="185"/>
      <c r="E1281" s="118"/>
      <c r="F1281" s="134"/>
      <c r="G1281" s="134"/>
      <c r="H1281" s="134"/>
      <c r="I1281" s="134"/>
      <c r="J1281" s="134"/>
      <c r="K1281" s="134"/>
      <c r="L1281" s="134"/>
      <c r="M1281" s="134"/>
    </row>
    <row r="1282" spans="1:13">
      <c r="A1282" s="118"/>
      <c r="B1282" s="118"/>
      <c r="C1282" s="118"/>
      <c r="D1282" s="185"/>
      <c r="E1282" s="118"/>
      <c r="F1282" s="134"/>
      <c r="G1282" s="134"/>
      <c r="H1282" s="134"/>
      <c r="I1282" s="134"/>
      <c r="J1282" s="134"/>
      <c r="K1282" s="134"/>
      <c r="L1282" s="134"/>
      <c r="M1282" s="134"/>
    </row>
    <row r="1283" spans="1:13">
      <c r="A1283" s="118"/>
      <c r="B1283" s="118"/>
      <c r="C1283" s="118"/>
      <c r="D1283" s="185"/>
      <c r="E1283" s="118"/>
      <c r="F1283" s="134"/>
      <c r="G1283" s="134"/>
      <c r="H1283" s="134"/>
      <c r="I1283" s="134"/>
      <c r="J1283" s="134"/>
      <c r="K1283" s="134"/>
      <c r="L1283" s="134"/>
      <c r="M1283" s="134"/>
    </row>
    <row r="1284" spans="1:13">
      <c r="A1284" s="118"/>
      <c r="B1284" s="118"/>
      <c r="C1284" s="118"/>
      <c r="D1284" s="185"/>
      <c r="E1284" s="118"/>
      <c r="F1284" s="134"/>
      <c r="G1284" s="134"/>
      <c r="H1284" s="134"/>
      <c r="I1284" s="134"/>
      <c r="J1284" s="134"/>
      <c r="K1284" s="134"/>
      <c r="L1284" s="134"/>
      <c r="M1284" s="134"/>
    </row>
    <row r="1285" spans="1:13">
      <c r="A1285" s="118"/>
      <c r="B1285" s="118"/>
      <c r="C1285" s="118"/>
      <c r="D1285" s="185"/>
      <c r="E1285" s="118"/>
      <c r="F1285" s="134"/>
      <c r="G1285" s="134"/>
      <c r="H1285" s="134"/>
      <c r="I1285" s="134"/>
      <c r="J1285" s="134"/>
      <c r="K1285" s="134"/>
      <c r="L1285" s="134"/>
      <c r="M1285" s="134"/>
    </row>
    <row r="1286" spans="1:13">
      <c r="A1286" s="118"/>
      <c r="B1286" s="118"/>
      <c r="C1286" s="118"/>
      <c r="D1286" s="185"/>
      <c r="E1286" s="118"/>
      <c r="F1286" s="134"/>
      <c r="G1286" s="134"/>
      <c r="H1286" s="134"/>
      <c r="I1286" s="134"/>
      <c r="J1286" s="134"/>
      <c r="K1286" s="134"/>
      <c r="L1286" s="134"/>
      <c r="M1286" s="134"/>
    </row>
    <row r="1287" spans="1:13">
      <c r="A1287" s="118"/>
      <c r="B1287" s="118"/>
      <c r="C1287" s="118"/>
      <c r="D1287" s="185"/>
      <c r="E1287" s="118"/>
      <c r="F1287" s="134"/>
      <c r="G1287" s="134"/>
      <c r="H1287" s="134"/>
      <c r="I1287" s="134"/>
      <c r="J1287" s="134"/>
      <c r="K1287" s="134"/>
      <c r="L1287" s="134"/>
      <c r="M1287" s="134"/>
    </row>
    <row r="1288" spans="1:13">
      <c r="A1288" s="118"/>
      <c r="B1288" s="118"/>
      <c r="C1288" s="118"/>
      <c r="D1288" s="185"/>
      <c r="E1288" s="118"/>
      <c r="F1288" s="134"/>
      <c r="G1288" s="134"/>
      <c r="H1288" s="134"/>
      <c r="I1288" s="134"/>
      <c r="J1288" s="134"/>
      <c r="K1288" s="134"/>
      <c r="L1288" s="134"/>
      <c r="M1288" s="134"/>
    </row>
    <row r="1289" spans="1:13">
      <c r="A1289" s="118"/>
      <c r="B1289" s="118"/>
      <c r="C1289" s="118"/>
      <c r="D1289" s="185"/>
      <c r="E1289" s="118"/>
      <c r="F1289" s="134"/>
      <c r="G1289" s="134"/>
      <c r="H1289" s="134"/>
      <c r="I1289" s="134"/>
      <c r="J1289" s="134"/>
      <c r="K1289" s="134"/>
      <c r="L1289" s="134"/>
      <c r="M1289" s="134"/>
    </row>
    <row r="1290" spans="1:13">
      <c r="A1290" s="118"/>
      <c r="B1290" s="118"/>
      <c r="C1290" s="118"/>
      <c r="D1290" s="185"/>
      <c r="E1290" s="118"/>
      <c r="F1290" s="134"/>
      <c r="G1290" s="134"/>
      <c r="H1290" s="134"/>
      <c r="I1290" s="134"/>
      <c r="J1290" s="134"/>
      <c r="K1290" s="134"/>
      <c r="L1290" s="134"/>
      <c r="M1290" s="134"/>
    </row>
    <row r="1291" spans="1:13">
      <c r="A1291" s="118"/>
      <c r="B1291" s="118"/>
      <c r="C1291" s="118"/>
      <c r="D1291" s="185"/>
      <c r="E1291" s="118"/>
      <c r="F1291" s="134"/>
      <c r="G1291" s="134"/>
      <c r="H1291" s="134"/>
      <c r="I1291" s="134"/>
      <c r="J1291" s="134"/>
      <c r="K1291" s="134"/>
      <c r="L1291" s="134"/>
      <c r="M1291" s="134"/>
    </row>
    <row r="1292" spans="1:13">
      <c r="A1292" s="118"/>
      <c r="B1292" s="118"/>
      <c r="C1292" s="118"/>
      <c r="D1292" s="185"/>
      <c r="E1292" s="118"/>
      <c r="F1292" s="134"/>
      <c r="G1292" s="134"/>
      <c r="H1292" s="134"/>
      <c r="I1292" s="134"/>
      <c r="J1292" s="134"/>
      <c r="K1292" s="134"/>
      <c r="L1292" s="134"/>
      <c r="M1292" s="134"/>
    </row>
    <row r="1293" spans="1:13">
      <c r="A1293" s="118"/>
      <c r="B1293" s="118"/>
      <c r="C1293" s="118"/>
      <c r="D1293" s="185"/>
      <c r="E1293" s="118"/>
      <c r="F1293" s="134"/>
      <c r="G1293" s="134"/>
      <c r="H1293" s="134"/>
      <c r="I1293" s="134"/>
      <c r="J1293" s="134"/>
      <c r="K1293" s="134"/>
      <c r="L1293" s="134"/>
      <c r="M1293" s="134"/>
    </row>
    <row r="1294" spans="1:13">
      <c r="A1294" s="118"/>
      <c r="B1294" s="118"/>
      <c r="C1294" s="118"/>
      <c r="D1294" s="185"/>
      <c r="E1294" s="118"/>
      <c r="F1294" s="134"/>
      <c r="G1294" s="134"/>
      <c r="H1294" s="134"/>
      <c r="I1294" s="134"/>
      <c r="J1294" s="134"/>
      <c r="K1294" s="134"/>
      <c r="L1294" s="134"/>
      <c r="M1294" s="134"/>
    </row>
    <row r="1295" spans="1:13">
      <c r="A1295" s="118"/>
      <c r="B1295" s="118"/>
      <c r="C1295" s="118"/>
      <c r="D1295" s="185"/>
      <c r="E1295" s="118"/>
      <c r="F1295" s="134"/>
      <c r="G1295" s="134"/>
      <c r="H1295" s="134"/>
      <c r="I1295" s="134"/>
      <c r="J1295" s="134"/>
      <c r="K1295" s="134"/>
      <c r="L1295" s="134"/>
      <c r="M1295" s="134"/>
    </row>
    <row r="1296" spans="1:13">
      <c r="A1296" s="118"/>
      <c r="B1296" s="118"/>
      <c r="C1296" s="118"/>
      <c r="D1296" s="185"/>
      <c r="E1296" s="118"/>
      <c r="F1296" s="134"/>
      <c r="G1296" s="134"/>
      <c r="H1296" s="134"/>
      <c r="I1296" s="134"/>
      <c r="J1296" s="134"/>
      <c r="K1296" s="134"/>
      <c r="L1296" s="134"/>
      <c r="M1296" s="134"/>
    </row>
    <row r="1297" spans="1:13">
      <c r="A1297" s="118"/>
      <c r="B1297" s="118"/>
      <c r="C1297" s="118"/>
      <c r="D1297" s="185"/>
      <c r="E1297" s="118"/>
      <c r="F1297" s="134"/>
      <c r="G1297" s="134"/>
      <c r="H1297" s="134"/>
      <c r="I1297" s="134"/>
      <c r="J1297" s="134"/>
      <c r="K1297" s="134"/>
      <c r="L1297" s="134"/>
      <c r="M1297" s="134"/>
    </row>
    <row r="1298" spans="1:13">
      <c r="A1298" s="118"/>
      <c r="B1298" s="118"/>
      <c r="C1298" s="118"/>
      <c r="D1298" s="185"/>
      <c r="E1298" s="118"/>
      <c r="F1298" s="134"/>
      <c r="G1298" s="134"/>
      <c r="H1298" s="134"/>
      <c r="I1298" s="134"/>
      <c r="J1298" s="134"/>
      <c r="K1298" s="134"/>
      <c r="L1298" s="134"/>
      <c r="M1298" s="134"/>
    </row>
    <row r="1299" spans="1:13">
      <c r="A1299" s="118"/>
      <c r="B1299" s="118"/>
      <c r="C1299" s="118"/>
      <c r="D1299" s="185"/>
      <c r="E1299" s="118"/>
      <c r="F1299" s="134"/>
      <c r="G1299" s="134"/>
      <c r="H1299" s="134"/>
      <c r="I1299" s="134"/>
      <c r="J1299" s="134"/>
      <c r="K1299" s="134"/>
      <c r="L1299" s="134"/>
      <c r="M1299" s="134"/>
    </row>
    <row r="1300" spans="1:13">
      <c r="A1300" s="118"/>
      <c r="B1300" s="118"/>
      <c r="C1300" s="118"/>
      <c r="D1300" s="185"/>
      <c r="E1300" s="118"/>
      <c r="F1300" s="134"/>
      <c r="G1300" s="134"/>
      <c r="H1300" s="134"/>
      <c r="I1300" s="134"/>
      <c r="J1300" s="134"/>
      <c r="K1300" s="134"/>
      <c r="L1300" s="134"/>
      <c r="M1300" s="134"/>
    </row>
    <row r="1301" spans="1:13">
      <c r="A1301" s="118"/>
      <c r="B1301" s="118"/>
      <c r="C1301" s="118"/>
      <c r="D1301" s="185"/>
      <c r="E1301" s="118"/>
      <c r="F1301" s="134"/>
      <c r="G1301" s="134"/>
      <c r="H1301" s="134"/>
      <c r="I1301" s="134"/>
      <c r="J1301" s="134"/>
      <c r="K1301" s="134"/>
      <c r="L1301" s="134"/>
      <c r="M1301" s="134"/>
    </row>
    <row r="1302" spans="1:13">
      <c r="A1302" s="118"/>
      <c r="B1302" s="118"/>
      <c r="C1302" s="118"/>
      <c r="D1302" s="185"/>
      <c r="E1302" s="118"/>
      <c r="F1302" s="134"/>
      <c r="G1302" s="134"/>
      <c r="H1302" s="134"/>
      <c r="I1302" s="134"/>
      <c r="J1302" s="134"/>
      <c r="K1302" s="134"/>
      <c r="L1302" s="134"/>
      <c r="M1302" s="134"/>
    </row>
    <row r="1303" spans="1:13">
      <c r="A1303" s="118"/>
      <c r="B1303" s="118"/>
      <c r="C1303" s="118"/>
      <c r="D1303" s="185"/>
      <c r="E1303" s="118"/>
      <c r="F1303" s="134"/>
      <c r="G1303" s="134"/>
      <c r="H1303" s="134"/>
      <c r="I1303" s="134"/>
      <c r="J1303" s="134"/>
      <c r="K1303" s="134"/>
      <c r="L1303" s="134"/>
      <c r="M1303" s="134"/>
    </row>
    <row r="1304" spans="1:13">
      <c r="A1304" s="118"/>
      <c r="B1304" s="118"/>
      <c r="C1304" s="118"/>
      <c r="D1304" s="185"/>
      <c r="E1304" s="118"/>
      <c r="F1304" s="134"/>
      <c r="G1304" s="134"/>
      <c r="H1304" s="134"/>
      <c r="I1304" s="134"/>
      <c r="J1304" s="134"/>
      <c r="K1304" s="134"/>
      <c r="L1304" s="134"/>
      <c r="M1304" s="134"/>
    </row>
    <row r="1305" spans="1:13">
      <c r="A1305" s="118"/>
      <c r="B1305" s="118"/>
      <c r="C1305" s="118"/>
      <c r="D1305" s="185"/>
      <c r="E1305" s="118"/>
      <c r="F1305" s="134"/>
      <c r="G1305" s="134"/>
      <c r="H1305" s="134"/>
      <c r="I1305" s="134"/>
      <c r="J1305" s="134"/>
      <c r="K1305" s="134"/>
      <c r="L1305" s="134"/>
      <c r="M1305" s="134"/>
    </row>
    <row r="1306" spans="1:13">
      <c r="A1306" s="118"/>
      <c r="B1306" s="118"/>
      <c r="C1306" s="118"/>
      <c r="D1306" s="185"/>
      <c r="E1306" s="118"/>
      <c r="F1306" s="134"/>
      <c r="G1306" s="134"/>
      <c r="H1306" s="134"/>
      <c r="I1306" s="134"/>
      <c r="J1306" s="134"/>
      <c r="K1306" s="134"/>
      <c r="L1306" s="134"/>
      <c r="M1306" s="134"/>
    </row>
    <row r="1307" spans="1:13">
      <c r="A1307" s="118"/>
      <c r="B1307" s="118"/>
      <c r="C1307" s="118"/>
      <c r="D1307" s="185"/>
      <c r="E1307" s="118"/>
      <c r="F1307" s="134"/>
      <c r="G1307" s="134"/>
      <c r="H1307" s="134"/>
      <c r="I1307" s="134"/>
      <c r="J1307" s="134"/>
      <c r="K1307" s="134"/>
      <c r="L1307" s="134"/>
      <c r="M1307" s="134"/>
    </row>
    <row r="1308" spans="1:13">
      <c r="A1308" s="118"/>
      <c r="B1308" s="118"/>
      <c r="C1308" s="118"/>
      <c r="D1308" s="185"/>
      <c r="E1308" s="118"/>
      <c r="F1308" s="134"/>
      <c r="G1308" s="134"/>
      <c r="H1308" s="134"/>
      <c r="I1308" s="134"/>
      <c r="J1308" s="134"/>
      <c r="K1308" s="134"/>
      <c r="L1308" s="134"/>
      <c r="M1308" s="134"/>
    </row>
    <row r="1309" spans="1:13">
      <c r="A1309" s="118"/>
      <c r="B1309" s="118"/>
      <c r="C1309" s="118"/>
      <c r="D1309" s="185"/>
      <c r="E1309" s="118"/>
      <c r="F1309" s="134"/>
      <c r="G1309" s="134"/>
      <c r="H1309" s="134"/>
      <c r="I1309" s="134"/>
      <c r="J1309" s="134"/>
      <c r="K1309" s="134"/>
      <c r="L1309" s="134"/>
      <c r="M1309" s="134"/>
    </row>
    <row r="1310" spans="1:13">
      <c r="A1310" s="118"/>
      <c r="B1310" s="118"/>
      <c r="C1310" s="118"/>
      <c r="D1310" s="185"/>
      <c r="E1310" s="118"/>
      <c r="F1310" s="134"/>
      <c r="G1310" s="134"/>
      <c r="H1310" s="134"/>
      <c r="I1310" s="134"/>
      <c r="J1310" s="134"/>
      <c r="K1310" s="134"/>
      <c r="L1310" s="134"/>
      <c r="M1310" s="134"/>
    </row>
    <row r="1311" spans="1:13">
      <c r="A1311" s="118"/>
      <c r="B1311" s="118"/>
      <c r="C1311" s="118"/>
      <c r="D1311" s="185"/>
      <c r="E1311" s="118"/>
      <c r="F1311" s="134"/>
      <c r="G1311" s="134"/>
      <c r="H1311" s="134"/>
      <c r="I1311" s="134"/>
      <c r="J1311" s="134"/>
      <c r="K1311" s="134"/>
      <c r="L1311" s="134"/>
      <c r="M1311" s="134"/>
    </row>
    <row r="1312" spans="1:13">
      <c r="A1312" s="118"/>
      <c r="B1312" s="118"/>
      <c r="C1312" s="118"/>
      <c r="D1312" s="185"/>
      <c r="E1312" s="118"/>
      <c r="F1312" s="134"/>
      <c r="G1312" s="134"/>
      <c r="H1312" s="134"/>
      <c r="I1312" s="134"/>
      <c r="J1312" s="134"/>
      <c r="K1312" s="134"/>
      <c r="L1312" s="134"/>
      <c r="M1312" s="134"/>
    </row>
    <row r="1313" spans="1:13">
      <c r="A1313" s="118"/>
      <c r="B1313" s="118"/>
      <c r="C1313" s="118"/>
      <c r="D1313" s="185"/>
      <c r="E1313" s="118"/>
      <c r="F1313" s="134"/>
      <c r="G1313" s="134"/>
      <c r="H1313" s="134"/>
      <c r="I1313" s="134"/>
      <c r="J1313" s="134"/>
      <c r="K1313" s="134"/>
      <c r="L1313" s="134"/>
      <c r="M1313" s="134"/>
    </row>
    <row r="1314" spans="1:13">
      <c r="A1314" s="118"/>
      <c r="B1314" s="118"/>
      <c r="C1314" s="118"/>
      <c r="D1314" s="185"/>
      <c r="E1314" s="118"/>
      <c r="F1314" s="134"/>
      <c r="G1314" s="134"/>
      <c r="H1314" s="134"/>
      <c r="I1314" s="134"/>
      <c r="J1314" s="134"/>
      <c r="K1314" s="134"/>
      <c r="L1314" s="134"/>
      <c r="M1314" s="134"/>
    </row>
    <row r="1315" spans="1:13">
      <c r="A1315" s="118"/>
      <c r="B1315" s="118"/>
      <c r="C1315" s="118"/>
      <c r="D1315" s="185"/>
      <c r="E1315" s="118"/>
      <c r="F1315" s="134"/>
      <c r="G1315" s="134"/>
      <c r="H1315" s="134"/>
      <c r="I1315" s="134"/>
      <c r="J1315" s="134"/>
      <c r="K1315" s="134"/>
      <c r="L1315" s="134"/>
      <c r="M1315" s="134"/>
    </row>
    <row r="1316" spans="1:13">
      <c r="A1316" s="118"/>
      <c r="B1316" s="118"/>
      <c r="C1316" s="118"/>
      <c r="D1316" s="185"/>
      <c r="E1316" s="118"/>
      <c r="F1316" s="134"/>
      <c r="G1316" s="134"/>
      <c r="H1316" s="134"/>
      <c r="I1316" s="134"/>
      <c r="J1316" s="134"/>
      <c r="K1316" s="134"/>
      <c r="L1316" s="134"/>
      <c r="M1316" s="134"/>
    </row>
    <row r="1317" spans="1:13">
      <c r="A1317" s="118"/>
      <c r="B1317" s="118"/>
      <c r="C1317" s="118"/>
      <c r="D1317" s="185"/>
      <c r="E1317" s="118"/>
      <c r="F1317" s="134"/>
      <c r="G1317" s="134"/>
      <c r="H1317" s="134"/>
      <c r="I1317" s="134"/>
      <c r="J1317" s="134"/>
      <c r="K1317" s="134"/>
      <c r="L1317" s="134"/>
      <c r="M1317" s="134"/>
    </row>
    <row r="1318" spans="1:13">
      <c r="A1318" s="118"/>
      <c r="B1318" s="118"/>
      <c r="C1318" s="118"/>
      <c r="D1318" s="185"/>
      <c r="E1318" s="118"/>
      <c r="F1318" s="134"/>
      <c r="G1318" s="134"/>
      <c r="H1318" s="134"/>
      <c r="I1318" s="134"/>
      <c r="J1318" s="134"/>
      <c r="K1318" s="134"/>
      <c r="L1318" s="134"/>
      <c r="M1318" s="134"/>
    </row>
    <row r="1319" spans="1:13">
      <c r="A1319" s="118"/>
      <c r="B1319" s="118"/>
      <c r="C1319" s="118"/>
      <c r="D1319" s="185"/>
      <c r="E1319" s="118"/>
      <c r="F1319" s="134"/>
      <c r="G1319" s="134"/>
      <c r="H1319" s="134"/>
      <c r="I1319" s="134"/>
      <c r="J1319" s="134"/>
      <c r="K1319" s="134"/>
      <c r="L1319" s="134"/>
      <c r="M1319" s="134"/>
    </row>
    <row r="1320" spans="1:13">
      <c r="A1320" s="118"/>
      <c r="B1320" s="118"/>
      <c r="C1320" s="118"/>
      <c r="D1320" s="185"/>
      <c r="E1320" s="118"/>
      <c r="F1320" s="134"/>
      <c r="G1320" s="134"/>
      <c r="H1320" s="134"/>
      <c r="I1320" s="134"/>
      <c r="J1320" s="134"/>
      <c r="K1320" s="134"/>
      <c r="L1320" s="134"/>
      <c r="M1320" s="134"/>
    </row>
    <row r="1321" spans="1:13">
      <c r="A1321" s="118"/>
      <c r="B1321" s="118"/>
      <c r="C1321" s="118"/>
      <c r="D1321" s="185"/>
      <c r="E1321" s="118"/>
      <c r="F1321" s="134"/>
      <c r="G1321" s="134"/>
      <c r="H1321" s="134"/>
      <c r="I1321" s="134"/>
      <c r="J1321" s="134"/>
      <c r="K1321" s="134"/>
      <c r="L1321" s="134"/>
      <c r="M1321" s="134"/>
    </row>
    <row r="1322" spans="1:13">
      <c r="A1322" s="118"/>
      <c r="B1322" s="118"/>
      <c r="C1322" s="118"/>
      <c r="D1322" s="185"/>
      <c r="E1322" s="118"/>
      <c r="F1322" s="134"/>
      <c r="G1322" s="134"/>
      <c r="H1322" s="134"/>
      <c r="I1322" s="134"/>
      <c r="J1322" s="134"/>
      <c r="K1322" s="134"/>
      <c r="L1322" s="134"/>
      <c r="M1322" s="134"/>
    </row>
    <row r="1323" spans="1:13">
      <c r="A1323" s="118"/>
      <c r="B1323" s="118"/>
      <c r="C1323" s="118"/>
      <c r="D1323" s="185"/>
      <c r="E1323" s="118"/>
      <c r="F1323" s="134"/>
      <c r="G1323" s="134"/>
      <c r="H1323" s="134"/>
      <c r="I1323" s="134"/>
      <c r="J1323" s="134"/>
      <c r="K1323" s="134"/>
      <c r="L1323" s="134"/>
      <c r="M1323" s="134"/>
    </row>
    <row r="1324" spans="1:13">
      <c r="A1324" s="118"/>
      <c r="B1324" s="118"/>
      <c r="C1324" s="118"/>
      <c r="D1324" s="185"/>
      <c r="E1324" s="118"/>
      <c r="F1324" s="134"/>
      <c r="G1324" s="134"/>
      <c r="H1324" s="134"/>
      <c r="I1324" s="134"/>
      <c r="J1324" s="134"/>
      <c r="K1324" s="134"/>
      <c r="L1324" s="134"/>
      <c r="M1324" s="134"/>
    </row>
    <row r="1325" spans="1:13">
      <c r="A1325" s="118"/>
      <c r="B1325" s="118"/>
      <c r="C1325" s="118"/>
      <c r="D1325" s="185"/>
      <c r="E1325" s="118"/>
      <c r="F1325" s="134"/>
      <c r="G1325" s="134"/>
      <c r="H1325" s="134"/>
      <c r="I1325" s="134"/>
      <c r="J1325" s="134"/>
      <c r="K1325" s="134"/>
      <c r="L1325" s="134"/>
      <c r="M1325" s="134"/>
    </row>
    <row r="1326" spans="1:13">
      <c r="A1326" s="118"/>
      <c r="B1326" s="118"/>
      <c r="C1326" s="118"/>
      <c r="D1326" s="185"/>
      <c r="E1326" s="118"/>
      <c r="F1326" s="134"/>
      <c r="G1326" s="134"/>
      <c r="H1326" s="134"/>
      <c r="I1326" s="134"/>
      <c r="J1326" s="134"/>
      <c r="K1326" s="134"/>
      <c r="L1326" s="134"/>
      <c r="M1326" s="134"/>
    </row>
    <row r="1327" spans="1:13">
      <c r="A1327" s="118"/>
      <c r="B1327" s="118"/>
      <c r="C1327" s="118"/>
      <c r="D1327" s="185"/>
      <c r="E1327" s="118"/>
      <c r="F1327" s="134"/>
      <c r="G1327" s="134"/>
      <c r="H1327" s="134"/>
      <c r="I1327" s="134"/>
      <c r="J1327" s="134"/>
      <c r="K1327" s="134"/>
      <c r="L1327" s="134"/>
      <c r="M1327" s="134"/>
    </row>
    <row r="1328" spans="1:13">
      <c r="A1328" s="118"/>
      <c r="B1328" s="118"/>
      <c r="C1328" s="118"/>
      <c r="D1328" s="185"/>
      <c r="E1328" s="118"/>
      <c r="F1328" s="134"/>
      <c r="G1328" s="134"/>
      <c r="H1328" s="134"/>
      <c r="I1328" s="134"/>
      <c r="J1328" s="134"/>
      <c r="K1328" s="134"/>
      <c r="L1328" s="134"/>
      <c r="M1328" s="134"/>
    </row>
    <row r="1329" spans="1:13">
      <c r="A1329" s="118"/>
      <c r="B1329" s="118"/>
      <c r="C1329" s="118"/>
      <c r="D1329" s="185"/>
      <c r="E1329" s="118"/>
      <c r="F1329" s="134"/>
      <c r="G1329" s="134"/>
      <c r="H1329" s="134"/>
      <c r="I1329" s="134"/>
      <c r="J1329" s="134"/>
      <c r="K1329" s="134"/>
      <c r="L1329" s="134"/>
      <c r="M1329" s="134"/>
    </row>
    <row r="1330" spans="1:13">
      <c r="A1330" s="118"/>
      <c r="B1330" s="118"/>
      <c r="C1330" s="118"/>
      <c r="D1330" s="185"/>
      <c r="E1330" s="118"/>
      <c r="F1330" s="134"/>
      <c r="G1330" s="134"/>
      <c r="H1330" s="134"/>
      <c r="I1330" s="134"/>
      <c r="J1330" s="134"/>
      <c r="K1330" s="134"/>
      <c r="L1330" s="134"/>
      <c r="M1330" s="134"/>
    </row>
    <row r="1331" spans="1:13">
      <c r="A1331" s="118"/>
      <c r="B1331" s="118"/>
      <c r="C1331" s="118"/>
      <c r="D1331" s="185"/>
      <c r="E1331" s="118"/>
      <c r="F1331" s="134"/>
      <c r="G1331" s="134"/>
      <c r="H1331" s="134"/>
      <c r="I1331" s="134"/>
      <c r="J1331" s="134"/>
      <c r="K1331" s="134"/>
      <c r="L1331" s="134"/>
      <c r="M1331" s="134"/>
    </row>
    <row r="1332" spans="1:13">
      <c r="A1332" s="118"/>
      <c r="B1332" s="118"/>
      <c r="C1332" s="118"/>
      <c r="D1332" s="185"/>
      <c r="E1332" s="118"/>
      <c r="F1332" s="134"/>
      <c r="G1332" s="134"/>
      <c r="H1332" s="134"/>
      <c r="I1332" s="134"/>
      <c r="J1332" s="134"/>
      <c r="K1332" s="134"/>
      <c r="L1332" s="134"/>
      <c r="M1332" s="134"/>
    </row>
    <row r="1333" spans="1:13">
      <c r="A1333" s="118"/>
      <c r="B1333" s="118"/>
      <c r="C1333" s="118"/>
      <c r="D1333" s="185"/>
      <c r="E1333" s="118"/>
      <c r="F1333" s="134"/>
      <c r="G1333" s="134"/>
      <c r="H1333" s="134"/>
      <c r="I1333" s="134"/>
      <c r="J1333" s="134"/>
      <c r="K1333" s="134"/>
      <c r="L1333" s="134"/>
      <c r="M1333" s="134"/>
    </row>
    <row r="1334" spans="1:13">
      <c r="A1334" s="118"/>
      <c r="B1334" s="118"/>
      <c r="C1334" s="118"/>
      <c r="D1334" s="185"/>
      <c r="E1334" s="118"/>
      <c r="F1334" s="134"/>
      <c r="G1334" s="134"/>
      <c r="H1334" s="134"/>
      <c r="I1334" s="134"/>
      <c r="J1334" s="134"/>
      <c r="K1334" s="134"/>
      <c r="L1334" s="134"/>
      <c r="M1334" s="134"/>
    </row>
    <row r="1335" spans="1:13">
      <c r="A1335" s="118"/>
      <c r="B1335" s="118"/>
      <c r="C1335" s="118"/>
      <c r="D1335" s="185"/>
      <c r="E1335" s="118"/>
      <c r="F1335" s="134"/>
      <c r="G1335" s="134"/>
      <c r="H1335" s="134"/>
      <c r="I1335" s="134"/>
      <c r="J1335" s="134"/>
      <c r="K1335" s="134"/>
      <c r="L1335" s="134"/>
      <c r="M1335" s="134"/>
    </row>
    <row r="1336" spans="1:13">
      <c r="A1336" s="118"/>
      <c r="B1336" s="118"/>
      <c r="C1336" s="118"/>
      <c r="D1336" s="185"/>
      <c r="E1336" s="118"/>
      <c r="F1336" s="134"/>
      <c r="G1336" s="134"/>
      <c r="H1336" s="134"/>
      <c r="I1336" s="134"/>
      <c r="J1336" s="134"/>
      <c r="K1336" s="134"/>
      <c r="L1336" s="134"/>
      <c r="M1336" s="134"/>
    </row>
    <row r="1337" spans="1:13">
      <c r="A1337" s="118"/>
      <c r="B1337" s="118"/>
      <c r="C1337" s="118"/>
      <c r="D1337" s="185"/>
      <c r="E1337" s="118"/>
      <c r="F1337" s="134"/>
      <c r="G1337" s="134"/>
      <c r="H1337" s="134"/>
      <c r="I1337" s="134"/>
      <c r="J1337" s="134"/>
      <c r="K1337" s="134"/>
      <c r="L1337" s="134"/>
      <c r="M1337" s="134"/>
    </row>
    <row r="1338" spans="1:13">
      <c r="A1338" s="118"/>
      <c r="B1338" s="118"/>
      <c r="C1338" s="118"/>
      <c r="D1338" s="185"/>
      <c r="E1338" s="118"/>
      <c r="F1338" s="134"/>
      <c r="G1338" s="134"/>
      <c r="H1338" s="134"/>
      <c r="I1338" s="134"/>
      <c r="J1338" s="134"/>
      <c r="K1338" s="134"/>
      <c r="L1338" s="134"/>
      <c r="M1338" s="134"/>
    </row>
    <row r="1339" spans="1:13">
      <c r="A1339" s="118"/>
      <c r="B1339" s="118"/>
      <c r="C1339" s="118"/>
      <c r="D1339" s="185"/>
      <c r="E1339" s="118"/>
      <c r="F1339" s="134"/>
      <c r="G1339" s="134"/>
      <c r="H1339" s="134"/>
      <c r="I1339" s="134"/>
      <c r="J1339" s="134"/>
      <c r="K1339" s="134"/>
      <c r="L1339" s="134"/>
      <c r="M1339" s="134"/>
    </row>
    <row r="1340" spans="1:13">
      <c r="A1340" s="118"/>
      <c r="B1340" s="118"/>
      <c r="C1340" s="118"/>
      <c r="D1340" s="185"/>
      <c r="E1340" s="118"/>
      <c r="F1340" s="134"/>
      <c r="G1340" s="134"/>
      <c r="H1340" s="134"/>
      <c r="I1340" s="134"/>
      <c r="J1340" s="134"/>
      <c r="K1340" s="134"/>
      <c r="L1340" s="134"/>
      <c r="M1340" s="134"/>
    </row>
    <row r="1341" spans="1:13">
      <c r="A1341" s="118"/>
      <c r="B1341" s="118"/>
      <c r="C1341" s="118"/>
      <c r="D1341" s="185"/>
      <c r="E1341" s="118"/>
      <c r="F1341" s="134"/>
      <c r="G1341" s="134"/>
      <c r="H1341" s="134"/>
      <c r="I1341" s="134"/>
      <c r="J1341" s="134"/>
      <c r="K1341" s="134"/>
      <c r="L1341" s="134"/>
      <c r="M1341" s="134"/>
    </row>
    <row r="1342" spans="1:13">
      <c r="A1342" s="118"/>
      <c r="B1342" s="118"/>
      <c r="C1342" s="118"/>
      <c r="D1342" s="185"/>
      <c r="E1342" s="118"/>
      <c r="F1342" s="134"/>
      <c r="G1342" s="134"/>
      <c r="H1342" s="134"/>
      <c r="I1342" s="134"/>
      <c r="J1342" s="134"/>
      <c r="K1342" s="134"/>
      <c r="L1342" s="134"/>
      <c r="M1342" s="134"/>
    </row>
    <row r="1343" spans="1:13">
      <c r="A1343" s="118"/>
      <c r="B1343" s="118"/>
      <c r="C1343" s="118"/>
      <c r="D1343" s="185"/>
      <c r="E1343" s="118"/>
      <c r="F1343" s="134"/>
      <c r="G1343" s="134"/>
      <c r="H1343" s="134"/>
      <c r="I1343" s="134"/>
      <c r="J1343" s="134"/>
      <c r="K1343" s="134"/>
      <c r="L1343" s="134"/>
      <c r="M1343" s="134"/>
    </row>
    <row r="1344" spans="1:13">
      <c r="A1344" s="118"/>
      <c r="B1344" s="118"/>
      <c r="C1344" s="118"/>
      <c r="D1344" s="185"/>
      <c r="E1344" s="118"/>
      <c r="F1344" s="134"/>
      <c r="G1344" s="134"/>
      <c r="H1344" s="134"/>
      <c r="I1344" s="134"/>
      <c r="J1344" s="134"/>
      <c r="K1344" s="134"/>
      <c r="L1344" s="134"/>
      <c r="M1344" s="134"/>
    </row>
    <row r="1345" spans="1:13">
      <c r="A1345" s="118"/>
      <c r="B1345" s="118"/>
      <c r="C1345" s="118"/>
      <c r="D1345" s="185"/>
      <c r="E1345" s="118"/>
      <c r="F1345" s="134"/>
      <c r="G1345" s="134"/>
      <c r="H1345" s="134"/>
      <c r="I1345" s="134"/>
      <c r="J1345" s="134"/>
      <c r="K1345" s="134"/>
      <c r="L1345" s="134"/>
      <c r="M1345" s="134"/>
    </row>
    <row r="1346" spans="1:13">
      <c r="A1346" s="118"/>
      <c r="B1346" s="118"/>
      <c r="C1346" s="118"/>
      <c r="D1346" s="185"/>
      <c r="E1346" s="118"/>
      <c r="F1346" s="134"/>
      <c r="G1346" s="134"/>
      <c r="H1346" s="134"/>
      <c r="I1346" s="134"/>
      <c r="J1346" s="134"/>
      <c r="K1346" s="134"/>
      <c r="L1346" s="134"/>
      <c r="M1346" s="134"/>
    </row>
    <row r="1347" spans="1:13">
      <c r="A1347" s="118"/>
      <c r="B1347" s="118"/>
      <c r="C1347" s="118"/>
      <c r="D1347" s="185"/>
      <c r="E1347" s="118"/>
      <c r="F1347" s="134"/>
      <c r="G1347" s="134"/>
      <c r="H1347" s="134"/>
      <c r="I1347" s="134"/>
      <c r="J1347" s="134"/>
      <c r="K1347" s="134"/>
      <c r="L1347" s="134"/>
      <c r="M1347" s="134"/>
    </row>
    <row r="1348" spans="1:13">
      <c r="A1348" s="118"/>
      <c r="B1348" s="118"/>
      <c r="C1348" s="118"/>
      <c r="D1348" s="185"/>
      <c r="E1348" s="118"/>
      <c r="F1348" s="134"/>
      <c r="G1348" s="134"/>
      <c r="H1348" s="134"/>
      <c r="I1348" s="134"/>
      <c r="J1348" s="134"/>
      <c r="K1348" s="134"/>
      <c r="L1348" s="134"/>
      <c r="M1348" s="134"/>
    </row>
    <row r="1349" spans="1:13">
      <c r="A1349" s="118"/>
      <c r="B1349" s="118"/>
      <c r="C1349" s="118"/>
      <c r="D1349" s="185"/>
      <c r="E1349" s="118"/>
      <c r="F1349" s="134"/>
      <c r="G1349" s="134"/>
      <c r="H1349" s="134"/>
      <c r="I1349" s="134"/>
      <c r="J1349" s="134"/>
      <c r="K1349" s="134"/>
      <c r="L1349" s="134"/>
      <c r="M1349" s="134"/>
    </row>
    <row r="1350" spans="1:13">
      <c r="A1350" s="118"/>
      <c r="B1350" s="118"/>
      <c r="C1350" s="118"/>
      <c r="D1350" s="185"/>
      <c r="E1350" s="118"/>
      <c r="F1350" s="134"/>
      <c r="G1350" s="134"/>
      <c r="H1350" s="134"/>
      <c r="I1350" s="134"/>
      <c r="J1350" s="134"/>
      <c r="K1350" s="134"/>
      <c r="L1350" s="134"/>
      <c r="M1350" s="134"/>
    </row>
    <row r="1351" spans="1:13">
      <c r="A1351" s="118"/>
      <c r="B1351" s="118"/>
      <c r="C1351" s="118"/>
      <c r="D1351" s="185"/>
      <c r="E1351" s="118"/>
      <c r="F1351" s="134"/>
      <c r="G1351" s="134"/>
      <c r="H1351" s="134"/>
      <c r="I1351" s="134"/>
      <c r="J1351" s="134"/>
      <c r="K1351" s="134"/>
      <c r="L1351" s="134"/>
      <c r="M1351" s="134"/>
    </row>
    <row r="1352" spans="1:13">
      <c r="A1352" s="118"/>
      <c r="B1352" s="118"/>
      <c r="C1352" s="118"/>
      <c r="D1352" s="185"/>
      <c r="E1352" s="118"/>
      <c r="F1352" s="134"/>
      <c r="G1352" s="134"/>
      <c r="H1352" s="134"/>
      <c r="I1352" s="134"/>
      <c r="J1352" s="134"/>
      <c r="K1352" s="134"/>
      <c r="L1352" s="134"/>
      <c r="M1352" s="134"/>
    </row>
    <row r="1353" spans="1:13">
      <c r="A1353" s="118"/>
      <c r="B1353" s="118"/>
      <c r="C1353" s="118"/>
      <c r="D1353" s="185"/>
      <c r="E1353" s="118"/>
      <c r="F1353" s="134"/>
      <c r="G1353" s="134"/>
      <c r="H1353" s="134"/>
      <c r="I1353" s="134"/>
      <c r="J1353" s="134"/>
      <c r="K1353" s="134"/>
      <c r="L1353" s="134"/>
      <c r="M1353" s="134"/>
    </row>
    <row r="1354" spans="1:13">
      <c r="A1354" s="118"/>
      <c r="B1354" s="118"/>
      <c r="C1354" s="118"/>
      <c r="D1354" s="185"/>
      <c r="E1354" s="118"/>
      <c r="F1354" s="134"/>
      <c r="G1354" s="134"/>
      <c r="H1354" s="134"/>
      <c r="I1354" s="134"/>
      <c r="J1354" s="134"/>
      <c r="K1354" s="134"/>
      <c r="L1354" s="134"/>
      <c r="M1354" s="134"/>
    </row>
    <row r="1355" spans="1:13">
      <c r="A1355" s="118"/>
      <c r="B1355" s="118"/>
      <c r="C1355" s="118"/>
      <c r="D1355" s="185"/>
      <c r="E1355" s="118"/>
      <c r="F1355" s="134"/>
      <c r="G1355" s="134"/>
      <c r="H1355" s="134"/>
      <c r="I1355" s="134"/>
      <c r="J1355" s="134"/>
      <c r="K1355" s="134"/>
      <c r="L1355" s="134"/>
      <c r="M1355" s="134"/>
    </row>
    <row r="1356" spans="1:13">
      <c r="A1356" s="118"/>
      <c r="B1356" s="118"/>
      <c r="C1356" s="118"/>
      <c r="D1356" s="185"/>
      <c r="E1356" s="118"/>
      <c r="F1356" s="134"/>
      <c r="G1356" s="134"/>
      <c r="H1356" s="134"/>
      <c r="I1356" s="134"/>
      <c r="J1356" s="134"/>
      <c r="K1356" s="134"/>
      <c r="L1356" s="134"/>
      <c r="M1356" s="134"/>
    </row>
    <row r="1357" spans="1:13">
      <c r="A1357" s="118"/>
      <c r="B1357" s="118"/>
      <c r="C1357" s="118"/>
      <c r="D1357" s="185"/>
      <c r="E1357" s="118"/>
      <c r="F1357" s="134"/>
      <c r="G1357" s="134"/>
      <c r="H1357" s="134"/>
      <c r="I1357" s="134"/>
      <c r="J1357" s="134"/>
      <c r="K1357" s="134"/>
      <c r="L1357" s="134"/>
      <c r="M1357" s="134"/>
    </row>
    <row r="1358" spans="1:13">
      <c r="A1358" s="118"/>
      <c r="B1358" s="118"/>
      <c r="C1358" s="118"/>
      <c r="D1358" s="185"/>
      <c r="E1358" s="118"/>
      <c r="F1358" s="134"/>
      <c r="G1358" s="134"/>
      <c r="H1358" s="134"/>
      <c r="I1358" s="134"/>
      <c r="J1358" s="134"/>
      <c r="K1358" s="134"/>
      <c r="L1358" s="134"/>
      <c r="M1358" s="134"/>
    </row>
    <row r="1359" spans="1:13">
      <c r="A1359" s="118"/>
      <c r="B1359" s="118"/>
      <c r="C1359" s="118"/>
      <c r="D1359" s="185"/>
      <c r="E1359" s="118"/>
      <c r="F1359" s="134"/>
      <c r="G1359" s="134"/>
      <c r="H1359" s="134"/>
      <c r="I1359" s="134"/>
      <c r="J1359" s="134"/>
      <c r="K1359" s="134"/>
      <c r="L1359" s="134"/>
      <c r="M1359" s="134"/>
    </row>
    <row r="1360" spans="1:13">
      <c r="A1360" s="118"/>
      <c r="B1360" s="118"/>
      <c r="C1360" s="118"/>
      <c r="D1360" s="185"/>
      <c r="E1360" s="118"/>
      <c r="F1360" s="134"/>
      <c r="G1360" s="134"/>
      <c r="H1360" s="134"/>
      <c r="I1360" s="134"/>
      <c r="J1360" s="134"/>
      <c r="K1360" s="134"/>
      <c r="L1360" s="134"/>
      <c r="M1360" s="134"/>
    </row>
    <row r="1361" spans="1:13">
      <c r="A1361" s="118"/>
      <c r="B1361" s="118"/>
      <c r="C1361" s="118"/>
      <c r="D1361" s="185"/>
      <c r="E1361" s="118"/>
      <c r="F1361" s="134"/>
      <c r="G1361" s="134"/>
      <c r="H1361" s="134"/>
      <c r="I1361" s="134"/>
      <c r="J1361" s="134"/>
      <c r="K1361" s="134"/>
      <c r="L1361" s="134"/>
      <c r="M1361" s="134"/>
    </row>
    <row r="1362" spans="1:13">
      <c r="A1362" s="118"/>
      <c r="B1362" s="118"/>
      <c r="C1362" s="118"/>
      <c r="D1362" s="185"/>
      <c r="E1362" s="118"/>
      <c r="F1362" s="134"/>
      <c r="G1362" s="134"/>
      <c r="H1362" s="134"/>
      <c r="I1362" s="134"/>
      <c r="J1362" s="134"/>
      <c r="K1362" s="134"/>
      <c r="L1362" s="134"/>
      <c r="M1362" s="134"/>
    </row>
    <row r="1363" spans="1:13">
      <c r="A1363" s="118"/>
      <c r="B1363" s="118"/>
      <c r="C1363" s="118"/>
      <c r="D1363" s="185"/>
      <c r="E1363" s="118"/>
      <c r="F1363" s="134"/>
      <c r="G1363" s="134"/>
      <c r="H1363" s="134"/>
      <c r="I1363" s="134"/>
      <c r="J1363" s="134"/>
      <c r="K1363" s="134"/>
      <c r="L1363" s="134"/>
      <c r="M1363" s="134"/>
    </row>
    <row r="1364" spans="1:13">
      <c r="A1364" s="118"/>
      <c r="B1364" s="118"/>
      <c r="C1364" s="118"/>
      <c r="D1364" s="185"/>
      <c r="E1364" s="118"/>
      <c r="F1364" s="134"/>
      <c r="G1364" s="134"/>
      <c r="H1364" s="134"/>
      <c r="I1364" s="134"/>
      <c r="J1364" s="134"/>
      <c r="K1364" s="134"/>
      <c r="L1364" s="134"/>
      <c r="M1364" s="134"/>
    </row>
    <row r="1365" spans="1:13">
      <c r="A1365" s="118"/>
      <c r="B1365" s="118"/>
      <c r="C1365" s="118"/>
      <c r="D1365" s="185"/>
      <c r="E1365" s="118"/>
      <c r="F1365" s="134"/>
      <c r="G1365" s="134"/>
      <c r="H1365" s="134"/>
      <c r="I1365" s="134"/>
      <c r="J1365" s="134"/>
      <c r="K1365" s="134"/>
      <c r="L1365" s="134"/>
      <c r="M1365" s="134"/>
    </row>
    <row r="1366" spans="1:13">
      <c r="A1366" s="118"/>
      <c r="B1366" s="118"/>
      <c r="C1366" s="118"/>
      <c r="D1366" s="185"/>
      <c r="E1366" s="118"/>
      <c r="F1366" s="134"/>
      <c r="G1366" s="134"/>
      <c r="H1366" s="134"/>
      <c r="I1366" s="134"/>
      <c r="J1366" s="134"/>
      <c r="K1366" s="134"/>
      <c r="L1366" s="134"/>
      <c r="M1366" s="134"/>
    </row>
    <row r="1367" spans="1:13">
      <c r="A1367" s="118"/>
      <c r="B1367" s="118"/>
      <c r="C1367" s="118"/>
      <c r="D1367" s="185"/>
      <c r="E1367" s="118"/>
      <c r="F1367" s="134"/>
      <c r="G1367" s="134"/>
      <c r="H1367" s="134"/>
      <c r="I1367" s="134"/>
      <c r="J1367" s="134"/>
      <c r="K1367" s="134"/>
      <c r="L1367" s="134"/>
      <c r="M1367" s="134"/>
    </row>
    <row r="1368" spans="1:13">
      <c r="A1368" s="118"/>
      <c r="B1368" s="118"/>
      <c r="C1368" s="118"/>
      <c r="D1368" s="185"/>
      <c r="E1368" s="118"/>
      <c r="F1368" s="134"/>
      <c r="G1368" s="134"/>
      <c r="H1368" s="134"/>
      <c r="I1368" s="134"/>
      <c r="J1368" s="134"/>
      <c r="K1368" s="134"/>
      <c r="L1368" s="134"/>
      <c r="M1368" s="134"/>
    </row>
    <row r="1369" spans="1:13">
      <c r="A1369" s="118"/>
      <c r="B1369" s="118"/>
      <c r="C1369" s="118"/>
      <c r="D1369" s="185"/>
      <c r="E1369" s="118"/>
      <c r="F1369" s="134"/>
      <c r="G1369" s="134"/>
      <c r="H1369" s="134"/>
      <c r="I1369" s="134"/>
      <c r="J1369" s="134"/>
      <c r="K1369" s="134"/>
      <c r="L1369" s="134"/>
      <c r="M1369" s="134"/>
    </row>
    <row r="1370" spans="1:13">
      <c r="A1370" s="118"/>
      <c r="B1370" s="118"/>
      <c r="C1370" s="118"/>
      <c r="D1370" s="185"/>
      <c r="E1370" s="118"/>
      <c r="F1370" s="134"/>
      <c r="G1370" s="134"/>
      <c r="H1370" s="134"/>
      <c r="I1370" s="134"/>
      <c r="J1370" s="134"/>
      <c r="K1370" s="134"/>
      <c r="L1370" s="134"/>
      <c r="M1370" s="134"/>
    </row>
    <row r="1371" spans="1:13">
      <c r="A1371" s="118"/>
      <c r="B1371" s="118"/>
      <c r="C1371" s="118"/>
      <c r="D1371" s="185"/>
      <c r="E1371" s="118"/>
      <c r="F1371" s="134"/>
      <c r="G1371" s="134"/>
      <c r="H1371" s="134"/>
      <c r="I1371" s="134"/>
      <c r="J1371" s="134"/>
      <c r="K1371" s="134"/>
      <c r="L1371" s="134"/>
      <c r="M1371" s="134"/>
    </row>
    <row r="1372" spans="1:13">
      <c r="A1372" s="118"/>
      <c r="B1372" s="118"/>
      <c r="C1372" s="118"/>
      <c r="D1372" s="185"/>
      <c r="E1372" s="118"/>
      <c r="F1372" s="134"/>
      <c r="G1372" s="134"/>
      <c r="H1372" s="134"/>
      <c r="I1372" s="134"/>
      <c r="J1372" s="134"/>
      <c r="K1372" s="134"/>
      <c r="L1372" s="134"/>
      <c r="M1372" s="134"/>
    </row>
    <row r="1373" spans="1:13">
      <c r="A1373" s="118"/>
      <c r="B1373" s="118"/>
      <c r="C1373" s="118"/>
      <c r="D1373" s="185"/>
      <c r="E1373" s="118"/>
      <c r="F1373" s="134"/>
      <c r="G1373" s="134"/>
      <c r="H1373" s="134"/>
      <c r="I1373" s="134"/>
      <c r="J1373" s="134"/>
      <c r="K1373" s="134"/>
      <c r="L1373" s="134"/>
      <c r="M1373" s="134"/>
    </row>
    <row r="1374" spans="1:13">
      <c r="A1374" s="118"/>
      <c r="B1374" s="118"/>
      <c r="C1374" s="118"/>
      <c r="D1374" s="185"/>
      <c r="E1374" s="118"/>
      <c r="F1374" s="134"/>
      <c r="G1374" s="134"/>
      <c r="H1374" s="134"/>
      <c r="I1374" s="134"/>
      <c r="J1374" s="134"/>
      <c r="K1374" s="134"/>
      <c r="L1374" s="134"/>
      <c r="M1374" s="134"/>
    </row>
    <row r="1375" spans="1:13">
      <c r="A1375" s="118"/>
      <c r="B1375" s="118"/>
      <c r="C1375" s="118"/>
      <c r="D1375" s="185"/>
      <c r="E1375" s="118"/>
      <c r="F1375" s="134"/>
      <c r="G1375" s="134"/>
      <c r="H1375" s="134"/>
      <c r="I1375" s="134"/>
      <c r="J1375" s="134"/>
      <c r="K1375" s="134"/>
      <c r="L1375" s="134"/>
      <c r="M1375" s="134"/>
    </row>
    <row r="1376" spans="1:13">
      <c r="A1376" s="118"/>
      <c r="B1376" s="118"/>
      <c r="C1376" s="118"/>
      <c r="D1376" s="185"/>
      <c r="E1376" s="118"/>
      <c r="F1376" s="134"/>
      <c r="G1376" s="134"/>
      <c r="H1376" s="134"/>
      <c r="I1376" s="134"/>
      <c r="J1376" s="134"/>
      <c r="K1376" s="134"/>
      <c r="L1376" s="134"/>
      <c r="M1376" s="134"/>
    </row>
    <row r="1377" spans="1:13">
      <c r="A1377" s="118"/>
      <c r="B1377" s="118"/>
      <c r="C1377" s="118"/>
      <c r="D1377" s="185"/>
      <c r="E1377" s="118"/>
      <c r="F1377" s="134"/>
      <c r="G1377" s="134"/>
      <c r="H1377" s="134"/>
      <c r="I1377" s="134"/>
      <c r="J1377" s="134"/>
      <c r="K1377" s="134"/>
      <c r="L1377" s="134"/>
      <c r="M1377" s="134"/>
    </row>
    <row r="1378" spans="1:13">
      <c r="A1378" s="118"/>
      <c r="B1378" s="118"/>
      <c r="C1378" s="118"/>
      <c r="D1378" s="185"/>
      <c r="E1378" s="118"/>
      <c r="F1378" s="134"/>
      <c r="G1378" s="134"/>
      <c r="H1378" s="134"/>
      <c r="I1378" s="134"/>
      <c r="J1378" s="134"/>
      <c r="K1378" s="134"/>
      <c r="L1378" s="134"/>
      <c r="M1378" s="134"/>
    </row>
    <row r="1379" spans="1:13">
      <c r="A1379" s="118"/>
      <c r="B1379" s="118"/>
      <c r="C1379" s="118"/>
      <c r="D1379" s="185"/>
      <c r="E1379" s="118"/>
      <c r="F1379" s="134"/>
      <c r="G1379" s="134"/>
      <c r="H1379" s="134"/>
      <c r="I1379" s="134"/>
      <c r="J1379" s="134"/>
      <c r="K1379" s="134"/>
      <c r="L1379" s="134"/>
      <c r="M1379" s="134"/>
    </row>
    <row r="1380" spans="1:13">
      <c r="A1380" s="118"/>
      <c r="B1380" s="118"/>
      <c r="C1380" s="118"/>
      <c r="D1380" s="185"/>
      <c r="E1380" s="118"/>
      <c r="F1380" s="134"/>
      <c r="G1380" s="134"/>
      <c r="H1380" s="134"/>
      <c r="I1380" s="134"/>
      <c r="J1380" s="134"/>
      <c r="K1380" s="134"/>
      <c r="L1380" s="134"/>
      <c r="M1380" s="134"/>
    </row>
    <row r="1381" spans="1:13">
      <c r="A1381" s="118"/>
      <c r="B1381" s="118"/>
      <c r="C1381" s="118"/>
      <c r="D1381" s="185"/>
      <c r="E1381" s="118"/>
      <c r="F1381" s="134"/>
      <c r="G1381" s="134"/>
      <c r="H1381" s="134"/>
      <c r="I1381" s="134"/>
      <c r="J1381" s="134"/>
      <c r="K1381" s="134"/>
      <c r="L1381" s="134"/>
      <c r="M1381" s="134"/>
    </row>
    <row r="1382" spans="1:13">
      <c r="A1382" s="118"/>
      <c r="B1382" s="118"/>
      <c r="C1382" s="118"/>
      <c r="D1382" s="185"/>
      <c r="E1382" s="118"/>
      <c r="F1382" s="134"/>
      <c r="G1382" s="134"/>
      <c r="H1382" s="134"/>
      <c r="I1382" s="134"/>
      <c r="J1382" s="134"/>
      <c r="K1382" s="134"/>
      <c r="L1382" s="134"/>
      <c r="M1382" s="134"/>
    </row>
    <row r="1383" spans="1:13">
      <c r="A1383" s="118"/>
      <c r="B1383" s="118"/>
      <c r="C1383" s="118"/>
      <c r="D1383" s="185"/>
      <c r="E1383" s="118"/>
      <c r="F1383" s="134"/>
      <c r="G1383" s="134"/>
      <c r="H1383" s="134"/>
      <c r="I1383" s="134"/>
      <c r="J1383" s="134"/>
      <c r="K1383" s="134"/>
      <c r="L1383" s="134"/>
      <c r="M1383" s="134"/>
    </row>
    <row r="1384" spans="1:13">
      <c r="A1384" s="118"/>
      <c r="B1384" s="118"/>
      <c r="C1384" s="118"/>
      <c r="D1384" s="185"/>
      <c r="E1384" s="118"/>
      <c r="F1384" s="134"/>
      <c r="G1384" s="134"/>
      <c r="H1384" s="134"/>
      <c r="I1384" s="134"/>
      <c r="J1384" s="134"/>
      <c r="K1384" s="134"/>
      <c r="L1384" s="134"/>
      <c r="M1384" s="134"/>
    </row>
    <row r="1385" spans="1:13">
      <c r="A1385" s="118"/>
      <c r="B1385" s="118"/>
      <c r="C1385" s="118"/>
      <c r="D1385" s="185"/>
      <c r="E1385" s="118"/>
      <c r="F1385" s="134"/>
      <c r="G1385" s="134"/>
      <c r="H1385" s="134"/>
      <c r="I1385" s="134"/>
      <c r="J1385" s="134"/>
      <c r="K1385" s="134"/>
      <c r="L1385" s="134"/>
      <c r="M1385" s="134"/>
    </row>
    <row r="1386" spans="1:13">
      <c r="A1386" s="118"/>
      <c r="B1386" s="118"/>
      <c r="C1386" s="118"/>
      <c r="D1386" s="185"/>
      <c r="E1386" s="118"/>
      <c r="F1386" s="134"/>
      <c r="G1386" s="134"/>
      <c r="H1386" s="134"/>
      <c r="I1386" s="134"/>
      <c r="J1386" s="134"/>
      <c r="K1386" s="134"/>
      <c r="L1386" s="134"/>
      <c r="M1386" s="134"/>
    </row>
    <row r="1387" spans="1:13">
      <c r="A1387" s="118"/>
      <c r="B1387" s="118"/>
      <c r="C1387" s="118"/>
      <c r="D1387" s="185"/>
      <c r="E1387" s="118"/>
      <c r="F1387" s="134"/>
      <c r="G1387" s="134"/>
      <c r="H1387" s="134"/>
      <c r="I1387" s="134"/>
      <c r="J1387" s="134"/>
      <c r="K1387" s="134"/>
      <c r="L1387" s="134"/>
      <c r="M1387" s="134"/>
    </row>
    <row r="1388" spans="1:13">
      <c r="A1388" s="118"/>
      <c r="B1388" s="118"/>
      <c r="C1388" s="118"/>
      <c r="D1388" s="185"/>
      <c r="E1388" s="118"/>
      <c r="F1388" s="134"/>
      <c r="G1388" s="134"/>
      <c r="H1388" s="134"/>
      <c r="I1388" s="134"/>
      <c r="J1388" s="134"/>
      <c r="K1388" s="134"/>
      <c r="L1388" s="134"/>
      <c r="M1388" s="134"/>
    </row>
    <row r="1389" spans="1:13">
      <c r="A1389" s="118"/>
      <c r="B1389" s="118"/>
      <c r="C1389" s="118"/>
      <c r="D1389" s="185"/>
      <c r="E1389" s="118"/>
      <c r="F1389" s="134"/>
      <c r="G1389" s="134"/>
      <c r="H1389" s="134"/>
      <c r="I1389" s="134"/>
      <c r="J1389" s="134"/>
      <c r="K1389" s="134"/>
      <c r="L1389" s="134"/>
      <c r="M1389" s="134"/>
    </row>
    <row r="1390" spans="1:13">
      <c r="A1390" s="118"/>
      <c r="B1390" s="118"/>
      <c r="C1390" s="118"/>
      <c r="D1390" s="185"/>
      <c r="E1390" s="118"/>
      <c r="F1390" s="134"/>
      <c r="G1390" s="134"/>
      <c r="H1390" s="134"/>
      <c r="I1390" s="134"/>
      <c r="J1390" s="134"/>
      <c r="K1390" s="134"/>
      <c r="L1390" s="134"/>
      <c r="M1390" s="134"/>
    </row>
    <row r="1391" spans="1:13">
      <c r="A1391" s="118"/>
      <c r="B1391" s="118"/>
      <c r="C1391" s="118"/>
      <c r="D1391" s="185"/>
      <c r="E1391" s="118"/>
      <c r="F1391" s="134"/>
      <c r="G1391" s="134"/>
      <c r="H1391" s="134"/>
      <c r="I1391" s="134"/>
      <c r="J1391" s="134"/>
      <c r="K1391" s="134"/>
      <c r="L1391" s="134"/>
      <c r="M1391" s="134"/>
    </row>
    <row r="1392" spans="1:13">
      <c r="A1392" s="118"/>
      <c r="B1392" s="118"/>
      <c r="C1392" s="118"/>
      <c r="D1392" s="185"/>
      <c r="E1392" s="118"/>
      <c r="F1392" s="134"/>
      <c r="G1392" s="134"/>
      <c r="H1392" s="134"/>
      <c r="I1392" s="134"/>
      <c r="J1392" s="134"/>
      <c r="K1392" s="134"/>
      <c r="L1392" s="134"/>
      <c r="M1392" s="134"/>
    </row>
  </sheetData>
  <mergeCells count="29">
    <mergeCell ref="H26:H28"/>
    <mergeCell ref="A16:B16"/>
    <mergeCell ref="J20:K20"/>
    <mergeCell ref="L20:M20"/>
    <mergeCell ref="C16:M16"/>
    <mergeCell ref="C19:M19"/>
    <mergeCell ref="C20:I21"/>
    <mergeCell ref="A19:B19"/>
    <mergeCell ref="J21:K21"/>
    <mergeCell ref="L21:M21"/>
    <mergeCell ref="A20:B21"/>
    <mergeCell ref="A17:B18"/>
    <mergeCell ref="C17:M18"/>
    <mergeCell ref="A29:M29"/>
    <mergeCell ref="K26:K28"/>
    <mergeCell ref="L26:L28"/>
    <mergeCell ref="M26:M28"/>
    <mergeCell ref="A22:M22"/>
    <mergeCell ref="C26:C28"/>
    <mergeCell ref="A23:M24"/>
    <mergeCell ref="A25:M25"/>
    <mergeCell ref="A26:A28"/>
    <mergeCell ref="B26:B28"/>
    <mergeCell ref="D26:D28"/>
    <mergeCell ref="E26:E28"/>
    <mergeCell ref="F26:F28"/>
    <mergeCell ref="G26:G28"/>
    <mergeCell ref="I26:I28"/>
    <mergeCell ref="J26:J28"/>
  </mergeCells>
  <conditionalFormatting sqref="J26:K27 G26:G27">
    <cfRule type="cellIs" dxfId="7" priority="4" stopIfTrue="1" operator="equal">
      <formula>0</formula>
    </cfRule>
  </conditionalFormatting>
  <conditionalFormatting sqref="L26:L27">
    <cfRule type="cellIs" dxfId="6" priority="1" stopIfTrue="1" operator="equal">
      <formula>0</formula>
    </cfRule>
  </conditionalFormatting>
  <pageMargins left="1.1811023622047245" right="0.78740157480314965" top="0.31496062992125984" bottom="0.78740157480314965" header="0.31496062992125984" footer="0.19685039370078741"/>
  <pageSetup paperSize="9" scale="51" fitToHeight="0" orientation="landscape" r:id="rId1"/>
  <headerFooter>
    <oddFooter>&amp;C&amp;14Avenida Presidente Vargas, 446, Centro, Santo Antônio dos Lopes/MA&amp;RPágina &amp;P</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pageSetUpPr fitToPage="1"/>
  </sheetPr>
  <dimension ref="A12:G3074"/>
  <sheetViews>
    <sheetView view="pageBreakPreview" topLeftCell="A64" zoomScale="70" zoomScaleNormal="70" zoomScaleSheetLayoutView="70" zoomScalePageLayoutView="70" workbookViewId="0">
      <selection activeCell="J28" sqref="J28"/>
    </sheetView>
  </sheetViews>
  <sheetFormatPr defaultRowHeight="15"/>
  <cols>
    <col min="1" max="1" width="19.28515625" style="191" customWidth="1"/>
    <col min="2" max="2" width="80.7109375" style="192" customWidth="1"/>
    <col min="3" max="3" width="11" style="132" bestFit="1" customWidth="1"/>
    <col min="4" max="4" width="8.28515625" style="132" customWidth="1"/>
    <col min="5" max="5" width="17" style="132" bestFit="1" customWidth="1"/>
    <col min="6" max="6" width="21.42578125" style="132" bestFit="1" customWidth="1"/>
    <col min="7" max="7" width="19.140625" style="132" customWidth="1"/>
    <col min="8" max="16384" width="9.140625" style="132"/>
  </cols>
  <sheetData>
    <row r="12" spans="1:7" ht="15.75">
      <c r="A12" s="220" t="str">
        <f>RESUMO!A11</f>
        <v>PROPONENTE:</v>
      </c>
      <c r="B12" s="290" t="str">
        <f>CAPA!C9</f>
        <v>Prefeitura Municipal de Santo Antônio dos Lopes - MA</v>
      </c>
      <c r="C12" s="290"/>
      <c r="D12" s="290"/>
      <c r="E12" s="290"/>
      <c r="F12" s="290"/>
      <c r="G12" s="290"/>
    </row>
    <row r="13" spans="1:7">
      <c r="A13" s="302" t="str">
        <f>RESUMO!A12</f>
        <v>OBJETO:</v>
      </c>
      <c r="B13" s="305" t="str">
        <f>CAPA!C11</f>
        <v>Rerfoma da Unidade de Ensino Dr. Valdemir Pereira Rocha no Municipio de Santo Antônio dos Lopes - MA.</v>
      </c>
      <c r="C13" s="306"/>
      <c r="D13" s="306"/>
      <c r="E13" s="306"/>
      <c r="F13" s="306"/>
      <c r="G13" s="307"/>
    </row>
    <row r="14" spans="1:7">
      <c r="A14" s="304"/>
      <c r="B14" s="311"/>
      <c r="C14" s="312"/>
      <c r="D14" s="312"/>
      <c r="E14" s="312"/>
      <c r="F14" s="312"/>
      <c r="G14" s="313"/>
    </row>
    <row r="15" spans="1:7" ht="15.75">
      <c r="A15" s="220" t="str">
        <f>RESUMO!A15</f>
        <v>ENDEREÇO:</v>
      </c>
      <c r="B15" s="290" t="str">
        <f>CAPA!C15</f>
        <v>Rua da Matriz, Centro, Município de Santo Antônio dos Lopes - MA</v>
      </c>
      <c r="C15" s="290"/>
      <c r="D15" s="290"/>
      <c r="E15" s="290"/>
      <c r="F15" s="290"/>
      <c r="G15" s="290"/>
    </row>
    <row r="16" spans="1:7" ht="15.75">
      <c r="A16" s="355" t="str">
        <f>CAPA!A21</f>
        <v>BASE DE PREÇOS / DATA BASE:</v>
      </c>
      <c r="B16" s="290" t="str">
        <f>CAPA!C21</f>
        <v>ORSE SE 02/2024 - SEINFRA CE 028.1 - SINAPI MA 03/2024 - Sem Desoneração</v>
      </c>
      <c r="C16" s="290"/>
      <c r="D16" s="355" t="str">
        <f>RESUMO!C16</f>
        <v>ENCARGOS SOCIAIS:</v>
      </c>
      <c r="E16" s="356"/>
      <c r="F16" s="369">
        <f>RESUMO!D16</f>
        <v>1.1268</v>
      </c>
      <c r="G16" s="370"/>
    </row>
    <row r="17" spans="1:7" ht="15.75">
      <c r="A17" s="357"/>
      <c r="B17" s="290"/>
      <c r="C17" s="290"/>
      <c r="D17" s="292" t="str">
        <f>RESUMO!C18</f>
        <v>BDI:</v>
      </c>
      <c r="E17" s="292"/>
      <c r="F17" s="293">
        <f>RESUMO!D18</f>
        <v>0.22470000000000001</v>
      </c>
      <c r="G17" s="293"/>
    </row>
    <row r="18" spans="1:7" ht="16.5" thickBot="1">
      <c r="A18" s="2"/>
      <c r="B18" s="97"/>
      <c r="C18" s="71"/>
      <c r="D18" s="2"/>
      <c r="E18" s="56"/>
      <c r="F18" s="88"/>
      <c r="G18" s="88"/>
    </row>
    <row r="19" spans="1:7">
      <c r="A19" s="363" t="s">
        <v>173</v>
      </c>
      <c r="B19" s="364"/>
      <c r="C19" s="364"/>
      <c r="D19" s="364"/>
      <c r="E19" s="364"/>
      <c r="F19" s="364"/>
      <c r="G19" s="365"/>
    </row>
    <row r="20" spans="1:7" ht="15.75" thickBot="1">
      <c r="A20" s="366"/>
      <c r="B20" s="367"/>
      <c r="C20" s="367"/>
      <c r="D20" s="367"/>
      <c r="E20" s="367"/>
      <c r="F20" s="367"/>
      <c r="G20" s="368"/>
    </row>
    <row r="22" spans="1:7" ht="15.75" customHeight="1">
      <c r="A22" s="362" t="s">
        <v>1162</v>
      </c>
      <c r="B22" s="362"/>
      <c r="C22" s="362"/>
      <c r="D22" s="362"/>
      <c r="E22" s="362"/>
      <c r="F22" s="362"/>
      <c r="G22" s="362"/>
    </row>
    <row r="23" spans="1:7" s="67" customFormat="1" ht="15.75" customHeight="1">
      <c r="A23" s="362" t="s">
        <v>234</v>
      </c>
      <c r="B23" s="362"/>
      <c r="C23" s="229" t="s">
        <v>175</v>
      </c>
      <c r="D23" s="229" t="s">
        <v>203</v>
      </c>
      <c r="E23" s="229" t="s">
        <v>204</v>
      </c>
      <c r="F23" s="229" t="s">
        <v>205</v>
      </c>
      <c r="G23" s="229" t="s">
        <v>98</v>
      </c>
    </row>
    <row r="24" spans="1:7" ht="30">
      <c r="A24" s="250" t="s">
        <v>1163</v>
      </c>
      <c r="B24" s="251" t="s">
        <v>1164</v>
      </c>
      <c r="C24" s="250" t="s">
        <v>133</v>
      </c>
      <c r="D24" s="250" t="s">
        <v>647</v>
      </c>
      <c r="E24" s="252">
        <v>1</v>
      </c>
      <c r="F24" s="253">
        <v>5938.21</v>
      </c>
      <c r="G24" s="253">
        <v>5938.21</v>
      </c>
    </row>
    <row r="25" spans="1:7" ht="30">
      <c r="A25" s="250" t="s">
        <v>1165</v>
      </c>
      <c r="B25" s="251" t="s">
        <v>417</v>
      </c>
      <c r="C25" s="250" t="s">
        <v>133</v>
      </c>
      <c r="D25" s="250" t="s">
        <v>647</v>
      </c>
      <c r="E25" s="252">
        <v>1</v>
      </c>
      <c r="F25" s="253">
        <v>21043.45</v>
      </c>
      <c r="G25" s="253">
        <v>21043.45</v>
      </c>
    </row>
    <row r="26" spans="1:7">
      <c r="A26" s="250" t="s">
        <v>1166</v>
      </c>
      <c r="B26" s="251" t="s">
        <v>1167</v>
      </c>
      <c r="C26" s="250" t="s">
        <v>133</v>
      </c>
      <c r="D26" s="250" t="s">
        <v>237</v>
      </c>
      <c r="E26" s="252">
        <v>500.66</v>
      </c>
      <c r="F26" s="253">
        <v>22.28</v>
      </c>
      <c r="G26" s="253">
        <v>11154.7</v>
      </c>
    </row>
    <row r="27" spans="1:7" ht="15.75" customHeight="1">
      <c r="A27" s="254"/>
      <c r="B27" s="254"/>
      <c r="C27" s="254"/>
      <c r="D27" s="254"/>
      <c r="E27" s="359" t="s">
        <v>240</v>
      </c>
      <c r="F27" s="359"/>
      <c r="G27" s="255">
        <v>38136.36</v>
      </c>
    </row>
    <row r="28" spans="1:7" ht="15.75">
      <c r="A28" s="254"/>
      <c r="B28" s="254"/>
      <c r="C28" s="254"/>
      <c r="D28" s="254"/>
      <c r="E28" s="360" t="s">
        <v>230</v>
      </c>
      <c r="F28" s="360"/>
      <c r="G28" s="230">
        <v>38136.36</v>
      </c>
    </row>
    <row r="29" spans="1:7" ht="15.75" customHeight="1">
      <c r="A29" s="254"/>
      <c r="B29" s="254"/>
      <c r="C29" s="254"/>
      <c r="D29" s="254"/>
      <c r="E29" s="360" t="s">
        <v>231</v>
      </c>
      <c r="F29" s="360"/>
      <c r="G29" s="230">
        <v>23761.72</v>
      </c>
    </row>
    <row r="30" spans="1:7" ht="15.75" customHeight="1">
      <c r="A30" s="254"/>
      <c r="B30" s="254"/>
      <c r="C30" s="254"/>
      <c r="D30" s="254"/>
      <c r="E30" s="360" t="s">
        <v>232</v>
      </c>
      <c r="F30" s="360"/>
      <c r="G30" s="230">
        <v>38136.36</v>
      </c>
    </row>
    <row r="31" spans="1:7" ht="15.75" customHeight="1">
      <c r="A31" s="254"/>
      <c r="B31" s="254"/>
      <c r="C31" s="254"/>
      <c r="D31" s="254"/>
      <c r="E31" s="360" t="s">
        <v>1862</v>
      </c>
      <c r="F31" s="360"/>
      <c r="G31" s="230">
        <v>8569.24</v>
      </c>
    </row>
    <row r="32" spans="1:7" ht="15.75" customHeight="1">
      <c r="A32" s="254"/>
      <c r="B32" s="254"/>
      <c r="C32" s="254"/>
      <c r="D32" s="254"/>
      <c r="E32" s="360" t="s">
        <v>233</v>
      </c>
      <c r="F32" s="360"/>
      <c r="G32" s="230">
        <v>46705.599999999999</v>
      </c>
    </row>
    <row r="33" spans="1:7">
      <c r="A33" s="254"/>
      <c r="B33" s="254"/>
      <c r="C33" s="361"/>
      <c r="D33" s="361"/>
      <c r="E33" s="254"/>
      <c r="F33" s="254"/>
      <c r="G33" s="254"/>
    </row>
    <row r="34" spans="1:7" ht="15.75" customHeight="1">
      <c r="A34" s="362" t="s">
        <v>1168</v>
      </c>
      <c r="B34" s="362"/>
      <c r="C34" s="362"/>
      <c r="D34" s="362"/>
      <c r="E34" s="362"/>
      <c r="F34" s="362"/>
      <c r="G34" s="362"/>
    </row>
    <row r="35" spans="1:7" ht="15.75" customHeight="1">
      <c r="A35" s="362" t="s">
        <v>234</v>
      </c>
      <c r="B35" s="362"/>
      <c r="C35" s="229" t="s">
        <v>175</v>
      </c>
      <c r="D35" s="229" t="s">
        <v>203</v>
      </c>
      <c r="E35" s="229" t="s">
        <v>204</v>
      </c>
      <c r="F35" s="229" t="s">
        <v>205</v>
      </c>
      <c r="G35" s="229" t="s">
        <v>98</v>
      </c>
    </row>
    <row r="36" spans="1:7">
      <c r="A36" s="250" t="s">
        <v>238</v>
      </c>
      <c r="B36" s="251" t="s">
        <v>239</v>
      </c>
      <c r="C36" s="250" t="s">
        <v>133</v>
      </c>
      <c r="D36" s="250" t="s">
        <v>237</v>
      </c>
      <c r="E36" s="252">
        <v>0.21331388000000001</v>
      </c>
      <c r="F36" s="253">
        <v>22.54</v>
      </c>
      <c r="G36" s="253">
        <v>4.8</v>
      </c>
    </row>
    <row r="37" spans="1:7" ht="15.75" customHeight="1">
      <c r="A37" s="254"/>
      <c r="B37" s="254"/>
      <c r="C37" s="254"/>
      <c r="D37" s="254"/>
      <c r="E37" s="359" t="s">
        <v>240</v>
      </c>
      <c r="F37" s="359"/>
      <c r="G37" s="255">
        <v>4.8</v>
      </c>
    </row>
    <row r="38" spans="1:7" ht="15.75">
      <c r="A38" s="254"/>
      <c r="B38" s="254"/>
      <c r="C38" s="254"/>
      <c r="D38" s="254"/>
      <c r="E38" s="360" t="s">
        <v>230</v>
      </c>
      <c r="F38" s="360"/>
      <c r="G38" s="230">
        <v>4.8</v>
      </c>
    </row>
    <row r="39" spans="1:7" ht="15.75" customHeight="1">
      <c r="A39" s="254"/>
      <c r="B39" s="254"/>
      <c r="C39" s="254"/>
      <c r="D39" s="254"/>
      <c r="E39" s="360" t="s">
        <v>231</v>
      </c>
      <c r="F39" s="360"/>
      <c r="G39" s="230">
        <v>3.22</v>
      </c>
    </row>
    <row r="40" spans="1:7" ht="15.75" customHeight="1">
      <c r="A40" s="254"/>
      <c r="B40" s="254"/>
      <c r="C40" s="254"/>
      <c r="D40" s="254"/>
      <c r="E40" s="360" t="s">
        <v>232</v>
      </c>
      <c r="F40" s="360"/>
      <c r="G40" s="230">
        <v>4.8</v>
      </c>
    </row>
    <row r="41" spans="1:7" ht="15.75" customHeight="1">
      <c r="A41" s="254"/>
      <c r="B41" s="254"/>
      <c r="C41" s="254"/>
      <c r="D41" s="254"/>
      <c r="E41" s="360" t="s">
        <v>1862</v>
      </c>
      <c r="F41" s="360"/>
      <c r="G41" s="230">
        <v>1.08</v>
      </c>
    </row>
    <row r="42" spans="1:7" ht="15.75" customHeight="1">
      <c r="A42" s="254"/>
      <c r="B42" s="254"/>
      <c r="C42" s="254"/>
      <c r="D42" s="254"/>
      <c r="E42" s="360" t="s">
        <v>233</v>
      </c>
      <c r="F42" s="360"/>
      <c r="G42" s="230">
        <v>5.88</v>
      </c>
    </row>
    <row r="43" spans="1:7">
      <c r="A43" s="254"/>
      <c r="B43" s="254"/>
      <c r="C43" s="361"/>
      <c r="D43" s="361"/>
      <c r="E43" s="254"/>
      <c r="F43" s="254"/>
      <c r="G43" s="254"/>
    </row>
    <row r="44" spans="1:7" ht="15.75" customHeight="1">
      <c r="A44" s="362" t="s">
        <v>1169</v>
      </c>
      <c r="B44" s="362"/>
      <c r="C44" s="362"/>
      <c r="D44" s="362"/>
      <c r="E44" s="362"/>
      <c r="F44" s="362"/>
      <c r="G44" s="362"/>
    </row>
    <row r="45" spans="1:7" ht="15.75" customHeight="1">
      <c r="A45" s="362" t="s">
        <v>234</v>
      </c>
      <c r="B45" s="362"/>
      <c r="C45" s="229" t="s">
        <v>175</v>
      </c>
      <c r="D45" s="229" t="s">
        <v>203</v>
      </c>
      <c r="E45" s="229" t="s">
        <v>204</v>
      </c>
      <c r="F45" s="229" t="s">
        <v>205</v>
      </c>
      <c r="G45" s="229" t="s">
        <v>98</v>
      </c>
    </row>
    <row r="46" spans="1:7">
      <c r="A46" s="250" t="s">
        <v>235</v>
      </c>
      <c r="B46" s="251" t="s">
        <v>236</v>
      </c>
      <c r="C46" s="250" t="s">
        <v>133</v>
      </c>
      <c r="D46" s="250" t="s">
        <v>237</v>
      </c>
      <c r="E46" s="252">
        <v>0.72660000000000002</v>
      </c>
      <c r="F46" s="253">
        <v>28.21</v>
      </c>
      <c r="G46" s="253">
        <v>20.49</v>
      </c>
    </row>
    <row r="47" spans="1:7">
      <c r="A47" s="250" t="s">
        <v>238</v>
      </c>
      <c r="B47" s="251" t="s">
        <v>239</v>
      </c>
      <c r="C47" s="250" t="s">
        <v>133</v>
      </c>
      <c r="D47" s="250" t="s">
        <v>237</v>
      </c>
      <c r="E47" s="252">
        <v>4.5046999999999997</v>
      </c>
      <c r="F47" s="253">
        <v>22.54</v>
      </c>
      <c r="G47" s="253">
        <v>101.53</v>
      </c>
    </row>
    <row r="48" spans="1:7" ht="15.75" customHeight="1">
      <c r="A48" s="254"/>
      <c r="B48" s="254"/>
      <c r="C48" s="254"/>
      <c r="D48" s="254"/>
      <c r="E48" s="359" t="s">
        <v>240</v>
      </c>
      <c r="F48" s="359"/>
      <c r="G48" s="255">
        <v>122.02</v>
      </c>
    </row>
    <row r="49" spans="1:7" s="67" customFormat="1" ht="15.75">
      <c r="A49" s="254"/>
      <c r="B49" s="254"/>
      <c r="C49" s="254"/>
      <c r="D49" s="254"/>
      <c r="E49" s="360" t="s">
        <v>230</v>
      </c>
      <c r="F49" s="360"/>
      <c r="G49" s="230">
        <v>122.02</v>
      </c>
    </row>
    <row r="50" spans="1:7" ht="15.75" customHeight="1">
      <c r="A50" s="254"/>
      <c r="B50" s="254"/>
      <c r="C50" s="254"/>
      <c r="D50" s="254"/>
      <c r="E50" s="360" t="s">
        <v>231</v>
      </c>
      <c r="F50" s="360"/>
      <c r="G50" s="230">
        <v>81.069999999999993</v>
      </c>
    </row>
    <row r="51" spans="1:7" ht="15.75" customHeight="1">
      <c r="A51" s="254"/>
      <c r="B51" s="254"/>
      <c r="C51" s="254"/>
      <c r="D51" s="254"/>
      <c r="E51" s="360" t="s">
        <v>232</v>
      </c>
      <c r="F51" s="360"/>
      <c r="G51" s="230">
        <v>122.02</v>
      </c>
    </row>
    <row r="52" spans="1:7" ht="15.75" customHeight="1">
      <c r="A52" s="254"/>
      <c r="B52" s="254"/>
      <c r="C52" s="254"/>
      <c r="D52" s="254"/>
      <c r="E52" s="360" t="s">
        <v>1862</v>
      </c>
      <c r="F52" s="360"/>
      <c r="G52" s="230">
        <v>27.42</v>
      </c>
    </row>
    <row r="53" spans="1:7" ht="15.75" customHeight="1">
      <c r="A53" s="254"/>
      <c r="B53" s="254"/>
      <c r="C53" s="254"/>
      <c r="D53" s="254"/>
      <c r="E53" s="360" t="s">
        <v>233</v>
      </c>
      <c r="F53" s="360"/>
      <c r="G53" s="230">
        <v>149.44</v>
      </c>
    </row>
    <row r="54" spans="1:7">
      <c r="A54" s="254"/>
      <c r="B54" s="254"/>
      <c r="C54" s="361"/>
      <c r="D54" s="361"/>
      <c r="E54" s="254"/>
      <c r="F54" s="254"/>
      <c r="G54" s="254"/>
    </row>
    <row r="55" spans="1:7" ht="15.75" customHeight="1">
      <c r="A55" s="362" t="s">
        <v>1170</v>
      </c>
      <c r="B55" s="362"/>
      <c r="C55" s="362"/>
      <c r="D55" s="362"/>
      <c r="E55" s="362"/>
      <c r="F55" s="362"/>
      <c r="G55" s="362"/>
    </row>
    <row r="56" spans="1:7" ht="15.75" customHeight="1">
      <c r="A56" s="362" t="s">
        <v>234</v>
      </c>
      <c r="B56" s="362"/>
      <c r="C56" s="229" t="s">
        <v>175</v>
      </c>
      <c r="D56" s="229" t="s">
        <v>203</v>
      </c>
      <c r="E56" s="229" t="s">
        <v>204</v>
      </c>
      <c r="F56" s="229" t="s">
        <v>205</v>
      </c>
      <c r="G56" s="229" t="s">
        <v>98</v>
      </c>
    </row>
    <row r="57" spans="1:7">
      <c r="A57" s="250" t="s">
        <v>235</v>
      </c>
      <c r="B57" s="251" t="s">
        <v>236</v>
      </c>
      <c r="C57" s="250" t="s">
        <v>133</v>
      </c>
      <c r="D57" s="250" t="s">
        <v>237</v>
      </c>
      <c r="E57" s="252">
        <v>1.2462</v>
      </c>
      <c r="F57" s="253">
        <v>28.21</v>
      </c>
      <c r="G57" s="253">
        <v>35.15</v>
      </c>
    </row>
    <row r="58" spans="1:7">
      <c r="A58" s="250" t="s">
        <v>238</v>
      </c>
      <c r="B58" s="251" t="s">
        <v>239</v>
      </c>
      <c r="C58" s="250" t="s">
        <v>133</v>
      </c>
      <c r="D58" s="250" t="s">
        <v>237</v>
      </c>
      <c r="E58" s="252">
        <v>7.7264999999999997</v>
      </c>
      <c r="F58" s="253">
        <v>22.54</v>
      </c>
      <c r="G58" s="253">
        <v>174.15</v>
      </c>
    </row>
    <row r="59" spans="1:7" ht="15.75" customHeight="1">
      <c r="A59" s="254"/>
      <c r="B59" s="254"/>
      <c r="C59" s="254"/>
      <c r="D59" s="254"/>
      <c r="E59" s="359" t="s">
        <v>240</v>
      </c>
      <c r="F59" s="359"/>
      <c r="G59" s="255">
        <v>209.3</v>
      </c>
    </row>
    <row r="60" spans="1:7" ht="15.75">
      <c r="A60" s="254"/>
      <c r="B60" s="254"/>
      <c r="C60" s="254"/>
      <c r="D60" s="254"/>
      <c r="E60" s="360" t="s">
        <v>230</v>
      </c>
      <c r="F60" s="360"/>
      <c r="G60" s="230">
        <v>209.3</v>
      </c>
    </row>
    <row r="61" spans="1:7" ht="15.75" customHeight="1">
      <c r="A61" s="254"/>
      <c r="B61" s="254"/>
      <c r="C61" s="254"/>
      <c r="D61" s="254"/>
      <c r="E61" s="360" t="s">
        <v>231</v>
      </c>
      <c r="F61" s="360"/>
      <c r="G61" s="230">
        <v>139.06</v>
      </c>
    </row>
    <row r="62" spans="1:7" ht="15.75" customHeight="1">
      <c r="A62" s="254"/>
      <c r="B62" s="254"/>
      <c r="C62" s="254"/>
      <c r="D62" s="254"/>
      <c r="E62" s="360" t="s">
        <v>232</v>
      </c>
      <c r="F62" s="360"/>
      <c r="G62" s="230">
        <v>209.3</v>
      </c>
    </row>
    <row r="63" spans="1:7" ht="15.75" customHeight="1">
      <c r="A63" s="254"/>
      <c r="B63" s="254"/>
      <c r="C63" s="254"/>
      <c r="D63" s="254"/>
      <c r="E63" s="360" t="s">
        <v>1862</v>
      </c>
      <c r="F63" s="360"/>
      <c r="G63" s="230">
        <v>47.03</v>
      </c>
    </row>
    <row r="64" spans="1:7" ht="15.75" customHeight="1">
      <c r="A64" s="254"/>
      <c r="B64" s="254"/>
      <c r="C64" s="254"/>
      <c r="D64" s="254"/>
      <c r="E64" s="360" t="s">
        <v>233</v>
      </c>
      <c r="F64" s="360"/>
      <c r="G64" s="230">
        <v>256.33</v>
      </c>
    </row>
    <row r="65" spans="1:7">
      <c r="A65" s="254"/>
      <c r="B65" s="254"/>
      <c r="C65" s="361"/>
      <c r="D65" s="361"/>
      <c r="E65" s="254"/>
      <c r="F65" s="254"/>
      <c r="G65" s="254"/>
    </row>
    <row r="66" spans="1:7" ht="15.75" customHeight="1">
      <c r="A66" s="362" t="s">
        <v>1171</v>
      </c>
      <c r="B66" s="362"/>
      <c r="C66" s="362"/>
      <c r="D66" s="362"/>
      <c r="E66" s="362"/>
      <c r="F66" s="362"/>
      <c r="G66" s="362"/>
    </row>
    <row r="67" spans="1:7" ht="15.75" customHeight="1">
      <c r="A67" s="362" t="s">
        <v>234</v>
      </c>
      <c r="B67" s="362"/>
      <c r="C67" s="229" t="s">
        <v>175</v>
      </c>
      <c r="D67" s="229" t="s">
        <v>203</v>
      </c>
      <c r="E67" s="229" t="s">
        <v>204</v>
      </c>
      <c r="F67" s="229" t="s">
        <v>205</v>
      </c>
      <c r="G67" s="229" t="s">
        <v>98</v>
      </c>
    </row>
    <row r="68" spans="1:7">
      <c r="A68" s="250" t="s">
        <v>343</v>
      </c>
      <c r="B68" s="251" t="s">
        <v>344</v>
      </c>
      <c r="C68" s="250" t="s">
        <v>133</v>
      </c>
      <c r="D68" s="250" t="s">
        <v>237</v>
      </c>
      <c r="E68" s="252">
        <v>4.4999999999999997E-3</v>
      </c>
      <c r="F68" s="253">
        <v>28.58</v>
      </c>
      <c r="G68" s="253">
        <v>0.12</v>
      </c>
    </row>
    <row r="69" spans="1:7">
      <c r="A69" s="250" t="s">
        <v>238</v>
      </c>
      <c r="B69" s="251" t="s">
        <v>239</v>
      </c>
      <c r="C69" s="250" t="s">
        <v>133</v>
      </c>
      <c r="D69" s="250" t="s">
        <v>237</v>
      </c>
      <c r="E69" s="252">
        <v>1.2800000000000001E-2</v>
      </c>
      <c r="F69" s="253">
        <v>22.54</v>
      </c>
      <c r="G69" s="253">
        <v>0.28000000000000003</v>
      </c>
    </row>
    <row r="70" spans="1:7" ht="15.75" customHeight="1">
      <c r="A70" s="254"/>
      <c r="B70" s="254"/>
      <c r="C70" s="254"/>
      <c r="D70" s="254"/>
      <c r="E70" s="359" t="s">
        <v>240</v>
      </c>
      <c r="F70" s="359"/>
      <c r="G70" s="255">
        <v>0.4</v>
      </c>
    </row>
    <row r="71" spans="1:7" ht="15.75">
      <c r="A71" s="254"/>
      <c r="B71" s="254"/>
      <c r="C71" s="254"/>
      <c r="D71" s="254"/>
      <c r="E71" s="360" t="s">
        <v>230</v>
      </c>
      <c r="F71" s="360"/>
      <c r="G71" s="230">
        <v>0.4</v>
      </c>
    </row>
    <row r="72" spans="1:7" ht="15.75" customHeight="1">
      <c r="A72" s="254"/>
      <c r="B72" s="254"/>
      <c r="C72" s="254"/>
      <c r="D72" s="254"/>
      <c r="E72" s="360" t="s">
        <v>231</v>
      </c>
      <c r="F72" s="360"/>
      <c r="G72" s="230">
        <v>0.27</v>
      </c>
    </row>
    <row r="73" spans="1:7" ht="15.75" customHeight="1">
      <c r="A73" s="254"/>
      <c r="B73" s="254"/>
      <c r="C73" s="254"/>
      <c r="D73" s="254"/>
      <c r="E73" s="360" t="s">
        <v>232</v>
      </c>
      <c r="F73" s="360"/>
      <c r="G73" s="230">
        <v>0.4</v>
      </c>
    </row>
    <row r="74" spans="1:7" ht="15.75" customHeight="1">
      <c r="A74" s="254"/>
      <c r="B74" s="254"/>
      <c r="C74" s="254"/>
      <c r="D74" s="254"/>
      <c r="E74" s="360" t="s">
        <v>1862</v>
      </c>
      <c r="F74" s="360"/>
      <c r="G74" s="230">
        <v>0.09</v>
      </c>
    </row>
    <row r="75" spans="1:7" ht="15.75" customHeight="1">
      <c r="A75" s="254"/>
      <c r="B75" s="254"/>
      <c r="C75" s="254"/>
      <c r="D75" s="254"/>
      <c r="E75" s="360" t="s">
        <v>233</v>
      </c>
      <c r="F75" s="360"/>
      <c r="G75" s="230">
        <v>0.49</v>
      </c>
    </row>
    <row r="76" spans="1:7">
      <c r="A76" s="254"/>
      <c r="B76" s="254"/>
      <c r="C76" s="361"/>
      <c r="D76" s="361"/>
      <c r="E76" s="254"/>
      <c r="F76" s="254"/>
      <c r="G76" s="254"/>
    </row>
    <row r="77" spans="1:7" ht="15.75" customHeight="1">
      <c r="A77" s="362" t="s">
        <v>1172</v>
      </c>
      <c r="B77" s="362"/>
      <c r="C77" s="362"/>
      <c r="D77" s="362"/>
      <c r="E77" s="362"/>
      <c r="F77" s="362"/>
      <c r="G77" s="362"/>
    </row>
    <row r="78" spans="1:7" ht="15.75" customHeight="1">
      <c r="A78" s="362" t="s">
        <v>234</v>
      </c>
      <c r="B78" s="362"/>
      <c r="C78" s="229" t="s">
        <v>175</v>
      </c>
      <c r="D78" s="229" t="s">
        <v>203</v>
      </c>
      <c r="E78" s="229" t="s">
        <v>204</v>
      </c>
      <c r="F78" s="229" t="s">
        <v>205</v>
      </c>
      <c r="G78" s="229" t="s">
        <v>98</v>
      </c>
    </row>
    <row r="79" spans="1:7">
      <c r="A79" s="250" t="s">
        <v>238</v>
      </c>
      <c r="B79" s="251" t="s">
        <v>239</v>
      </c>
      <c r="C79" s="250" t="s">
        <v>133</v>
      </c>
      <c r="D79" s="250" t="s">
        <v>237</v>
      </c>
      <c r="E79" s="252">
        <v>0.1153</v>
      </c>
      <c r="F79" s="253">
        <v>22.54</v>
      </c>
      <c r="G79" s="253">
        <v>2.59</v>
      </c>
    </row>
    <row r="80" spans="1:7">
      <c r="A80" s="250" t="s">
        <v>317</v>
      </c>
      <c r="B80" s="251" t="s">
        <v>318</v>
      </c>
      <c r="C80" s="250" t="s">
        <v>133</v>
      </c>
      <c r="D80" s="250" t="s">
        <v>237</v>
      </c>
      <c r="E80" s="252">
        <v>4.0800000000000003E-2</v>
      </c>
      <c r="F80" s="253">
        <v>27.63</v>
      </c>
      <c r="G80" s="253">
        <v>1.1200000000000001</v>
      </c>
    </row>
    <row r="81" spans="1:7" ht="15.75" customHeight="1">
      <c r="A81" s="254"/>
      <c r="B81" s="254"/>
      <c r="C81" s="254"/>
      <c r="D81" s="254"/>
      <c r="E81" s="359" t="s">
        <v>240</v>
      </c>
      <c r="F81" s="359"/>
      <c r="G81" s="255">
        <v>3.71</v>
      </c>
    </row>
    <row r="82" spans="1:7" ht="15.75">
      <c r="A82" s="254"/>
      <c r="B82" s="254"/>
      <c r="C82" s="254"/>
      <c r="D82" s="254"/>
      <c r="E82" s="360" t="s">
        <v>230</v>
      </c>
      <c r="F82" s="360"/>
      <c r="G82" s="230">
        <v>3.71</v>
      </c>
    </row>
    <row r="83" spans="1:7" ht="15.75" customHeight="1">
      <c r="A83" s="254"/>
      <c r="B83" s="254"/>
      <c r="C83" s="254"/>
      <c r="D83" s="254"/>
      <c r="E83" s="360" t="s">
        <v>231</v>
      </c>
      <c r="F83" s="360"/>
      <c r="G83" s="230">
        <v>2.4500000000000002</v>
      </c>
    </row>
    <row r="84" spans="1:7" ht="15.75" customHeight="1">
      <c r="A84" s="254"/>
      <c r="B84" s="254"/>
      <c r="C84" s="254"/>
      <c r="D84" s="254"/>
      <c r="E84" s="360" t="s">
        <v>232</v>
      </c>
      <c r="F84" s="360"/>
      <c r="G84" s="230">
        <v>3.71</v>
      </c>
    </row>
    <row r="85" spans="1:7" ht="15.75" customHeight="1">
      <c r="A85" s="254"/>
      <c r="B85" s="254"/>
      <c r="C85" s="254"/>
      <c r="D85" s="254"/>
      <c r="E85" s="360" t="s">
        <v>1862</v>
      </c>
      <c r="F85" s="360"/>
      <c r="G85" s="230">
        <v>0.83</v>
      </c>
    </row>
    <row r="86" spans="1:7" ht="15.75" customHeight="1">
      <c r="A86" s="254"/>
      <c r="B86" s="254"/>
      <c r="C86" s="254"/>
      <c r="D86" s="254"/>
      <c r="E86" s="360" t="s">
        <v>233</v>
      </c>
      <c r="F86" s="360"/>
      <c r="G86" s="230">
        <v>4.54</v>
      </c>
    </row>
    <row r="87" spans="1:7">
      <c r="A87" s="254"/>
      <c r="B87" s="254"/>
      <c r="C87" s="361"/>
      <c r="D87" s="361"/>
      <c r="E87" s="254"/>
      <c r="F87" s="254"/>
      <c r="G87" s="254"/>
    </row>
    <row r="88" spans="1:7" ht="15.75" customHeight="1">
      <c r="A88" s="362" t="s">
        <v>1173</v>
      </c>
      <c r="B88" s="362"/>
      <c r="C88" s="362"/>
      <c r="D88" s="362"/>
      <c r="E88" s="362"/>
      <c r="F88" s="362"/>
      <c r="G88" s="362"/>
    </row>
    <row r="89" spans="1:7" ht="15.75" customHeight="1">
      <c r="A89" s="362" t="s">
        <v>234</v>
      </c>
      <c r="B89" s="362"/>
      <c r="C89" s="229" t="s">
        <v>175</v>
      </c>
      <c r="D89" s="229" t="s">
        <v>203</v>
      </c>
      <c r="E89" s="229" t="s">
        <v>204</v>
      </c>
      <c r="F89" s="229" t="s">
        <v>205</v>
      </c>
      <c r="G89" s="229" t="s">
        <v>98</v>
      </c>
    </row>
    <row r="90" spans="1:7">
      <c r="A90" s="250" t="s">
        <v>238</v>
      </c>
      <c r="B90" s="251" t="s">
        <v>239</v>
      </c>
      <c r="C90" s="250" t="s">
        <v>133</v>
      </c>
      <c r="D90" s="250" t="s">
        <v>237</v>
      </c>
      <c r="E90" s="252">
        <v>0.2487</v>
      </c>
      <c r="F90" s="253">
        <v>22.54</v>
      </c>
      <c r="G90" s="253">
        <v>5.6</v>
      </c>
    </row>
    <row r="91" spans="1:7">
      <c r="A91" s="250" t="s">
        <v>317</v>
      </c>
      <c r="B91" s="251" t="s">
        <v>318</v>
      </c>
      <c r="C91" s="250" t="s">
        <v>133</v>
      </c>
      <c r="D91" s="250" t="s">
        <v>237</v>
      </c>
      <c r="E91" s="252">
        <v>8.7900000000000006E-2</v>
      </c>
      <c r="F91" s="253">
        <v>27.63</v>
      </c>
      <c r="G91" s="253">
        <v>2.42</v>
      </c>
    </row>
    <row r="92" spans="1:7" ht="15.75" customHeight="1">
      <c r="A92" s="254"/>
      <c r="B92" s="254"/>
      <c r="C92" s="254"/>
      <c r="D92" s="254"/>
      <c r="E92" s="359" t="s">
        <v>240</v>
      </c>
      <c r="F92" s="359"/>
      <c r="G92" s="255">
        <v>8.02</v>
      </c>
    </row>
    <row r="93" spans="1:7" ht="15.75">
      <c r="A93" s="254"/>
      <c r="B93" s="254"/>
      <c r="C93" s="254"/>
      <c r="D93" s="254"/>
      <c r="E93" s="360" t="s">
        <v>230</v>
      </c>
      <c r="F93" s="360"/>
      <c r="G93" s="230">
        <v>8.02</v>
      </c>
    </row>
    <row r="94" spans="1:7" ht="15.75" customHeight="1">
      <c r="A94" s="254"/>
      <c r="B94" s="254"/>
      <c r="C94" s="254"/>
      <c r="D94" s="254"/>
      <c r="E94" s="360" t="s">
        <v>231</v>
      </c>
      <c r="F94" s="360"/>
      <c r="G94" s="230">
        <v>5.29</v>
      </c>
    </row>
    <row r="95" spans="1:7" ht="15.75" customHeight="1">
      <c r="A95" s="254"/>
      <c r="B95" s="254"/>
      <c r="C95" s="254"/>
      <c r="D95" s="254"/>
      <c r="E95" s="360" t="s">
        <v>232</v>
      </c>
      <c r="F95" s="360"/>
      <c r="G95" s="230">
        <v>8.02</v>
      </c>
    </row>
    <row r="96" spans="1:7" ht="15.75" customHeight="1">
      <c r="A96" s="254"/>
      <c r="B96" s="254"/>
      <c r="C96" s="254"/>
      <c r="D96" s="254"/>
      <c r="E96" s="360" t="s">
        <v>1862</v>
      </c>
      <c r="F96" s="360"/>
      <c r="G96" s="230">
        <v>1.8</v>
      </c>
    </row>
    <row r="97" spans="1:7" ht="15.75" customHeight="1">
      <c r="A97" s="254"/>
      <c r="B97" s="254"/>
      <c r="C97" s="254"/>
      <c r="D97" s="254"/>
      <c r="E97" s="360" t="s">
        <v>233</v>
      </c>
      <c r="F97" s="360"/>
      <c r="G97" s="230">
        <v>9.82</v>
      </c>
    </row>
    <row r="98" spans="1:7">
      <c r="A98" s="254"/>
      <c r="B98" s="254"/>
      <c r="C98" s="361"/>
      <c r="D98" s="361"/>
      <c r="E98" s="254"/>
      <c r="F98" s="254"/>
      <c r="G98" s="254"/>
    </row>
    <row r="99" spans="1:7" ht="15.75" customHeight="1">
      <c r="A99" s="362" t="s">
        <v>1174</v>
      </c>
      <c r="B99" s="362"/>
      <c r="C99" s="362"/>
      <c r="D99" s="362"/>
      <c r="E99" s="362"/>
      <c r="F99" s="362"/>
      <c r="G99" s="362"/>
    </row>
    <row r="100" spans="1:7" ht="15.75" customHeight="1">
      <c r="A100" s="362" t="s">
        <v>234</v>
      </c>
      <c r="B100" s="362"/>
      <c r="C100" s="229" t="s">
        <v>175</v>
      </c>
      <c r="D100" s="229" t="s">
        <v>203</v>
      </c>
      <c r="E100" s="229" t="s">
        <v>204</v>
      </c>
      <c r="F100" s="229" t="s">
        <v>205</v>
      </c>
      <c r="G100" s="229" t="s">
        <v>98</v>
      </c>
    </row>
    <row r="101" spans="1:7" ht="30">
      <c r="A101" s="250" t="s">
        <v>371</v>
      </c>
      <c r="B101" s="251" t="s">
        <v>372</v>
      </c>
      <c r="C101" s="250" t="s">
        <v>133</v>
      </c>
      <c r="D101" s="250" t="s">
        <v>237</v>
      </c>
      <c r="E101" s="252">
        <v>0.14480000000000001</v>
      </c>
      <c r="F101" s="253">
        <v>27.45</v>
      </c>
      <c r="G101" s="253">
        <v>3.97</v>
      </c>
    </row>
    <row r="102" spans="1:7">
      <c r="A102" s="250" t="s">
        <v>238</v>
      </c>
      <c r="B102" s="251" t="s">
        <v>239</v>
      </c>
      <c r="C102" s="250" t="s">
        <v>133</v>
      </c>
      <c r="D102" s="250" t="s">
        <v>237</v>
      </c>
      <c r="E102" s="252">
        <v>0.40960000000000002</v>
      </c>
      <c r="F102" s="253">
        <v>22.54</v>
      </c>
      <c r="G102" s="253">
        <v>9.23</v>
      </c>
    </row>
    <row r="103" spans="1:7" ht="15.75" customHeight="1">
      <c r="A103" s="254"/>
      <c r="B103" s="254"/>
      <c r="C103" s="254"/>
      <c r="D103" s="254"/>
      <c r="E103" s="359" t="s">
        <v>240</v>
      </c>
      <c r="F103" s="359"/>
      <c r="G103" s="255">
        <v>13.2</v>
      </c>
    </row>
    <row r="104" spans="1:7" ht="15.75">
      <c r="A104" s="254"/>
      <c r="B104" s="254"/>
      <c r="C104" s="254"/>
      <c r="D104" s="254"/>
      <c r="E104" s="360" t="s">
        <v>230</v>
      </c>
      <c r="F104" s="360"/>
      <c r="G104" s="230">
        <v>13.2</v>
      </c>
    </row>
    <row r="105" spans="1:7" ht="15.75" customHeight="1">
      <c r="A105" s="254"/>
      <c r="B105" s="254"/>
      <c r="C105" s="254"/>
      <c r="D105" s="254"/>
      <c r="E105" s="360" t="s">
        <v>231</v>
      </c>
      <c r="F105" s="360"/>
      <c r="G105" s="230">
        <v>8.67</v>
      </c>
    </row>
    <row r="106" spans="1:7" ht="15.75" customHeight="1">
      <c r="A106" s="254"/>
      <c r="B106" s="254"/>
      <c r="C106" s="254"/>
      <c r="D106" s="254"/>
      <c r="E106" s="360" t="s">
        <v>232</v>
      </c>
      <c r="F106" s="360"/>
      <c r="G106" s="230">
        <v>13.2</v>
      </c>
    </row>
    <row r="107" spans="1:7" ht="15.75" customHeight="1">
      <c r="A107" s="254"/>
      <c r="B107" s="254"/>
      <c r="C107" s="254"/>
      <c r="D107" s="254"/>
      <c r="E107" s="360" t="s">
        <v>1862</v>
      </c>
      <c r="F107" s="360"/>
      <c r="G107" s="230">
        <v>2.97</v>
      </c>
    </row>
    <row r="108" spans="1:7" ht="15.75" customHeight="1">
      <c r="A108" s="254"/>
      <c r="B108" s="254"/>
      <c r="C108" s="254"/>
      <c r="D108" s="254"/>
      <c r="E108" s="360" t="s">
        <v>233</v>
      </c>
      <c r="F108" s="360"/>
      <c r="G108" s="230">
        <v>16.170000000000002</v>
      </c>
    </row>
    <row r="109" spans="1:7">
      <c r="A109" s="254"/>
      <c r="B109" s="254"/>
      <c r="C109" s="361"/>
      <c r="D109" s="361"/>
      <c r="E109" s="254"/>
      <c r="F109" s="254"/>
      <c r="G109" s="254"/>
    </row>
    <row r="110" spans="1:7" ht="15.75" customHeight="1">
      <c r="A110" s="362" t="s">
        <v>1175</v>
      </c>
      <c r="B110" s="362"/>
      <c r="C110" s="362"/>
      <c r="D110" s="362"/>
      <c r="E110" s="362"/>
      <c r="F110" s="362"/>
      <c r="G110" s="362"/>
    </row>
    <row r="111" spans="1:7" ht="15.75" customHeight="1">
      <c r="A111" s="362" t="s">
        <v>248</v>
      </c>
      <c r="B111" s="362"/>
      <c r="C111" s="229" t="s">
        <v>175</v>
      </c>
      <c r="D111" s="229" t="s">
        <v>203</v>
      </c>
      <c r="E111" s="229" t="s">
        <v>204</v>
      </c>
      <c r="F111" s="229" t="s">
        <v>205</v>
      </c>
      <c r="G111" s="229" t="s">
        <v>98</v>
      </c>
    </row>
    <row r="112" spans="1:7" ht="45">
      <c r="A112" s="250" t="s">
        <v>1176</v>
      </c>
      <c r="B112" s="251" t="s">
        <v>1177</v>
      </c>
      <c r="C112" s="250" t="s">
        <v>133</v>
      </c>
      <c r="D112" s="250" t="s">
        <v>252</v>
      </c>
      <c r="E112" s="252">
        <v>1.1953</v>
      </c>
      <c r="F112" s="253">
        <v>105.81</v>
      </c>
      <c r="G112" s="253">
        <v>126.47</v>
      </c>
    </row>
    <row r="113" spans="1:7" ht="45">
      <c r="A113" s="250" t="s">
        <v>1178</v>
      </c>
      <c r="B113" s="251" t="s">
        <v>1179</v>
      </c>
      <c r="C113" s="250" t="s">
        <v>133</v>
      </c>
      <c r="D113" s="250" t="s">
        <v>255</v>
      </c>
      <c r="E113" s="252">
        <v>0.2112</v>
      </c>
      <c r="F113" s="253">
        <v>214.35</v>
      </c>
      <c r="G113" s="253">
        <v>45.27</v>
      </c>
    </row>
    <row r="114" spans="1:7" ht="15.75" customHeight="1">
      <c r="A114" s="254"/>
      <c r="B114" s="254"/>
      <c r="C114" s="254"/>
      <c r="D114" s="254"/>
      <c r="E114" s="359" t="s">
        <v>249</v>
      </c>
      <c r="F114" s="359"/>
      <c r="G114" s="255">
        <v>171.74</v>
      </c>
    </row>
    <row r="115" spans="1:7" ht="15.75" customHeight="1">
      <c r="A115" s="362" t="s">
        <v>234</v>
      </c>
      <c r="B115" s="362"/>
      <c r="C115" s="229" t="s">
        <v>175</v>
      </c>
      <c r="D115" s="229" t="s">
        <v>203</v>
      </c>
      <c r="E115" s="229" t="s">
        <v>204</v>
      </c>
      <c r="F115" s="229" t="s">
        <v>205</v>
      </c>
      <c r="G115" s="229" t="s">
        <v>98</v>
      </c>
    </row>
    <row r="116" spans="1:7">
      <c r="A116" s="250" t="s">
        <v>473</v>
      </c>
      <c r="B116" s="251" t="s">
        <v>474</v>
      </c>
      <c r="C116" s="250" t="s">
        <v>133</v>
      </c>
      <c r="D116" s="250" t="s">
        <v>237</v>
      </c>
      <c r="E116" s="252">
        <v>3.2231999999999998</v>
      </c>
      <c r="F116" s="253">
        <v>23.39</v>
      </c>
      <c r="G116" s="253">
        <v>75.39</v>
      </c>
    </row>
    <row r="117" spans="1:7">
      <c r="A117" s="250" t="s">
        <v>238</v>
      </c>
      <c r="B117" s="251" t="s">
        <v>239</v>
      </c>
      <c r="C117" s="250" t="s">
        <v>133</v>
      </c>
      <c r="D117" s="250" t="s">
        <v>237</v>
      </c>
      <c r="E117" s="252">
        <v>6.0595999999999997</v>
      </c>
      <c r="F117" s="253">
        <v>22.54</v>
      </c>
      <c r="G117" s="253">
        <v>136.58000000000001</v>
      </c>
    </row>
    <row r="118" spans="1:7" ht="15.75" customHeight="1">
      <c r="A118" s="254"/>
      <c r="B118" s="254"/>
      <c r="C118" s="254"/>
      <c r="D118" s="254"/>
      <c r="E118" s="359" t="s">
        <v>240</v>
      </c>
      <c r="F118" s="359"/>
      <c r="G118" s="255">
        <v>211.97</v>
      </c>
    </row>
    <row r="119" spans="1:7" ht="15.75">
      <c r="A119" s="254"/>
      <c r="B119" s="254"/>
      <c r="C119" s="254"/>
      <c r="D119" s="254"/>
      <c r="E119" s="360" t="s">
        <v>230</v>
      </c>
      <c r="F119" s="360"/>
      <c r="G119" s="230">
        <v>383.71</v>
      </c>
    </row>
    <row r="120" spans="1:7" ht="15.75" customHeight="1">
      <c r="A120" s="254"/>
      <c r="B120" s="254"/>
      <c r="C120" s="254"/>
      <c r="D120" s="254"/>
      <c r="E120" s="360" t="s">
        <v>231</v>
      </c>
      <c r="F120" s="360"/>
      <c r="G120" s="230">
        <v>296.38</v>
      </c>
    </row>
    <row r="121" spans="1:7" ht="15.75" customHeight="1">
      <c r="A121" s="254"/>
      <c r="B121" s="254"/>
      <c r="C121" s="254"/>
      <c r="D121" s="254"/>
      <c r="E121" s="360" t="s">
        <v>232</v>
      </c>
      <c r="F121" s="360"/>
      <c r="G121" s="230">
        <v>383.71</v>
      </c>
    </row>
    <row r="122" spans="1:7" ht="15.75" customHeight="1">
      <c r="A122" s="254"/>
      <c r="B122" s="254"/>
      <c r="C122" s="254"/>
      <c r="D122" s="254"/>
      <c r="E122" s="360" t="s">
        <v>1862</v>
      </c>
      <c r="F122" s="360"/>
      <c r="G122" s="230">
        <v>86.22</v>
      </c>
    </row>
    <row r="123" spans="1:7" ht="15.75" customHeight="1">
      <c r="A123" s="254"/>
      <c r="B123" s="254"/>
      <c r="C123" s="254"/>
      <c r="D123" s="254"/>
      <c r="E123" s="360" t="s">
        <v>233</v>
      </c>
      <c r="F123" s="360"/>
      <c r="G123" s="230">
        <v>469.93</v>
      </c>
    </row>
    <row r="124" spans="1:7">
      <c r="A124" s="254"/>
      <c r="B124" s="254"/>
      <c r="C124" s="361"/>
      <c r="D124" s="361"/>
      <c r="E124" s="254"/>
      <c r="F124" s="254"/>
      <c r="G124" s="254"/>
    </row>
    <row r="125" spans="1:7" ht="33" customHeight="1">
      <c r="A125" s="362" t="s">
        <v>1180</v>
      </c>
      <c r="B125" s="362"/>
      <c r="C125" s="362"/>
      <c r="D125" s="362"/>
      <c r="E125" s="362"/>
      <c r="F125" s="362"/>
      <c r="G125" s="362"/>
    </row>
    <row r="126" spans="1:7" ht="15.75" customHeight="1">
      <c r="A126" s="362" t="s">
        <v>248</v>
      </c>
      <c r="B126" s="362"/>
      <c r="C126" s="229" t="s">
        <v>175</v>
      </c>
      <c r="D126" s="229" t="s">
        <v>203</v>
      </c>
      <c r="E126" s="229" t="s">
        <v>204</v>
      </c>
      <c r="F126" s="229" t="s">
        <v>205</v>
      </c>
      <c r="G126" s="229" t="s">
        <v>98</v>
      </c>
    </row>
    <row r="127" spans="1:7" ht="60">
      <c r="A127" s="250" t="s">
        <v>1181</v>
      </c>
      <c r="B127" s="251" t="s">
        <v>1182</v>
      </c>
      <c r="C127" s="250" t="s">
        <v>133</v>
      </c>
      <c r="D127" s="250" t="s">
        <v>252</v>
      </c>
      <c r="E127" s="252">
        <v>3.5999999999999999E-3</v>
      </c>
      <c r="F127" s="253">
        <v>80.14</v>
      </c>
      <c r="G127" s="253">
        <v>0.28000000000000003</v>
      </c>
    </row>
    <row r="128" spans="1:7" ht="60">
      <c r="A128" s="250" t="s">
        <v>1183</v>
      </c>
      <c r="B128" s="251" t="s">
        <v>1184</v>
      </c>
      <c r="C128" s="250" t="s">
        <v>133</v>
      </c>
      <c r="D128" s="250" t="s">
        <v>255</v>
      </c>
      <c r="E128" s="252">
        <v>8.3000000000000001E-3</v>
      </c>
      <c r="F128" s="253">
        <v>268.19</v>
      </c>
      <c r="G128" s="253">
        <v>2.2200000000000002</v>
      </c>
    </row>
    <row r="129" spans="1:7" ht="15.75" customHeight="1">
      <c r="A129" s="254"/>
      <c r="B129" s="254"/>
      <c r="C129" s="254"/>
      <c r="D129" s="254"/>
      <c r="E129" s="359" t="s">
        <v>249</v>
      </c>
      <c r="F129" s="359"/>
      <c r="G129" s="255">
        <v>2.5</v>
      </c>
    </row>
    <row r="130" spans="1:7" ht="15.75">
      <c r="A130" s="254"/>
      <c r="B130" s="254"/>
      <c r="C130" s="254"/>
      <c r="D130" s="254"/>
      <c r="E130" s="360" t="s">
        <v>230</v>
      </c>
      <c r="F130" s="360"/>
      <c r="G130" s="230">
        <v>2.5</v>
      </c>
    </row>
    <row r="131" spans="1:7" s="67" customFormat="1" ht="15.75" customHeight="1">
      <c r="A131" s="254"/>
      <c r="B131" s="254"/>
      <c r="C131" s="254"/>
      <c r="D131" s="254"/>
      <c r="E131" s="360" t="s">
        <v>231</v>
      </c>
      <c r="F131" s="360"/>
      <c r="G131" s="230">
        <v>2.33</v>
      </c>
    </row>
    <row r="132" spans="1:7" ht="15.75" customHeight="1">
      <c r="A132" s="254"/>
      <c r="B132" s="254"/>
      <c r="C132" s="254"/>
      <c r="D132" s="254"/>
      <c r="E132" s="360" t="s">
        <v>232</v>
      </c>
      <c r="F132" s="360"/>
      <c r="G132" s="230">
        <v>2.5</v>
      </c>
    </row>
    <row r="133" spans="1:7" ht="15.75" customHeight="1">
      <c r="A133" s="254"/>
      <c r="B133" s="254"/>
      <c r="C133" s="254"/>
      <c r="D133" s="254"/>
      <c r="E133" s="360" t="s">
        <v>1862</v>
      </c>
      <c r="F133" s="360"/>
      <c r="G133" s="230">
        <v>0.56000000000000005</v>
      </c>
    </row>
    <row r="134" spans="1:7" ht="15.75" customHeight="1">
      <c r="A134" s="254"/>
      <c r="B134" s="254"/>
      <c r="C134" s="254"/>
      <c r="D134" s="254"/>
      <c r="E134" s="360" t="s">
        <v>233</v>
      </c>
      <c r="F134" s="360"/>
      <c r="G134" s="230">
        <v>3.06</v>
      </c>
    </row>
    <row r="135" spans="1:7">
      <c r="A135" s="254"/>
      <c r="B135" s="254"/>
      <c r="C135" s="361"/>
      <c r="D135" s="361"/>
      <c r="E135" s="254"/>
      <c r="F135" s="254"/>
      <c r="G135" s="254"/>
    </row>
    <row r="136" spans="1:7" ht="15.75" customHeight="1">
      <c r="A136" s="362" t="s">
        <v>1185</v>
      </c>
      <c r="B136" s="362"/>
      <c r="C136" s="362"/>
      <c r="D136" s="362"/>
      <c r="E136" s="362"/>
      <c r="F136" s="362"/>
      <c r="G136" s="362"/>
    </row>
    <row r="137" spans="1:7" ht="15.75">
      <c r="A137" s="362" t="s">
        <v>212</v>
      </c>
      <c r="B137" s="362"/>
      <c r="C137" s="229" t="s">
        <v>175</v>
      </c>
      <c r="D137" s="229" t="s">
        <v>203</v>
      </c>
      <c r="E137" s="229" t="s">
        <v>204</v>
      </c>
      <c r="F137" s="229" t="s">
        <v>205</v>
      </c>
      <c r="G137" s="229" t="s">
        <v>98</v>
      </c>
    </row>
    <row r="138" spans="1:7">
      <c r="A138" s="250" t="s">
        <v>1186</v>
      </c>
      <c r="B138" s="251" t="s">
        <v>1187</v>
      </c>
      <c r="C138" s="250" t="s">
        <v>176</v>
      </c>
      <c r="D138" s="250" t="s">
        <v>193</v>
      </c>
      <c r="E138" s="252">
        <v>0.02</v>
      </c>
      <c r="F138" s="256">
        <v>21.73</v>
      </c>
      <c r="G138" s="256">
        <v>0.43459999999999999</v>
      </c>
    </row>
    <row r="139" spans="1:7">
      <c r="A139" s="250" t="s">
        <v>1188</v>
      </c>
      <c r="B139" s="251" t="s">
        <v>1189</v>
      </c>
      <c r="C139" s="250" t="s">
        <v>176</v>
      </c>
      <c r="D139" s="250" t="s">
        <v>141</v>
      </c>
      <c r="E139" s="252">
        <v>0.04</v>
      </c>
      <c r="F139" s="256">
        <v>16.09</v>
      </c>
      <c r="G139" s="256">
        <v>0.64359999999999995</v>
      </c>
    </row>
    <row r="140" spans="1:7">
      <c r="A140" s="250" t="s">
        <v>1190</v>
      </c>
      <c r="B140" s="251" t="s">
        <v>1191</v>
      </c>
      <c r="C140" s="250" t="s">
        <v>176</v>
      </c>
      <c r="D140" s="250" t="s">
        <v>193</v>
      </c>
      <c r="E140" s="252">
        <v>1.2E-2</v>
      </c>
      <c r="F140" s="256">
        <v>17</v>
      </c>
      <c r="G140" s="256">
        <v>0.20399999999999999</v>
      </c>
    </row>
    <row r="141" spans="1:7">
      <c r="A141" s="250" t="s">
        <v>1192</v>
      </c>
      <c r="B141" s="251" t="s">
        <v>1193</v>
      </c>
      <c r="C141" s="250" t="s">
        <v>176</v>
      </c>
      <c r="D141" s="250" t="s">
        <v>168</v>
      </c>
      <c r="E141" s="252">
        <v>8.9999999999999993E-3</v>
      </c>
      <c r="F141" s="256">
        <v>36.64</v>
      </c>
      <c r="G141" s="256">
        <v>0.32979999999999998</v>
      </c>
    </row>
    <row r="142" spans="1:7" ht="15.75" customHeight="1">
      <c r="A142" s="254"/>
      <c r="B142" s="254"/>
      <c r="C142" s="254"/>
      <c r="D142" s="254"/>
      <c r="E142" s="359" t="s">
        <v>224</v>
      </c>
      <c r="F142" s="359"/>
      <c r="G142" s="257">
        <v>1.6120000000000001</v>
      </c>
    </row>
    <row r="143" spans="1:7" ht="15.75">
      <c r="A143" s="362" t="s">
        <v>225</v>
      </c>
      <c r="B143" s="362"/>
      <c r="C143" s="229" t="s">
        <v>175</v>
      </c>
      <c r="D143" s="229" t="s">
        <v>203</v>
      </c>
      <c r="E143" s="229" t="s">
        <v>204</v>
      </c>
      <c r="F143" s="229" t="s">
        <v>205</v>
      </c>
      <c r="G143" s="229" t="s">
        <v>98</v>
      </c>
    </row>
    <row r="144" spans="1:7">
      <c r="A144" s="250" t="s">
        <v>604</v>
      </c>
      <c r="B144" s="251" t="s">
        <v>605</v>
      </c>
      <c r="C144" s="250" t="s">
        <v>176</v>
      </c>
      <c r="D144" s="250" t="s">
        <v>237</v>
      </c>
      <c r="E144" s="252">
        <v>0.13</v>
      </c>
      <c r="F144" s="256">
        <v>26.728400000000001</v>
      </c>
      <c r="G144" s="256">
        <v>3.4748999999999999</v>
      </c>
    </row>
    <row r="145" spans="1:7">
      <c r="A145" s="250" t="s">
        <v>243</v>
      </c>
      <c r="B145" s="251" t="s">
        <v>244</v>
      </c>
      <c r="C145" s="250" t="s">
        <v>176</v>
      </c>
      <c r="D145" s="250" t="s">
        <v>237</v>
      </c>
      <c r="E145" s="252">
        <v>0.13</v>
      </c>
      <c r="F145" s="256">
        <v>20.165800000000001</v>
      </c>
      <c r="G145" s="256">
        <v>2.6221000000000001</v>
      </c>
    </row>
    <row r="146" spans="1:7" ht="15.75" customHeight="1">
      <c r="A146" s="254"/>
      <c r="B146" s="254"/>
      <c r="C146" s="254"/>
      <c r="D146" s="254"/>
      <c r="E146" s="359" t="s">
        <v>229</v>
      </c>
      <c r="F146" s="359"/>
      <c r="G146" s="257">
        <v>6.0970000000000004</v>
      </c>
    </row>
    <row r="147" spans="1:7" ht="15.75">
      <c r="A147" s="254"/>
      <c r="B147" s="254"/>
      <c r="C147" s="254"/>
      <c r="D147" s="254"/>
      <c r="E147" s="360" t="s">
        <v>230</v>
      </c>
      <c r="F147" s="360"/>
      <c r="G147" s="230">
        <v>7.71</v>
      </c>
    </row>
    <row r="148" spans="1:7" ht="15.75" customHeight="1">
      <c r="A148" s="254"/>
      <c r="B148" s="254"/>
      <c r="C148" s="254"/>
      <c r="D148" s="254"/>
      <c r="E148" s="360" t="s">
        <v>231</v>
      </c>
      <c r="F148" s="360"/>
      <c r="G148" s="230">
        <v>3.58</v>
      </c>
    </row>
    <row r="149" spans="1:7" ht="15.75" customHeight="1">
      <c r="A149" s="254"/>
      <c r="B149" s="254"/>
      <c r="C149" s="254"/>
      <c r="D149" s="254"/>
      <c r="E149" s="360" t="s">
        <v>232</v>
      </c>
      <c r="F149" s="360"/>
      <c r="G149" s="230">
        <v>7.71</v>
      </c>
    </row>
    <row r="150" spans="1:7" ht="15.75" customHeight="1">
      <c r="A150" s="254"/>
      <c r="B150" s="254"/>
      <c r="C150" s="254"/>
      <c r="D150" s="254"/>
      <c r="E150" s="360" t="s">
        <v>1862</v>
      </c>
      <c r="F150" s="360"/>
      <c r="G150" s="230">
        <v>1.73</v>
      </c>
    </row>
    <row r="151" spans="1:7" ht="15.75" customHeight="1">
      <c r="A151" s="254"/>
      <c r="B151" s="254"/>
      <c r="C151" s="254"/>
      <c r="D151" s="254"/>
      <c r="E151" s="360" t="s">
        <v>233</v>
      </c>
      <c r="F151" s="360"/>
      <c r="G151" s="230">
        <v>9.44</v>
      </c>
    </row>
    <row r="152" spans="1:7">
      <c r="A152" s="254"/>
      <c r="B152" s="254"/>
      <c r="C152" s="361"/>
      <c r="D152" s="361"/>
      <c r="E152" s="254"/>
      <c r="F152" s="254"/>
      <c r="G152" s="254"/>
    </row>
    <row r="153" spans="1:7" ht="15.75" customHeight="1">
      <c r="A153" s="362" t="s">
        <v>1194</v>
      </c>
      <c r="B153" s="362"/>
      <c r="C153" s="362"/>
      <c r="D153" s="362"/>
      <c r="E153" s="362"/>
      <c r="F153" s="362"/>
      <c r="G153" s="362"/>
    </row>
    <row r="154" spans="1:7" ht="15.75" customHeight="1">
      <c r="A154" s="362" t="s">
        <v>202</v>
      </c>
      <c r="B154" s="362"/>
      <c r="C154" s="229" t="s">
        <v>175</v>
      </c>
      <c r="D154" s="229" t="s">
        <v>203</v>
      </c>
      <c r="E154" s="229" t="s">
        <v>204</v>
      </c>
      <c r="F154" s="229" t="s">
        <v>205</v>
      </c>
      <c r="G154" s="229" t="s">
        <v>98</v>
      </c>
    </row>
    <row r="155" spans="1:7">
      <c r="A155" s="250" t="s">
        <v>206</v>
      </c>
      <c r="B155" s="251" t="s">
        <v>207</v>
      </c>
      <c r="C155" s="250" t="s">
        <v>181</v>
      </c>
      <c r="D155" s="250" t="s">
        <v>208</v>
      </c>
      <c r="E155" s="252">
        <v>1</v>
      </c>
      <c r="F155" s="253">
        <v>3.72</v>
      </c>
      <c r="G155" s="253">
        <v>3.72</v>
      </c>
    </row>
    <row r="156" spans="1:7">
      <c r="A156" s="250" t="s">
        <v>209</v>
      </c>
      <c r="B156" s="251" t="s">
        <v>210</v>
      </c>
      <c r="C156" s="250" t="s">
        <v>181</v>
      </c>
      <c r="D156" s="250" t="s">
        <v>208</v>
      </c>
      <c r="E156" s="252">
        <v>2</v>
      </c>
      <c r="F156" s="253">
        <v>3.83</v>
      </c>
      <c r="G156" s="253">
        <v>7.66</v>
      </c>
    </row>
    <row r="157" spans="1:7" ht="15.75" customHeight="1">
      <c r="A157" s="254"/>
      <c r="B157" s="254"/>
      <c r="C157" s="254"/>
      <c r="D157" s="254"/>
      <c r="E157" s="359" t="s">
        <v>211</v>
      </c>
      <c r="F157" s="359"/>
      <c r="G157" s="255">
        <v>11.38</v>
      </c>
    </row>
    <row r="158" spans="1:7" ht="15.75">
      <c r="A158" s="362" t="s">
        <v>212</v>
      </c>
      <c r="B158" s="362"/>
      <c r="C158" s="229" t="s">
        <v>175</v>
      </c>
      <c r="D158" s="229" t="s">
        <v>203</v>
      </c>
      <c r="E158" s="229" t="s">
        <v>204</v>
      </c>
      <c r="F158" s="229" t="s">
        <v>205</v>
      </c>
      <c r="G158" s="229" t="s">
        <v>98</v>
      </c>
    </row>
    <row r="159" spans="1:7">
      <c r="A159" s="250" t="s">
        <v>213</v>
      </c>
      <c r="B159" s="251" t="s">
        <v>214</v>
      </c>
      <c r="C159" s="250" t="s">
        <v>181</v>
      </c>
      <c r="D159" s="250" t="s">
        <v>215</v>
      </c>
      <c r="E159" s="252">
        <v>4</v>
      </c>
      <c r="F159" s="253">
        <v>7.19</v>
      </c>
      <c r="G159" s="253">
        <v>28.76</v>
      </c>
    </row>
    <row r="160" spans="1:7">
      <c r="A160" s="250" t="s">
        <v>216</v>
      </c>
      <c r="B160" s="251" t="s">
        <v>217</v>
      </c>
      <c r="C160" s="250" t="s">
        <v>181</v>
      </c>
      <c r="D160" s="250" t="s">
        <v>215</v>
      </c>
      <c r="E160" s="252">
        <v>1</v>
      </c>
      <c r="F160" s="253">
        <v>3.54</v>
      </c>
      <c r="G160" s="253">
        <v>3.54</v>
      </c>
    </row>
    <row r="161" spans="1:7" ht="30">
      <c r="A161" s="250" t="s">
        <v>218</v>
      </c>
      <c r="B161" s="251" t="s">
        <v>219</v>
      </c>
      <c r="C161" s="250" t="s">
        <v>181</v>
      </c>
      <c r="D161" s="250" t="s">
        <v>220</v>
      </c>
      <c r="E161" s="252">
        <v>1</v>
      </c>
      <c r="F161" s="253">
        <v>285</v>
      </c>
      <c r="G161" s="253">
        <v>285</v>
      </c>
    </row>
    <row r="162" spans="1:7">
      <c r="A162" s="250" t="s">
        <v>221</v>
      </c>
      <c r="B162" s="251" t="s">
        <v>222</v>
      </c>
      <c r="C162" s="250" t="s">
        <v>181</v>
      </c>
      <c r="D162" s="250" t="s">
        <v>223</v>
      </c>
      <c r="E162" s="252">
        <v>0.15</v>
      </c>
      <c r="F162" s="253">
        <v>17.04</v>
      </c>
      <c r="G162" s="253">
        <v>2.56</v>
      </c>
    </row>
    <row r="163" spans="1:7" ht="15.75" customHeight="1">
      <c r="A163" s="254"/>
      <c r="B163" s="254"/>
      <c r="C163" s="254"/>
      <c r="D163" s="254"/>
      <c r="E163" s="359" t="s">
        <v>224</v>
      </c>
      <c r="F163" s="359"/>
      <c r="G163" s="255">
        <v>319.86</v>
      </c>
    </row>
    <row r="164" spans="1:7" ht="15.75">
      <c r="A164" s="362" t="s">
        <v>225</v>
      </c>
      <c r="B164" s="362"/>
      <c r="C164" s="229" t="s">
        <v>175</v>
      </c>
      <c r="D164" s="229" t="s">
        <v>203</v>
      </c>
      <c r="E164" s="229" t="s">
        <v>204</v>
      </c>
      <c r="F164" s="229" t="s">
        <v>205</v>
      </c>
      <c r="G164" s="229" t="s">
        <v>98</v>
      </c>
    </row>
    <row r="165" spans="1:7">
      <c r="A165" s="250" t="s">
        <v>226</v>
      </c>
      <c r="B165" s="251" t="s">
        <v>227</v>
      </c>
      <c r="C165" s="250" t="s">
        <v>181</v>
      </c>
      <c r="D165" s="250" t="s">
        <v>208</v>
      </c>
      <c r="E165" s="252">
        <v>1</v>
      </c>
      <c r="F165" s="253">
        <v>18.22</v>
      </c>
      <c r="G165" s="253">
        <v>18.22</v>
      </c>
    </row>
    <row r="166" spans="1:7">
      <c r="A166" s="250" t="s">
        <v>228</v>
      </c>
      <c r="B166" s="251" t="s">
        <v>539</v>
      </c>
      <c r="C166" s="250" t="s">
        <v>181</v>
      </c>
      <c r="D166" s="250" t="s">
        <v>208</v>
      </c>
      <c r="E166" s="252">
        <v>2</v>
      </c>
      <c r="F166" s="253">
        <v>13.66</v>
      </c>
      <c r="G166" s="253">
        <v>27.32</v>
      </c>
    </row>
    <row r="167" spans="1:7" ht="15.75" customHeight="1">
      <c r="A167" s="254"/>
      <c r="B167" s="254"/>
      <c r="C167" s="254"/>
      <c r="D167" s="254"/>
      <c r="E167" s="359" t="s">
        <v>229</v>
      </c>
      <c r="F167" s="359"/>
      <c r="G167" s="255">
        <v>45.54</v>
      </c>
    </row>
    <row r="168" spans="1:7" ht="15.75">
      <c r="A168" s="254"/>
      <c r="B168" s="254"/>
      <c r="C168" s="254"/>
      <c r="D168" s="254"/>
      <c r="E168" s="360" t="s">
        <v>230</v>
      </c>
      <c r="F168" s="360"/>
      <c r="G168" s="230">
        <v>376.78</v>
      </c>
    </row>
    <row r="169" spans="1:7" ht="15.75" customHeight="1">
      <c r="A169" s="254"/>
      <c r="B169" s="254"/>
      <c r="C169" s="254"/>
      <c r="D169" s="254"/>
      <c r="E169" s="360" t="s">
        <v>231</v>
      </c>
      <c r="F169" s="360"/>
      <c r="G169" s="230">
        <v>352.65</v>
      </c>
    </row>
    <row r="170" spans="1:7" ht="15.75" customHeight="1">
      <c r="A170" s="254"/>
      <c r="B170" s="254"/>
      <c r="C170" s="254"/>
      <c r="D170" s="254"/>
      <c r="E170" s="360" t="s">
        <v>232</v>
      </c>
      <c r="F170" s="360"/>
      <c r="G170" s="230">
        <v>376.78</v>
      </c>
    </row>
    <row r="171" spans="1:7" ht="15.75" customHeight="1">
      <c r="A171" s="254"/>
      <c r="B171" s="254"/>
      <c r="C171" s="254"/>
      <c r="D171" s="254"/>
      <c r="E171" s="360" t="s">
        <v>1862</v>
      </c>
      <c r="F171" s="360"/>
      <c r="G171" s="230">
        <v>84.66</v>
      </c>
    </row>
    <row r="172" spans="1:7" ht="15.75" customHeight="1">
      <c r="A172" s="254"/>
      <c r="B172" s="254"/>
      <c r="C172" s="254"/>
      <c r="D172" s="254"/>
      <c r="E172" s="360" t="s">
        <v>233</v>
      </c>
      <c r="F172" s="360"/>
      <c r="G172" s="230">
        <v>461.44</v>
      </c>
    </row>
    <row r="173" spans="1:7">
      <c r="A173" s="254"/>
      <c r="B173" s="254"/>
      <c r="C173" s="361"/>
      <c r="D173" s="361"/>
      <c r="E173" s="254"/>
      <c r="F173" s="254"/>
      <c r="G173" s="254"/>
    </row>
    <row r="174" spans="1:7" ht="15.75" customHeight="1">
      <c r="A174" s="362" t="s">
        <v>1195</v>
      </c>
      <c r="B174" s="362"/>
      <c r="C174" s="362"/>
      <c r="D174" s="362"/>
      <c r="E174" s="362"/>
      <c r="F174" s="362"/>
      <c r="G174" s="362"/>
    </row>
    <row r="175" spans="1:7" ht="15.75">
      <c r="A175" s="362" t="s">
        <v>212</v>
      </c>
      <c r="B175" s="362"/>
      <c r="C175" s="229" t="s">
        <v>175</v>
      </c>
      <c r="D175" s="229" t="s">
        <v>203</v>
      </c>
      <c r="E175" s="229" t="s">
        <v>204</v>
      </c>
      <c r="F175" s="229" t="s">
        <v>205</v>
      </c>
      <c r="G175" s="229" t="s">
        <v>98</v>
      </c>
    </row>
    <row r="176" spans="1:7">
      <c r="A176" s="250" t="s">
        <v>1196</v>
      </c>
      <c r="B176" s="251" t="s">
        <v>1197</v>
      </c>
      <c r="C176" s="250" t="s">
        <v>176</v>
      </c>
      <c r="D176" s="250" t="s">
        <v>168</v>
      </c>
      <c r="E176" s="252">
        <v>1.1000946599999999</v>
      </c>
      <c r="F176" s="256">
        <v>21.7</v>
      </c>
      <c r="G176" s="256">
        <v>23.8721</v>
      </c>
    </row>
    <row r="177" spans="1:7">
      <c r="A177" s="250" t="s">
        <v>1198</v>
      </c>
      <c r="B177" s="251" t="s">
        <v>1199</v>
      </c>
      <c r="C177" s="250" t="s">
        <v>176</v>
      </c>
      <c r="D177" s="250" t="s">
        <v>193</v>
      </c>
      <c r="E177" s="252">
        <v>0.50004303000000005</v>
      </c>
      <c r="F177" s="256">
        <v>10.029999999999999</v>
      </c>
      <c r="G177" s="256">
        <v>5.0153999999999996</v>
      </c>
    </row>
    <row r="178" spans="1:7">
      <c r="A178" s="250" t="s">
        <v>1188</v>
      </c>
      <c r="B178" s="251" t="s">
        <v>1189</v>
      </c>
      <c r="C178" s="250" t="s">
        <v>176</v>
      </c>
      <c r="D178" s="250" t="s">
        <v>141</v>
      </c>
      <c r="E178" s="252">
        <v>3.1496495599999998</v>
      </c>
      <c r="F178" s="256">
        <v>16.09</v>
      </c>
      <c r="G178" s="256">
        <v>50.677900000000001</v>
      </c>
    </row>
    <row r="179" spans="1:7">
      <c r="A179" s="250" t="s">
        <v>1190</v>
      </c>
      <c r="B179" s="251" t="s">
        <v>1191</v>
      </c>
      <c r="C179" s="250" t="s">
        <v>176</v>
      </c>
      <c r="D179" s="250" t="s">
        <v>193</v>
      </c>
      <c r="E179" s="252">
        <v>0.15001291</v>
      </c>
      <c r="F179" s="256">
        <v>17</v>
      </c>
      <c r="G179" s="256">
        <v>2.5501999999999998</v>
      </c>
    </row>
    <row r="180" spans="1:7" ht="15.75" customHeight="1">
      <c r="A180" s="254"/>
      <c r="B180" s="254"/>
      <c r="C180" s="254"/>
      <c r="D180" s="254"/>
      <c r="E180" s="359" t="s">
        <v>224</v>
      </c>
      <c r="F180" s="359"/>
      <c r="G180" s="257">
        <v>82.115600000000001</v>
      </c>
    </row>
    <row r="181" spans="1:7" ht="15.75">
      <c r="A181" s="362" t="s">
        <v>225</v>
      </c>
      <c r="B181" s="362"/>
      <c r="C181" s="229" t="s">
        <v>175</v>
      </c>
      <c r="D181" s="229" t="s">
        <v>203</v>
      </c>
      <c r="E181" s="229" t="s">
        <v>204</v>
      </c>
      <c r="F181" s="229" t="s">
        <v>205</v>
      </c>
      <c r="G181" s="229" t="s">
        <v>98</v>
      </c>
    </row>
    <row r="182" spans="1:7">
      <c r="A182" s="250" t="s">
        <v>604</v>
      </c>
      <c r="B182" s="251" t="s">
        <v>605</v>
      </c>
      <c r="C182" s="250" t="s">
        <v>176</v>
      </c>
      <c r="D182" s="250" t="s">
        <v>237</v>
      </c>
      <c r="E182" s="252">
        <v>0.80006884</v>
      </c>
      <c r="F182" s="256">
        <v>26.728400000000001</v>
      </c>
      <c r="G182" s="256">
        <v>21.3858</v>
      </c>
    </row>
    <row r="183" spans="1:7">
      <c r="A183" s="250" t="s">
        <v>243</v>
      </c>
      <c r="B183" s="251" t="s">
        <v>244</v>
      </c>
      <c r="C183" s="250" t="s">
        <v>176</v>
      </c>
      <c r="D183" s="250" t="s">
        <v>237</v>
      </c>
      <c r="E183" s="252">
        <v>0.80006884</v>
      </c>
      <c r="F183" s="256">
        <v>20.165800000000001</v>
      </c>
      <c r="G183" s="256">
        <v>16.1374</v>
      </c>
    </row>
    <row r="184" spans="1:7" ht="15.75" customHeight="1">
      <c r="A184" s="254"/>
      <c r="B184" s="254"/>
      <c r="C184" s="254"/>
      <c r="D184" s="254"/>
      <c r="E184" s="359" t="s">
        <v>229</v>
      </c>
      <c r="F184" s="359"/>
      <c r="G184" s="257">
        <v>37.523200000000003</v>
      </c>
    </row>
    <row r="185" spans="1:7" ht="15.75">
      <c r="A185" s="254"/>
      <c r="B185" s="254"/>
      <c r="C185" s="254"/>
      <c r="D185" s="254"/>
      <c r="E185" s="360" t="s">
        <v>230</v>
      </c>
      <c r="F185" s="360"/>
      <c r="G185" s="230">
        <v>119.64</v>
      </c>
    </row>
    <row r="186" spans="1:7" ht="15.75" customHeight="1">
      <c r="A186" s="254"/>
      <c r="B186" s="254"/>
      <c r="C186" s="254"/>
      <c r="D186" s="254"/>
      <c r="E186" s="360" t="s">
        <v>231</v>
      </c>
      <c r="F186" s="360"/>
      <c r="G186" s="230">
        <v>94.22</v>
      </c>
    </row>
    <row r="187" spans="1:7" ht="15.75" customHeight="1">
      <c r="A187" s="254"/>
      <c r="B187" s="254"/>
      <c r="C187" s="254"/>
      <c r="D187" s="254"/>
      <c r="E187" s="360" t="s">
        <v>232</v>
      </c>
      <c r="F187" s="360"/>
      <c r="G187" s="230">
        <v>119.64</v>
      </c>
    </row>
    <row r="188" spans="1:7" ht="15.75" customHeight="1">
      <c r="A188" s="254"/>
      <c r="B188" s="254"/>
      <c r="C188" s="254"/>
      <c r="D188" s="254"/>
      <c r="E188" s="360" t="s">
        <v>1862</v>
      </c>
      <c r="F188" s="360"/>
      <c r="G188" s="230">
        <v>26.88</v>
      </c>
    </row>
    <row r="189" spans="1:7" ht="15.75" customHeight="1">
      <c r="A189" s="254"/>
      <c r="B189" s="254"/>
      <c r="C189" s="254"/>
      <c r="D189" s="254"/>
      <c r="E189" s="360" t="s">
        <v>233</v>
      </c>
      <c r="F189" s="360"/>
      <c r="G189" s="230">
        <v>146.52000000000001</v>
      </c>
    </row>
    <row r="190" spans="1:7">
      <c r="A190" s="254"/>
      <c r="B190" s="254"/>
      <c r="C190" s="361"/>
      <c r="D190" s="361"/>
      <c r="E190" s="254"/>
      <c r="F190" s="254"/>
      <c r="G190" s="254"/>
    </row>
    <row r="191" spans="1:7" ht="15.75" customHeight="1">
      <c r="A191" s="362" t="s">
        <v>1200</v>
      </c>
      <c r="B191" s="362"/>
      <c r="C191" s="362"/>
      <c r="D191" s="362"/>
      <c r="E191" s="362"/>
      <c r="F191" s="362"/>
      <c r="G191" s="362"/>
    </row>
    <row r="192" spans="1:7" ht="15.75" customHeight="1">
      <c r="A192" s="362" t="s">
        <v>248</v>
      </c>
      <c r="B192" s="362"/>
      <c r="C192" s="229" t="s">
        <v>175</v>
      </c>
      <c r="D192" s="229" t="s">
        <v>203</v>
      </c>
      <c r="E192" s="229" t="s">
        <v>204</v>
      </c>
      <c r="F192" s="229" t="s">
        <v>205</v>
      </c>
      <c r="G192" s="229" t="s">
        <v>98</v>
      </c>
    </row>
    <row r="193" spans="1:7">
      <c r="A193" s="250" t="s">
        <v>1201</v>
      </c>
      <c r="B193" s="251" t="s">
        <v>1202</v>
      </c>
      <c r="C193" s="250" t="s">
        <v>176</v>
      </c>
      <c r="D193" s="250" t="s">
        <v>237</v>
      </c>
      <c r="E193" s="252">
        <v>8.5000000000000006E-2</v>
      </c>
      <c r="F193" s="256">
        <v>27.48</v>
      </c>
      <c r="G193" s="256">
        <v>2.3357999999999999</v>
      </c>
    </row>
    <row r="194" spans="1:7" ht="15.75" customHeight="1">
      <c r="A194" s="254"/>
      <c r="B194" s="254"/>
      <c r="C194" s="254"/>
      <c r="D194" s="254"/>
      <c r="E194" s="359" t="s">
        <v>249</v>
      </c>
      <c r="F194" s="359"/>
      <c r="G194" s="257">
        <v>2.3357999999999999</v>
      </c>
    </row>
    <row r="195" spans="1:7" ht="15.75">
      <c r="A195" s="362" t="s">
        <v>212</v>
      </c>
      <c r="B195" s="362"/>
      <c r="C195" s="229" t="s">
        <v>175</v>
      </c>
      <c r="D195" s="229" t="s">
        <v>203</v>
      </c>
      <c r="E195" s="229" t="s">
        <v>204</v>
      </c>
      <c r="F195" s="229" t="s">
        <v>205</v>
      </c>
      <c r="G195" s="229" t="s">
        <v>98</v>
      </c>
    </row>
    <row r="196" spans="1:7">
      <c r="A196" s="250" t="s">
        <v>337</v>
      </c>
      <c r="B196" s="251" t="s">
        <v>338</v>
      </c>
      <c r="C196" s="250" t="s">
        <v>176</v>
      </c>
      <c r="D196" s="250" t="s">
        <v>172</v>
      </c>
      <c r="E196" s="252">
        <v>8.0500000000000002E-2</v>
      </c>
      <c r="F196" s="256">
        <v>83.58</v>
      </c>
      <c r="G196" s="256">
        <v>6.7282000000000002</v>
      </c>
    </row>
    <row r="197" spans="1:7">
      <c r="A197" s="250" t="s">
        <v>594</v>
      </c>
      <c r="B197" s="251" t="s">
        <v>595</v>
      </c>
      <c r="C197" s="250" t="s">
        <v>176</v>
      </c>
      <c r="D197" s="250" t="s">
        <v>172</v>
      </c>
      <c r="E197" s="252">
        <v>0.1045</v>
      </c>
      <c r="F197" s="256">
        <v>100.5</v>
      </c>
      <c r="G197" s="256">
        <v>10.5023</v>
      </c>
    </row>
    <row r="198" spans="1:7">
      <c r="A198" s="250" t="s">
        <v>1203</v>
      </c>
      <c r="B198" s="251" t="s">
        <v>1204</v>
      </c>
      <c r="C198" s="250" t="s">
        <v>176</v>
      </c>
      <c r="D198" s="250" t="s">
        <v>168</v>
      </c>
      <c r="E198" s="252">
        <v>1.9</v>
      </c>
      <c r="F198" s="256">
        <v>35.950000000000003</v>
      </c>
      <c r="G198" s="256">
        <v>68.305000000000007</v>
      </c>
    </row>
    <row r="199" spans="1:7">
      <c r="A199" s="250" t="s">
        <v>339</v>
      </c>
      <c r="B199" s="251" t="s">
        <v>340</v>
      </c>
      <c r="C199" s="250" t="s">
        <v>176</v>
      </c>
      <c r="D199" s="250" t="s">
        <v>193</v>
      </c>
      <c r="E199" s="252">
        <v>26.18</v>
      </c>
      <c r="F199" s="256">
        <v>0.71</v>
      </c>
      <c r="G199" s="256">
        <v>18.587800000000001</v>
      </c>
    </row>
    <row r="200" spans="1:7">
      <c r="A200" s="250" t="s">
        <v>1205</v>
      </c>
      <c r="B200" s="251" t="s">
        <v>1206</v>
      </c>
      <c r="C200" s="250" t="s">
        <v>176</v>
      </c>
      <c r="D200" s="250" t="s">
        <v>141</v>
      </c>
      <c r="E200" s="252">
        <v>0.25</v>
      </c>
      <c r="F200" s="256">
        <v>23.76</v>
      </c>
      <c r="G200" s="256">
        <v>5.94</v>
      </c>
    </row>
    <row r="201" spans="1:7">
      <c r="A201" s="250" t="s">
        <v>1188</v>
      </c>
      <c r="B201" s="251" t="s">
        <v>1189</v>
      </c>
      <c r="C201" s="250" t="s">
        <v>176</v>
      </c>
      <c r="D201" s="250" t="s">
        <v>141</v>
      </c>
      <c r="E201" s="252">
        <v>4.9000000000000004</v>
      </c>
      <c r="F201" s="256">
        <v>16.09</v>
      </c>
      <c r="G201" s="256">
        <v>78.840999999999994</v>
      </c>
    </row>
    <row r="202" spans="1:7">
      <c r="A202" s="250" t="s">
        <v>1207</v>
      </c>
      <c r="B202" s="251" t="s">
        <v>1208</v>
      </c>
      <c r="C202" s="250" t="s">
        <v>176</v>
      </c>
      <c r="D202" s="250" t="s">
        <v>193</v>
      </c>
      <c r="E202" s="252">
        <v>0.2</v>
      </c>
      <c r="F202" s="256">
        <v>15.99</v>
      </c>
      <c r="G202" s="256">
        <v>3.198</v>
      </c>
    </row>
    <row r="203" spans="1:7">
      <c r="A203" s="250" t="s">
        <v>598</v>
      </c>
      <c r="B203" s="251" t="s">
        <v>599</v>
      </c>
      <c r="C203" s="250" t="s">
        <v>176</v>
      </c>
      <c r="D203" s="250" t="s">
        <v>193</v>
      </c>
      <c r="E203" s="252">
        <v>0.8</v>
      </c>
      <c r="F203" s="256">
        <v>14.2</v>
      </c>
      <c r="G203" s="256">
        <v>11.36</v>
      </c>
    </row>
    <row r="204" spans="1:7">
      <c r="A204" s="250" t="s">
        <v>600</v>
      </c>
      <c r="B204" s="251" t="s">
        <v>601</v>
      </c>
      <c r="C204" s="250" t="s">
        <v>176</v>
      </c>
      <c r="D204" s="250" t="s">
        <v>141</v>
      </c>
      <c r="E204" s="252">
        <v>3</v>
      </c>
      <c r="F204" s="256">
        <v>6.05</v>
      </c>
      <c r="G204" s="256">
        <v>18.149999999999999</v>
      </c>
    </row>
    <row r="205" spans="1:7">
      <c r="A205" s="250" t="s">
        <v>1209</v>
      </c>
      <c r="B205" s="251" t="s">
        <v>1210</v>
      </c>
      <c r="C205" s="250" t="s">
        <v>176</v>
      </c>
      <c r="D205" s="250" t="s">
        <v>141</v>
      </c>
      <c r="E205" s="252">
        <v>1.08</v>
      </c>
      <c r="F205" s="256">
        <v>12.77</v>
      </c>
      <c r="G205" s="256">
        <v>13.791600000000001</v>
      </c>
    </row>
    <row r="206" spans="1:7">
      <c r="A206" s="250" t="s">
        <v>1192</v>
      </c>
      <c r="B206" s="251" t="s">
        <v>1193</v>
      </c>
      <c r="C206" s="250" t="s">
        <v>176</v>
      </c>
      <c r="D206" s="250" t="s">
        <v>168</v>
      </c>
      <c r="E206" s="252">
        <v>4</v>
      </c>
      <c r="F206" s="256">
        <v>36.64</v>
      </c>
      <c r="G206" s="256">
        <v>146.56</v>
      </c>
    </row>
    <row r="207" spans="1:7">
      <c r="A207" s="250" t="s">
        <v>1211</v>
      </c>
      <c r="B207" s="251" t="s">
        <v>1212</v>
      </c>
      <c r="C207" s="250" t="s">
        <v>176</v>
      </c>
      <c r="D207" s="250" t="s">
        <v>168</v>
      </c>
      <c r="E207" s="252">
        <v>1.19</v>
      </c>
      <c r="F207" s="256">
        <v>10.84</v>
      </c>
      <c r="G207" s="256">
        <v>12.8996</v>
      </c>
    </row>
    <row r="208" spans="1:7">
      <c r="A208" s="250" t="s">
        <v>1213</v>
      </c>
      <c r="B208" s="251" t="s">
        <v>1214</v>
      </c>
      <c r="C208" s="250" t="s">
        <v>176</v>
      </c>
      <c r="D208" s="250" t="s">
        <v>141</v>
      </c>
      <c r="E208" s="252">
        <v>0.8</v>
      </c>
      <c r="F208" s="256">
        <v>23.13</v>
      </c>
      <c r="G208" s="256">
        <v>18.504000000000001</v>
      </c>
    </row>
    <row r="209" spans="1:7" ht="15.75" customHeight="1">
      <c r="A209" s="254"/>
      <c r="B209" s="254"/>
      <c r="C209" s="254"/>
      <c r="D209" s="254"/>
      <c r="E209" s="359" t="s">
        <v>224</v>
      </c>
      <c r="F209" s="359"/>
      <c r="G209" s="257">
        <v>413.36750000000001</v>
      </c>
    </row>
    <row r="210" spans="1:7" ht="15.75">
      <c r="A210" s="362" t="s">
        <v>225</v>
      </c>
      <c r="B210" s="362"/>
      <c r="C210" s="229" t="s">
        <v>175</v>
      </c>
      <c r="D210" s="229" t="s">
        <v>203</v>
      </c>
      <c r="E210" s="229" t="s">
        <v>204</v>
      </c>
      <c r="F210" s="229" t="s">
        <v>205</v>
      </c>
      <c r="G210" s="229" t="s">
        <v>98</v>
      </c>
    </row>
    <row r="211" spans="1:7">
      <c r="A211" s="250" t="s">
        <v>604</v>
      </c>
      <c r="B211" s="251" t="s">
        <v>605</v>
      </c>
      <c r="C211" s="250" t="s">
        <v>176</v>
      </c>
      <c r="D211" s="250" t="s">
        <v>237</v>
      </c>
      <c r="E211" s="252">
        <v>12</v>
      </c>
      <c r="F211" s="256">
        <v>26.728400000000001</v>
      </c>
      <c r="G211" s="256">
        <v>320.76</v>
      </c>
    </row>
    <row r="212" spans="1:7">
      <c r="A212" s="250" t="s">
        <v>241</v>
      </c>
      <c r="B212" s="251" t="s">
        <v>242</v>
      </c>
      <c r="C212" s="250" t="s">
        <v>176</v>
      </c>
      <c r="D212" s="250" t="s">
        <v>237</v>
      </c>
      <c r="E212" s="252">
        <v>0.3</v>
      </c>
      <c r="F212" s="256">
        <v>26.728400000000001</v>
      </c>
      <c r="G212" s="256">
        <v>8.0190000000000001</v>
      </c>
    </row>
    <row r="213" spans="1:7">
      <c r="A213" s="250" t="s">
        <v>243</v>
      </c>
      <c r="B213" s="251" t="s">
        <v>244</v>
      </c>
      <c r="C213" s="250" t="s">
        <v>176</v>
      </c>
      <c r="D213" s="250" t="s">
        <v>237</v>
      </c>
      <c r="E213" s="252">
        <v>16</v>
      </c>
      <c r="F213" s="256">
        <v>20.165800000000001</v>
      </c>
      <c r="G213" s="256">
        <v>322.72000000000003</v>
      </c>
    </row>
    <row r="214" spans="1:7" ht="15.75" customHeight="1">
      <c r="A214" s="254"/>
      <c r="B214" s="254"/>
      <c r="C214" s="254"/>
      <c r="D214" s="254"/>
      <c r="E214" s="359" t="s">
        <v>229</v>
      </c>
      <c r="F214" s="359"/>
      <c r="G214" s="257">
        <v>651.49900000000002</v>
      </c>
    </row>
    <row r="215" spans="1:7" ht="15.75">
      <c r="A215" s="254"/>
      <c r="B215" s="254"/>
      <c r="C215" s="254"/>
      <c r="D215" s="254"/>
      <c r="E215" s="360" t="s">
        <v>230</v>
      </c>
      <c r="F215" s="360"/>
      <c r="G215" s="230">
        <v>1067.2</v>
      </c>
    </row>
    <row r="216" spans="1:7" ht="15.75" customHeight="1">
      <c r="A216" s="254"/>
      <c r="B216" s="254"/>
      <c r="C216" s="254"/>
      <c r="D216" s="254"/>
      <c r="E216" s="360" t="s">
        <v>231</v>
      </c>
      <c r="F216" s="360"/>
      <c r="G216" s="230">
        <v>622.99</v>
      </c>
    </row>
    <row r="217" spans="1:7" ht="15.75" customHeight="1">
      <c r="A217" s="254"/>
      <c r="B217" s="254"/>
      <c r="C217" s="254"/>
      <c r="D217" s="254"/>
      <c r="E217" s="360" t="s">
        <v>232</v>
      </c>
      <c r="F217" s="360"/>
      <c r="G217" s="230">
        <v>1067.2</v>
      </c>
    </row>
    <row r="218" spans="1:7" ht="15.75" customHeight="1">
      <c r="A218" s="254"/>
      <c r="B218" s="254"/>
      <c r="C218" s="254"/>
      <c r="D218" s="254"/>
      <c r="E218" s="360" t="s">
        <v>1862</v>
      </c>
      <c r="F218" s="360"/>
      <c r="G218" s="230">
        <v>239.8</v>
      </c>
    </row>
    <row r="219" spans="1:7" ht="15.75" customHeight="1">
      <c r="A219" s="254"/>
      <c r="B219" s="254"/>
      <c r="C219" s="254"/>
      <c r="D219" s="254"/>
      <c r="E219" s="360" t="s">
        <v>233</v>
      </c>
      <c r="F219" s="360"/>
      <c r="G219" s="230">
        <v>1307</v>
      </c>
    </row>
    <row r="220" spans="1:7">
      <c r="A220" s="254"/>
      <c r="B220" s="254"/>
      <c r="C220" s="361"/>
      <c r="D220" s="361"/>
      <c r="E220" s="254"/>
      <c r="F220" s="254"/>
      <c r="G220" s="254"/>
    </row>
    <row r="221" spans="1:7" ht="33" customHeight="1">
      <c r="A221" s="362" t="s">
        <v>1215</v>
      </c>
      <c r="B221" s="362"/>
      <c r="C221" s="362"/>
      <c r="D221" s="362"/>
      <c r="E221" s="362"/>
      <c r="F221" s="362"/>
      <c r="G221" s="362"/>
    </row>
    <row r="222" spans="1:7" ht="15.75">
      <c r="A222" s="362" t="s">
        <v>212</v>
      </c>
      <c r="B222" s="362"/>
      <c r="C222" s="229" t="s">
        <v>175</v>
      </c>
      <c r="D222" s="229" t="s">
        <v>203</v>
      </c>
      <c r="E222" s="229" t="s">
        <v>204</v>
      </c>
      <c r="F222" s="229" t="s">
        <v>205</v>
      </c>
      <c r="G222" s="229" t="s">
        <v>98</v>
      </c>
    </row>
    <row r="223" spans="1:7" ht="30">
      <c r="A223" s="250" t="s">
        <v>1216</v>
      </c>
      <c r="B223" s="251" t="s">
        <v>1001</v>
      </c>
      <c r="C223" s="250" t="s">
        <v>176</v>
      </c>
      <c r="D223" s="250" t="s">
        <v>394</v>
      </c>
      <c r="E223" s="252">
        <v>1</v>
      </c>
      <c r="F223" s="256">
        <v>1280.98</v>
      </c>
      <c r="G223" s="256">
        <v>1280.98</v>
      </c>
    </row>
    <row r="224" spans="1:7" ht="15.75" customHeight="1">
      <c r="A224" s="254"/>
      <c r="B224" s="254"/>
      <c r="C224" s="254"/>
      <c r="D224" s="254"/>
      <c r="E224" s="359" t="s">
        <v>224</v>
      </c>
      <c r="F224" s="359"/>
      <c r="G224" s="257">
        <v>1280.98</v>
      </c>
    </row>
    <row r="225" spans="1:7" ht="15.75">
      <c r="A225" s="254"/>
      <c r="B225" s="254"/>
      <c r="C225" s="254"/>
      <c r="D225" s="254"/>
      <c r="E225" s="360" t="s">
        <v>230</v>
      </c>
      <c r="F225" s="360"/>
      <c r="G225" s="230">
        <v>1280.98</v>
      </c>
    </row>
    <row r="226" spans="1:7" ht="15.75" customHeight="1">
      <c r="A226" s="254"/>
      <c r="B226" s="254"/>
      <c r="C226" s="254"/>
      <c r="D226" s="254"/>
      <c r="E226" s="360" t="s">
        <v>231</v>
      </c>
      <c r="F226" s="360"/>
      <c r="G226" s="230">
        <v>1280.98</v>
      </c>
    </row>
    <row r="227" spans="1:7" ht="15.75" customHeight="1">
      <c r="A227" s="254"/>
      <c r="B227" s="254"/>
      <c r="C227" s="254"/>
      <c r="D227" s="254"/>
      <c r="E227" s="360" t="s">
        <v>232</v>
      </c>
      <c r="F227" s="360"/>
      <c r="G227" s="230">
        <v>1280.98</v>
      </c>
    </row>
    <row r="228" spans="1:7" ht="15.75" customHeight="1">
      <c r="A228" s="254"/>
      <c r="B228" s="254"/>
      <c r="C228" s="254"/>
      <c r="D228" s="254"/>
      <c r="E228" s="360" t="s">
        <v>1862</v>
      </c>
      <c r="F228" s="360"/>
      <c r="G228" s="230">
        <v>287.83999999999997</v>
      </c>
    </row>
    <row r="229" spans="1:7" ht="15.75" customHeight="1">
      <c r="A229" s="254"/>
      <c r="B229" s="254"/>
      <c r="C229" s="254"/>
      <c r="D229" s="254"/>
      <c r="E229" s="360" t="s">
        <v>233</v>
      </c>
      <c r="F229" s="360"/>
      <c r="G229" s="230">
        <v>1568.82</v>
      </c>
    </row>
    <row r="230" spans="1:7">
      <c r="A230" s="254"/>
      <c r="B230" s="254"/>
      <c r="C230" s="361"/>
      <c r="D230" s="361"/>
      <c r="E230" s="254"/>
      <c r="F230" s="254"/>
      <c r="G230" s="254"/>
    </row>
    <row r="231" spans="1:7" ht="15.75" customHeight="1">
      <c r="A231" s="362" t="s">
        <v>1217</v>
      </c>
      <c r="B231" s="362"/>
      <c r="C231" s="362"/>
      <c r="D231" s="362"/>
      <c r="E231" s="362"/>
      <c r="F231" s="362"/>
      <c r="G231" s="362"/>
    </row>
    <row r="232" spans="1:7" ht="15.75">
      <c r="A232" s="362" t="s">
        <v>212</v>
      </c>
      <c r="B232" s="362"/>
      <c r="C232" s="229" t="s">
        <v>175</v>
      </c>
      <c r="D232" s="229" t="s">
        <v>203</v>
      </c>
      <c r="E232" s="229" t="s">
        <v>204</v>
      </c>
      <c r="F232" s="229" t="s">
        <v>205</v>
      </c>
      <c r="G232" s="229" t="s">
        <v>98</v>
      </c>
    </row>
    <row r="233" spans="1:7">
      <c r="A233" s="250" t="s">
        <v>1218</v>
      </c>
      <c r="B233" s="251" t="s">
        <v>1219</v>
      </c>
      <c r="C233" s="250" t="s">
        <v>176</v>
      </c>
      <c r="D233" s="250" t="s">
        <v>192</v>
      </c>
      <c r="E233" s="252">
        <v>1</v>
      </c>
      <c r="F233" s="256">
        <v>81.86</v>
      </c>
      <c r="G233" s="256">
        <v>81.86</v>
      </c>
    </row>
    <row r="234" spans="1:7">
      <c r="A234" s="250" t="s">
        <v>1220</v>
      </c>
      <c r="B234" s="251" t="s">
        <v>1221</v>
      </c>
      <c r="C234" s="250" t="s">
        <v>176</v>
      </c>
      <c r="D234" s="250" t="s">
        <v>141</v>
      </c>
      <c r="E234" s="252">
        <v>60</v>
      </c>
      <c r="F234" s="256">
        <v>9.33</v>
      </c>
      <c r="G234" s="256">
        <v>559.79999999999995</v>
      </c>
    </row>
    <row r="235" spans="1:7">
      <c r="A235" s="250" t="s">
        <v>1222</v>
      </c>
      <c r="B235" s="251" t="s">
        <v>1223</v>
      </c>
      <c r="C235" s="250" t="s">
        <v>176</v>
      </c>
      <c r="D235" s="250" t="s">
        <v>192</v>
      </c>
      <c r="E235" s="252">
        <v>4</v>
      </c>
      <c r="F235" s="256">
        <v>6.02</v>
      </c>
      <c r="G235" s="256">
        <v>24.08</v>
      </c>
    </row>
    <row r="236" spans="1:7">
      <c r="A236" s="250" t="s">
        <v>1224</v>
      </c>
      <c r="B236" s="251" t="s">
        <v>1225</v>
      </c>
      <c r="C236" s="250" t="s">
        <v>176</v>
      </c>
      <c r="D236" s="250" t="s">
        <v>192</v>
      </c>
      <c r="E236" s="252">
        <v>2</v>
      </c>
      <c r="F236" s="256">
        <v>4.1399999999999997</v>
      </c>
      <c r="G236" s="256">
        <v>8.2799999999999994</v>
      </c>
    </row>
    <row r="237" spans="1:7">
      <c r="A237" s="250" t="s">
        <v>1226</v>
      </c>
      <c r="B237" s="251" t="s">
        <v>1227</v>
      </c>
      <c r="C237" s="250" t="s">
        <v>176</v>
      </c>
      <c r="D237" s="250" t="s">
        <v>141</v>
      </c>
      <c r="E237" s="252">
        <v>6</v>
      </c>
      <c r="F237" s="256">
        <v>7.14</v>
      </c>
      <c r="G237" s="256">
        <v>42.84</v>
      </c>
    </row>
    <row r="238" spans="1:7">
      <c r="A238" s="250" t="s">
        <v>1228</v>
      </c>
      <c r="B238" s="251" t="s">
        <v>1229</v>
      </c>
      <c r="C238" s="250" t="s">
        <v>176</v>
      </c>
      <c r="D238" s="250" t="s">
        <v>192</v>
      </c>
      <c r="E238" s="252">
        <v>1</v>
      </c>
      <c r="F238" s="256">
        <v>53.28</v>
      </c>
      <c r="G238" s="256">
        <v>53.28</v>
      </c>
    </row>
    <row r="239" spans="1:7">
      <c r="A239" s="250" t="s">
        <v>1230</v>
      </c>
      <c r="B239" s="251" t="s">
        <v>1231</v>
      </c>
      <c r="C239" s="250" t="s">
        <v>176</v>
      </c>
      <c r="D239" s="250" t="s">
        <v>192</v>
      </c>
      <c r="E239" s="252">
        <v>2</v>
      </c>
      <c r="F239" s="256">
        <v>1.65</v>
      </c>
      <c r="G239" s="256">
        <v>3.3</v>
      </c>
    </row>
    <row r="240" spans="1:7">
      <c r="A240" s="250" t="s">
        <v>1232</v>
      </c>
      <c r="B240" s="251" t="s">
        <v>1233</v>
      </c>
      <c r="C240" s="250" t="s">
        <v>176</v>
      </c>
      <c r="D240" s="250" t="s">
        <v>192</v>
      </c>
      <c r="E240" s="252">
        <v>1</v>
      </c>
      <c r="F240" s="256">
        <v>29.15</v>
      </c>
      <c r="G240" s="256">
        <v>29.15</v>
      </c>
    </row>
    <row r="241" spans="1:7" ht="30">
      <c r="A241" s="250" t="s">
        <v>1234</v>
      </c>
      <c r="B241" s="251" t="s">
        <v>1235</v>
      </c>
      <c r="C241" s="250" t="s">
        <v>176</v>
      </c>
      <c r="D241" s="250" t="s">
        <v>192</v>
      </c>
      <c r="E241" s="252">
        <v>1</v>
      </c>
      <c r="F241" s="256">
        <v>601.70000000000005</v>
      </c>
      <c r="G241" s="256">
        <v>601.70000000000005</v>
      </c>
    </row>
    <row r="242" spans="1:7">
      <c r="A242" s="250" t="s">
        <v>1236</v>
      </c>
      <c r="B242" s="251" t="s">
        <v>1237</v>
      </c>
      <c r="C242" s="250" t="s">
        <v>176</v>
      </c>
      <c r="D242" s="250" t="s">
        <v>192</v>
      </c>
      <c r="E242" s="252">
        <v>1</v>
      </c>
      <c r="F242" s="256">
        <v>272.39999999999998</v>
      </c>
      <c r="G242" s="256">
        <v>272.39999999999998</v>
      </c>
    </row>
    <row r="243" spans="1:7" ht="15.75" customHeight="1">
      <c r="A243" s="254"/>
      <c r="B243" s="254"/>
      <c r="C243" s="254"/>
      <c r="D243" s="254"/>
      <c r="E243" s="359" t="s">
        <v>224</v>
      </c>
      <c r="F243" s="359"/>
      <c r="G243" s="257">
        <v>1676.69</v>
      </c>
    </row>
    <row r="244" spans="1:7" ht="15.75">
      <c r="A244" s="254"/>
      <c r="B244" s="254"/>
      <c r="C244" s="254"/>
      <c r="D244" s="254"/>
      <c r="E244" s="360" t="s">
        <v>230</v>
      </c>
      <c r="F244" s="360"/>
      <c r="G244" s="230">
        <v>1676.69</v>
      </c>
    </row>
    <row r="245" spans="1:7" ht="15.75" customHeight="1">
      <c r="A245" s="254"/>
      <c r="B245" s="254"/>
      <c r="C245" s="254"/>
      <c r="D245" s="254"/>
      <c r="E245" s="360" t="s">
        <v>231</v>
      </c>
      <c r="F245" s="360"/>
      <c r="G245" s="230">
        <v>1676.69</v>
      </c>
    </row>
    <row r="246" spans="1:7" ht="15.75" customHeight="1">
      <c r="A246" s="254"/>
      <c r="B246" s="254"/>
      <c r="C246" s="254"/>
      <c r="D246" s="254"/>
      <c r="E246" s="360" t="s">
        <v>232</v>
      </c>
      <c r="F246" s="360"/>
      <c r="G246" s="230">
        <v>1676.69</v>
      </c>
    </row>
    <row r="247" spans="1:7" ht="15.75" customHeight="1">
      <c r="A247" s="254"/>
      <c r="B247" s="254"/>
      <c r="C247" s="254"/>
      <c r="D247" s="254"/>
      <c r="E247" s="360" t="s">
        <v>1862</v>
      </c>
      <c r="F247" s="360"/>
      <c r="G247" s="230">
        <v>376.75</v>
      </c>
    </row>
    <row r="248" spans="1:7" ht="15.75" customHeight="1">
      <c r="A248" s="254"/>
      <c r="B248" s="254"/>
      <c r="C248" s="254"/>
      <c r="D248" s="254"/>
      <c r="E248" s="360" t="s">
        <v>233</v>
      </c>
      <c r="F248" s="360"/>
      <c r="G248" s="230">
        <v>2053.44</v>
      </c>
    </row>
    <row r="249" spans="1:7">
      <c r="A249" s="254"/>
      <c r="B249" s="254"/>
      <c r="C249" s="361"/>
      <c r="D249" s="361"/>
      <c r="E249" s="254"/>
      <c r="F249" s="254"/>
      <c r="G249" s="254"/>
    </row>
    <row r="250" spans="1:7" ht="15.75" customHeight="1">
      <c r="A250" s="362" t="s">
        <v>1238</v>
      </c>
      <c r="B250" s="362"/>
      <c r="C250" s="362"/>
      <c r="D250" s="362"/>
      <c r="E250" s="362"/>
      <c r="F250" s="362"/>
      <c r="G250" s="362"/>
    </row>
    <row r="251" spans="1:7" ht="15.75">
      <c r="A251" s="362" t="s">
        <v>212</v>
      </c>
      <c r="B251" s="362"/>
      <c r="C251" s="229" t="s">
        <v>175</v>
      </c>
      <c r="D251" s="229" t="s">
        <v>203</v>
      </c>
      <c r="E251" s="229" t="s">
        <v>204</v>
      </c>
      <c r="F251" s="229" t="s">
        <v>205</v>
      </c>
      <c r="G251" s="229" t="s">
        <v>98</v>
      </c>
    </row>
    <row r="252" spans="1:7">
      <c r="A252" s="250" t="s">
        <v>1239</v>
      </c>
      <c r="B252" s="251" t="s">
        <v>1240</v>
      </c>
      <c r="C252" s="250" t="s">
        <v>176</v>
      </c>
      <c r="D252" s="250" t="s">
        <v>192</v>
      </c>
      <c r="E252" s="252">
        <v>1</v>
      </c>
      <c r="F252" s="256">
        <v>19.690000000000001</v>
      </c>
      <c r="G252" s="256">
        <v>19.690000000000001</v>
      </c>
    </row>
    <row r="253" spans="1:7">
      <c r="A253" s="250" t="s">
        <v>1241</v>
      </c>
      <c r="B253" s="251" t="s">
        <v>1242</v>
      </c>
      <c r="C253" s="250" t="s">
        <v>176</v>
      </c>
      <c r="D253" s="250" t="s">
        <v>192</v>
      </c>
      <c r="E253" s="252">
        <v>1</v>
      </c>
      <c r="F253" s="256">
        <v>100.79</v>
      </c>
      <c r="G253" s="256">
        <v>100.79</v>
      </c>
    </row>
    <row r="254" spans="1:7">
      <c r="A254" s="250" t="s">
        <v>1243</v>
      </c>
      <c r="B254" s="251" t="s">
        <v>1244</v>
      </c>
      <c r="C254" s="250" t="s">
        <v>176</v>
      </c>
      <c r="D254" s="250" t="s">
        <v>141</v>
      </c>
      <c r="E254" s="252">
        <v>9.9988840999999997</v>
      </c>
      <c r="F254" s="256">
        <v>6.4</v>
      </c>
      <c r="G254" s="256">
        <v>63.992899999999999</v>
      </c>
    </row>
    <row r="255" spans="1:7">
      <c r="A255" s="250" t="s">
        <v>1245</v>
      </c>
      <c r="B255" s="251" t="s">
        <v>1246</v>
      </c>
      <c r="C255" s="250" t="s">
        <v>176</v>
      </c>
      <c r="D255" s="250" t="s">
        <v>192</v>
      </c>
      <c r="E255" s="252">
        <v>0.50002232999999996</v>
      </c>
      <c r="F255" s="256">
        <v>584.75</v>
      </c>
      <c r="G255" s="256">
        <v>292.38810000000001</v>
      </c>
    </row>
    <row r="256" spans="1:7">
      <c r="A256" s="250" t="s">
        <v>1247</v>
      </c>
      <c r="B256" s="251" t="s">
        <v>1248</v>
      </c>
      <c r="C256" s="250" t="s">
        <v>176</v>
      </c>
      <c r="D256" s="250" t="s">
        <v>141</v>
      </c>
      <c r="E256" s="252">
        <v>10.000157079999999</v>
      </c>
      <c r="F256" s="256">
        <v>34.54</v>
      </c>
      <c r="G256" s="256">
        <v>345.40539999999999</v>
      </c>
    </row>
    <row r="257" spans="1:7">
      <c r="A257" s="250" t="s">
        <v>1249</v>
      </c>
      <c r="B257" s="251" t="s">
        <v>1250</v>
      </c>
      <c r="C257" s="250" t="s">
        <v>176</v>
      </c>
      <c r="D257" s="250" t="s">
        <v>141</v>
      </c>
      <c r="E257" s="252">
        <v>4.9995645399999997</v>
      </c>
      <c r="F257" s="256">
        <v>15.18</v>
      </c>
      <c r="G257" s="256">
        <v>75.8934</v>
      </c>
    </row>
    <row r="258" spans="1:7">
      <c r="A258" s="250" t="s">
        <v>1251</v>
      </c>
      <c r="B258" s="251" t="s">
        <v>1252</v>
      </c>
      <c r="C258" s="250" t="s">
        <v>176</v>
      </c>
      <c r="D258" s="250" t="s">
        <v>193</v>
      </c>
      <c r="E258" s="252">
        <v>0.50002232999999996</v>
      </c>
      <c r="F258" s="256">
        <v>14.2</v>
      </c>
      <c r="G258" s="256">
        <v>7.1002999999999998</v>
      </c>
    </row>
    <row r="259" spans="1:7">
      <c r="A259" s="250" t="s">
        <v>1253</v>
      </c>
      <c r="B259" s="251" t="s">
        <v>1254</v>
      </c>
      <c r="C259" s="250" t="s">
        <v>176</v>
      </c>
      <c r="D259" s="250" t="s">
        <v>141</v>
      </c>
      <c r="E259" s="252">
        <v>3.9990104199999998</v>
      </c>
      <c r="F259" s="256">
        <v>8.56</v>
      </c>
      <c r="G259" s="256">
        <v>34.231499999999997</v>
      </c>
    </row>
    <row r="260" spans="1:7" ht="15.75" customHeight="1">
      <c r="A260" s="254"/>
      <c r="B260" s="254"/>
      <c r="C260" s="254"/>
      <c r="D260" s="254"/>
      <c r="E260" s="359" t="s">
        <v>224</v>
      </c>
      <c r="F260" s="359"/>
      <c r="G260" s="257">
        <v>939.49159999999995</v>
      </c>
    </row>
    <row r="261" spans="1:7" ht="15.75">
      <c r="A261" s="362" t="s">
        <v>225</v>
      </c>
      <c r="B261" s="362"/>
      <c r="C261" s="229" t="s">
        <v>175</v>
      </c>
      <c r="D261" s="229" t="s">
        <v>203</v>
      </c>
      <c r="E261" s="229" t="s">
        <v>204</v>
      </c>
      <c r="F261" s="229" t="s">
        <v>205</v>
      </c>
      <c r="G261" s="229" t="s">
        <v>98</v>
      </c>
    </row>
    <row r="262" spans="1:7">
      <c r="A262" s="250" t="s">
        <v>604</v>
      </c>
      <c r="B262" s="251" t="s">
        <v>605</v>
      </c>
      <c r="C262" s="250" t="s">
        <v>176</v>
      </c>
      <c r="D262" s="250" t="s">
        <v>237</v>
      </c>
      <c r="E262" s="252">
        <v>7.9999410500000003</v>
      </c>
      <c r="F262" s="256">
        <v>26.728400000000001</v>
      </c>
      <c r="G262" s="256">
        <v>213.83840000000001</v>
      </c>
    </row>
    <row r="263" spans="1:7">
      <c r="A263" s="250" t="s">
        <v>243</v>
      </c>
      <c r="B263" s="251" t="s">
        <v>244</v>
      </c>
      <c r="C263" s="250" t="s">
        <v>176</v>
      </c>
      <c r="D263" s="250" t="s">
        <v>237</v>
      </c>
      <c r="E263" s="252">
        <v>7.9998128299999998</v>
      </c>
      <c r="F263" s="256">
        <v>20.165800000000001</v>
      </c>
      <c r="G263" s="256">
        <v>161.3562</v>
      </c>
    </row>
    <row r="264" spans="1:7" ht="15.75" customHeight="1">
      <c r="A264" s="254"/>
      <c r="B264" s="254"/>
      <c r="C264" s="254"/>
      <c r="D264" s="254"/>
      <c r="E264" s="359" t="s">
        <v>229</v>
      </c>
      <c r="F264" s="359"/>
      <c r="G264" s="257">
        <v>375.19459999999998</v>
      </c>
    </row>
    <row r="265" spans="1:7" ht="15.75">
      <c r="A265" s="362" t="s">
        <v>245</v>
      </c>
      <c r="B265" s="362"/>
      <c r="C265" s="229" t="s">
        <v>175</v>
      </c>
      <c r="D265" s="229" t="s">
        <v>203</v>
      </c>
      <c r="E265" s="229" t="s">
        <v>204</v>
      </c>
      <c r="F265" s="229" t="s">
        <v>205</v>
      </c>
      <c r="G265" s="229" t="s">
        <v>98</v>
      </c>
    </row>
    <row r="266" spans="1:7">
      <c r="A266" s="250" t="s">
        <v>1255</v>
      </c>
      <c r="B266" s="251" t="s">
        <v>1256</v>
      </c>
      <c r="C266" s="250" t="s">
        <v>176</v>
      </c>
      <c r="D266" s="250" t="s">
        <v>172</v>
      </c>
      <c r="E266" s="252">
        <v>0.12500558000000001</v>
      </c>
      <c r="F266" s="256">
        <v>519.99</v>
      </c>
      <c r="G266" s="256">
        <v>65.0017</v>
      </c>
    </row>
    <row r="267" spans="1:7" ht="15.75" customHeight="1">
      <c r="A267" s="254"/>
      <c r="B267" s="254"/>
      <c r="C267" s="254"/>
      <c r="D267" s="254"/>
      <c r="E267" s="359" t="s">
        <v>247</v>
      </c>
      <c r="F267" s="359"/>
      <c r="G267" s="257">
        <v>65.0017</v>
      </c>
    </row>
    <row r="268" spans="1:7" ht="15.75">
      <c r="A268" s="254"/>
      <c r="B268" s="254"/>
      <c r="C268" s="254"/>
      <c r="D268" s="254"/>
      <c r="E268" s="360" t="s">
        <v>230</v>
      </c>
      <c r="F268" s="360"/>
      <c r="G268" s="230">
        <v>1379.69</v>
      </c>
    </row>
    <row r="269" spans="1:7" ht="15.75" customHeight="1">
      <c r="A269" s="254"/>
      <c r="B269" s="254"/>
      <c r="C269" s="254"/>
      <c r="D269" s="254"/>
      <c r="E269" s="360" t="s">
        <v>231</v>
      </c>
      <c r="F269" s="360"/>
      <c r="G269" s="230">
        <v>1107.93</v>
      </c>
    </row>
    <row r="270" spans="1:7" ht="15.75" customHeight="1">
      <c r="A270" s="254"/>
      <c r="B270" s="254"/>
      <c r="C270" s="254"/>
      <c r="D270" s="254"/>
      <c r="E270" s="360" t="s">
        <v>232</v>
      </c>
      <c r="F270" s="360"/>
      <c r="G270" s="230">
        <v>1379.69</v>
      </c>
    </row>
    <row r="271" spans="1:7" ht="15.75" customHeight="1">
      <c r="A271" s="254"/>
      <c r="B271" s="254"/>
      <c r="C271" s="254"/>
      <c r="D271" s="254"/>
      <c r="E271" s="360" t="s">
        <v>1862</v>
      </c>
      <c r="F271" s="360"/>
      <c r="G271" s="230">
        <v>310.02</v>
      </c>
    </row>
    <row r="272" spans="1:7" ht="15.75" customHeight="1">
      <c r="A272" s="254"/>
      <c r="B272" s="254"/>
      <c r="C272" s="254"/>
      <c r="D272" s="254"/>
      <c r="E272" s="360" t="s">
        <v>233</v>
      </c>
      <c r="F272" s="360"/>
      <c r="G272" s="230">
        <v>1689.71</v>
      </c>
    </row>
    <row r="273" spans="1:7">
      <c r="A273" s="254"/>
      <c r="B273" s="254"/>
      <c r="C273" s="361"/>
      <c r="D273" s="361"/>
      <c r="E273" s="254"/>
      <c r="F273" s="254"/>
      <c r="G273" s="254"/>
    </row>
    <row r="274" spans="1:7" ht="15.75" customHeight="1">
      <c r="A274" s="362" t="s">
        <v>1257</v>
      </c>
      <c r="B274" s="362"/>
      <c r="C274" s="362"/>
      <c r="D274" s="362"/>
      <c r="E274" s="362"/>
      <c r="F274" s="362"/>
      <c r="G274" s="362"/>
    </row>
    <row r="275" spans="1:7" ht="15.75">
      <c r="A275" s="362" t="s">
        <v>212</v>
      </c>
      <c r="B275" s="362"/>
      <c r="C275" s="229" t="s">
        <v>175</v>
      </c>
      <c r="D275" s="229" t="s">
        <v>203</v>
      </c>
      <c r="E275" s="229" t="s">
        <v>204</v>
      </c>
      <c r="F275" s="229" t="s">
        <v>205</v>
      </c>
      <c r="G275" s="229" t="s">
        <v>98</v>
      </c>
    </row>
    <row r="276" spans="1:7">
      <c r="A276" s="250" t="s">
        <v>1258</v>
      </c>
      <c r="B276" s="251" t="s">
        <v>1259</v>
      </c>
      <c r="C276" s="250" t="s">
        <v>176</v>
      </c>
      <c r="D276" s="250" t="s">
        <v>141</v>
      </c>
      <c r="E276" s="252">
        <v>1</v>
      </c>
      <c r="F276" s="256">
        <v>299.97000000000003</v>
      </c>
      <c r="G276" s="256">
        <v>299.97000000000003</v>
      </c>
    </row>
    <row r="277" spans="1:7" ht="15.75" customHeight="1">
      <c r="A277" s="254"/>
      <c r="B277" s="254"/>
      <c r="C277" s="254"/>
      <c r="D277" s="254"/>
      <c r="E277" s="359" t="s">
        <v>224</v>
      </c>
      <c r="F277" s="359"/>
      <c r="G277" s="257">
        <v>299.97000000000003</v>
      </c>
    </row>
    <row r="278" spans="1:7" ht="15.75">
      <c r="A278" s="254"/>
      <c r="B278" s="254"/>
      <c r="C278" s="254"/>
      <c r="D278" s="254"/>
      <c r="E278" s="360" t="s">
        <v>230</v>
      </c>
      <c r="F278" s="360"/>
      <c r="G278" s="230">
        <v>299.97000000000003</v>
      </c>
    </row>
    <row r="279" spans="1:7" ht="15.75" customHeight="1">
      <c r="A279" s="254"/>
      <c r="B279" s="254"/>
      <c r="C279" s="254"/>
      <c r="D279" s="254"/>
      <c r="E279" s="360" t="s">
        <v>231</v>
      </c>
      <c r="F279" s="360"/>
      <c r="G279" s="230">
        <v>299.97000000000003</v>
      </c>
    </row>
    <row r="280" spans="1:7" ht="15.75" customHeight="1">
      <c r="A280" s="254"/>
      <c r="B280" s="254"/>
      <c r="C280" s="254"/>
      <c r="D280" s="254"/>
      <c r="E280" s="360" t="s">
        <v>232</v>
      </c>
      <c r="F280" s="360"/>
      <c r="G280" s="230">
        <v>299.97000000000003</v>
      </c>
    </row>
    <row r="281" spans="1:7" ht="15.75" customHeight="1">
      <c r="A281" s="254"/>
      <c r="B281" s="254"/>
      <c r="C281" s="254"/>
      <c r="D281" s="254"/>
      <c r="E281" s="360" t="s">
        <v>1862</v>
      </c>
      <c r="F281" s="360"/>
      <c r="G281" s="230">
        <v>67.400000000000006</v>
      </c>
    </row>
    <row r="282" spans="1:7" ht="15.75" customHeight="1">
      <c r="A282" s="254"/>
      <c r="B282" s="254"/>
      <c r="C282" s="254"/>
      <c r="D282" s="254"/>
      <c r="E282" s="360" t="s">
        <v>233</v>
      </c>
      <c r="F282" s="360"/>
      <c r="G282" s="230">
        <v>367.37</v>
      </c>
    </row>
    <row r="283" spans="1:7">
      <c r="A283" s="254"/>
      <c r="B283" s="254"/>
      <c r="C283" s="361"/>
      <c r="D283" s="361"/>
      <c r="E283" s="254"/>
      <c r="F283" s="254"/>
      <c r="G283" s="254"/>
    </row>
    <row r="284" spans="1:7" ht="15.75" customHeight="1">
      <c r="A284" s="362" t="s">
        <v>1260</v>
      </c>
      <c r="B284" s="362"/>
      <c r="C284" s="362"/>
      <c r="D284" s="362"/>
      <c r="E284" s="362"/>
      <c r="F284" s="362"/>
      <c r="G284" s="362"/>
    </row>
    <row r="285" spans="1:7" ht="15.75">
      <c r="A285" s="362" t="s">
        <v>245</v>
      </c>
      <c r="B285" s="362"/>
      <c r="C285" s="229" t="s">
        <v>175</v>
      </c>
      <c r="D285" s="229" t="s">
        <v>203</v>
      </c>
      <c r="E285" s="229" t="s">
        <v>204</v>
      </c>
      <c r="F285" s="229" t="s">
        <v>205</v>
      </c>
      <c r="G285" s="229" t="s">
        <v>98</v>
      </c>
    </row>
    <row r="286" spans="1:7" ht="30">
      <c r="A286" s="250" t="s">
        <v>1007</v>
      </c>
      <c r="B286" s="251" t="s">
        <v>1008</v>
      </c>
      <c r="C286" s="250" t="s">
        <v>181</v>
      </c>
      <c r="D286" s="250" t="s">
        <v>281</v>
      </c>
      <c r="E286" s="252">
        <v>1</v>
      </c>
      <c r="F286" s="253">
        <v>13.2</v>
      </c>
      <c r="G286" s="253">
        <v>13.2</v>
      </c>
    </row>
    <row r="287" spans="1:7" ht="15.75" customHeight="1">
      <c r="A287" s="254"/>
      <c r="B287" s="254"/>
      <c r="C287" s="254"/>
      <c r="D287" s="254"/>
      <c r="E287" s="359" t="s">
        <v>247</v>
      </c>
      <c r="F287" s="359"/>
      <c r="G287" s="255">
        <v>13.2</v>
      </c>
    </row>
    <row r="288" spans="1:7" ht="15.75">
      <c r="A288" s="254"/>
      <c r="B288" s="254"/>
      <c r="C288" s="254"/>
      <c r="D288" s="254"/>
      <c r="E288" s="360" t="s">
        <v>230</v>
      </c>
      <c r="F288" s="360"/>
      <c r="G288" s="230">
        <v>13.2</v>
      </c>
    </row>
    <row r="289" spans="1:7" ht="15.75" customHeight="1">
      <c r="A289" s="254"/>
      <c r="B289" s="254"/>
      <c r="C289" s="254"/>
      <c r="D289" s="254"/>
      <c r="E289" s="360" t="s">
        <v>231</v>
      </c>
      <c r="F289" s="360"/>
      <c r="G289" s="230">
        <v>13.2</v>
      </c>
    </row>
    <row r="290" spans="1:7" ht="15.75" customHeight="1">
      <c r="A290" s="254"/>
      <c r="B290" s="254"/>
      <c r="C290" s="254"/>
      <c r="D290" s="254"/>
      <c r="E290" s="360" t="s">
        <v>232</v>
      </c>
      <c r="F290" s="360"/>
      <c r="G290" s="230">
        <v>13.2</v>
      </c>
    </row>
    <row r="291" spans="1:7" ht="15.75" customHeight="1">
      <c r="A291" s="254"/>
      <c r="B291" s="254"/>
      <c r="C291" s="254"/>
      <c r="D291" s="254"/>
      <c r="E291" s="360" t="s">
        <v>1862</v>
      </c>
      <c r="F291" s="360"/>
      <c r="G291" s="230">
        <v>2.97</v>
      </c>
    </row>
    <row r="292" spans="1:7" ht="15.75" customHeight="1">
      <c r="A292" s="254"/>
      <c r="B292" s="254"/>
      <c r="C292" s="254"/>
      <c r="D292" s="254"/>
      <c r="E292" s="360" t="s">
        <v>233</v>
      </c>
      <c r="F292" s="360"/>
      <c r="G292" s="230">
        <v>16.170000000000002</v>
      </c>
    </row>
    <row r="293" spans="1:7">
      <c r="A293" s="254"/>
      <c r="B293" s="254"/>
      <c r="C293" s="361"/>
      <c r="D293" s="361"/>
      <c r="E293" s="254"/>
      <c r="F293" s="254"/>
      <c r="G293" s="254"/>
    </row>
    <row r="294" spans="1:7" ht="33" customHeight="1">
      <c r="A294" s="362" t="s">
        <v>1261</v>
      </c>
      <c r="B294" s="362"/>
      <c r="C294" s="362"/>
      <c r="D294" s="362"/>
      <c r="E294" s="362"/>
      <c r="F294" s="362"/>
      <c r="G294" s="362"/>
    </row>
    <row r="295" spans="1:7" ht="15.75" customHeight="1">
      <c r="A295" s="362" t="s">
        <v>248</v>
      </c>
      <c r="B295" s="362"/>
      <c r="C295" s="229" t="s">
        <v>175</v>
      </c>
      <c r="D295" s="229" t="s">
        <v>203</v>
      </c>
      <c r="E295" s="229" t="s">
        <v>204</v>
      </c>
      <c r="F295" s="229" t="s">
        <v>205</v>
      </c>
      <c r="G295" s="229" t="s">
        <v>98</v>
      </c>
    </row>
    <row r="296" spans="1:7" ht="30">
      <c r="A296" s="250" t="s">
        <v>1262</v>
      </c>
      <c r="B296" s="251" t="s">
        <v>1263</v>
      </c>
      <c r="C296" s="250" t="s">
        <v>133</v>
      </c>
      <c r="D296" s="250" t="s">
        <v>252</v>
      </c>
      <c r="E296" s="252">
        <v>1.95E-2</v>
      </c>
      <c r="F296" s="253">
        <v>71.25</v>
      </c>
      <c r="G296" s="253">
        <v>1.38</v>
      </c>
    </row>
    <row r="297" spans="1:7" ht="30">
      <c r="A297" s="250" t="s">
        <v>1264</v>
      </c>
      <c r="B297" s="251" t="s">
        <v>1265</v>
      </c>
      <c r="C297" s="250" t="s">
        <v>133</v>
      </c>
      <c r="D297" s="250" t="s">
        <v>255</v>
      </c>
      <c r="E297" s="252">
        <v>1.15E-2</v>
      </c>
      <c r="F297" s="253">
        <v>183.93</v>
      </c>
      <c r="G297" s="253">
        <v>2.11</v>
      </c>
    </row>
    <row r="298" spans="1:7" ht="15.75" customHeight="1">
      <c r="A298" s="254"/>
      <c r="B298" s="254"/>
      <c r="C298" s="254"/>
      <c r="D298" s="254"/>
      <c r="E298" s="359" t="s">
        <v>249</v>
      </c>
      <c r="F298" s="359"/>
      <c r="G298" s="255">
        <v>3.49</v>
      </c>
    </row>
    <row r="299" spans="1:7" ht="15.75" customHeight="1">
      <c r="A299" s="362" t="s">
        <v>234</v>
      </c>
      <c r="B299" s="362"/>
      <c r="C299" s="229" t="s">
        <v>175</v>
      </c>
      <c r="D299" s="229" t="s">
        <v>203</v>
      </c>
      <c r="E299" s="229" t="s">
        <v>204</v>
      </c>
      <c r="F299" s="229" t="s">
        <v>205</v>
      </c>
      <c r="G299" s="229" t="s">
        <v>98</v>
      </c>
    </row>
    <row r="300" spans="1:7">
      <c r="A300" s="250" t="s">
        <v>238</v>
      </c>
      <c r="B300" s="251" t="s">
        <v>239</v>
      </c>
      <c r="C300" s="250" t="s">
        <v>133</v>
      </c>
      <c r="D300" s="250" t="s">
        <v>237</v>
      </c>
      <c r="E300" s="252">
        <v>3.1E-2</v>
      </c>
      <c r="F300" s="253">
        <v>22.54</v>
      </c>
      <c r="G300" s="253">
        <v>0.69</v>
      </c>
    </row>
    <row r="301" spans="1:7" ht="15.75" customHeight="1">
      <c r="A301" s="254"/>
      <c r="B301" s="254"/>
      <c r="C301" s="254"/>
      <c r="D301" s="254"/>
      <c r="E301" s="359" t="s">
        <v>240</v>
      </c>
      <c r="F301" s="359"/>
      <c r="G301" s="255">
        <v>0.69</v>
      </c>
    </row>
    <row r="302" spans="1:7" ht="15.75">
      <c r="A302" s="362" t="s">
        <v>245</v>
      </c>
      <c r="B302" s="362"/>
      <c r="C302" s="229" t="s">
        <v>175</v>
      </c>
      <c r="D302" s="229" t="s">
        <v>203</v>
      </c>
      <c r="E302" s="229" t="s">
        <v>204</v>
      </c>
      <c r="F302" s="229" t="s">
        <v>205</v>
      </c>
      <c r="G302" s="229" t="s">
        <v>98</v>
      </c>
    </row>
    <row r="303" spans="1:7" ht="60">
      <c r="A303" s="250" t="s">
        <v>1266</v>
      </c>
      <c r="B303" s="251" t="s">
        <v>1267</v>
      </c>
      <c r="C303" s="250" t="s">
        <v>133</v>
      </c>
      <c r="D303" s="250" t="s">
        <v>172</v>
      </c>
      <c r="E303" s="252">
        <v>1.25</v>
      </c>
      <c r="F303" s="253">
        <v>8.57</v>
      </c>
      <c r="G303" s="253">
        <v>10.71</v>
      </c>
    </row>
    <row r="304" spans="1:7" ht="15.75" customHeight="1">
      <c r="A304" s="254"/>
      <c r="B304" s="254"/>
      <c r="C304" s="254"/>
      <c r="D304" s="254"/>
      <c r="E304" s="359" t="s">
        <v>247</v>
      </c>
      <c r="F304" s="359"/>
      <c r="G304" s="255">
        <v>10.71</v>
      </c>
    </row>
    <row r="305" spans="1:7" ht="15.75">
      <c r="A305" s="254"/>
      <c r="B305" s="254"/>
      <c r="C305" s="254"/>
      <c r="D305" s="254"/>
      <c r="E305" s="360" t="s">
        <v>230</v>
      </c>
      <c r="F305" s="360"/>
      <c r="G305" s="230">
        <v>14.89</v>
      </c>
    </row>
    <row r="306" spans="1:7" ht="15.75" customHeight="1">
      <c r="A306" s="254"/>
      <c r="B306" s="254"/>
      <c r="C306" s="254"/>
      <c r="D306" s="254"/>
      <c r="E306" s="360" t="s">
        <v>231</v>
      </c>
      <c r="F306" s="360"/>
      <c r="G306" s="230">
        <v>13.48</v>
      </c>
    </row>
    <row r="307" spans="1:7" ht="15.75" customHeight="1">
      <c r="A307" s="254"/>
      <c r="B307" s="254"/>
      <c r="C307" s="254"/>
      <c r="D307" s="254"/>
      <c r="E307" s="360" t="s">
        <v>232</v>
      </c>
      <c r="F307" s="360"/>
      <c r="G307" s="230">
        <v>14.89</v>
      </c>
    </row>
    <row r="308" spans="1:7" ht="15.75" customHeight="1">
      <c r="A308" s="254"/>
      <c r="B308" s="254"/>
      <c r="C308" s="254"/>
      <c r="D308" s="254"/>
      <c r="E308" s="360" t="s">
        <v>1862</v>
      </c>
      <c r="F308" s="360"/>
      <c r="G308" s="230">
        <v>3.35</v>
      </c>
    </row>
    <row r="309" spans="1:7" ht="15.75" customHeight="1">
      <c r="A309" s="254"/>
      <c r="B309" s="254"/>
      <c r="C309" s="254"/>
      <c r="D309" s="254"/>
      <c r="E309" s="360" t="s">
        <v>233</v>
      </c>
      <c r="F309" s="360"/>
      <c r="G309" s="230">
        <v>18.239999999999998</v>
      </c>
    </row>
    <row r="310" spans="1:7">
      <c r="A310" s="254"/>
      <c r="B310" s="254"/>
      <c r="C310" s="361"/>
      <c r="D310" s="361"/>
      <c r="E310" s="254"/>
      <c r="F310" s="254"/>
      <c r="G310" s="254"/>
    </row>
    <row r="311" spans="1:7" ht="30.75" customHeight="1">
      <c r="A311" s="362" t="s">
        <v>1268</v>
      </c>
      <c r="B311" s="362"/>
      <c r="C311" s="362"/>
      <c r="D311" s="362"/>
      <c r="E311" s="362"/>
      <c r="F311" s="362"/>
      <c r="G311" s="362"/>
    </row>
    <row r="312" spans="1:7" ht="15.75" customHeight="1">
      <c r="A312" s="362" t="s">
        <v>248</v>
      </c>
      <c r="B312" s="362"/>
      <c r="C312" s="229" t="s">
        <v>175</v>
      </c>
      <c r="D312" s="229" t="s">
        <v>203</v>
      </c>
      <c r="E312" s="229" t="s">
        <v>204</v>
      </c>
      <c r="F312" s="229" t="s">
        <v>205</v>
      </c>
      <c r="G312" s="229" t="s">
        <v>98</v>
      </c>
    </row>
    <row r="313" spans="1:7" ht="60">
      <c r="A313" s="250" t="s">
        <v>422</v>
      </c>
      <c r="B313" s="251" t="s">
        <v>423</v>
      </c>
      <c r="C313" s="250" t="s">
        <v>133</v>
      </c>
      <c r="D313" s="250" t="s">
        <v>252</v>
      </c>
      <c r="E313" s="252">
        <v>5.9999999999999995E-4</v>
      </c>
      <c r="F313" s="253">
        <v>79.55</v>
      </c>
      <c r="G313" s="253">
        <v>0.04</v>
      </c>
    </row>
    <row r="314" spans="1:7" ht="60">
      <c r="A314" s="250" t="s">
        <v>424</v>
      </c>
      <c r="B314" s="251" t="s">
        <v>425</v>
      </c>
      <c r="C314" s="250" t="s">
        <v>133</v>
      </c>
      <c r="D314" s="250" t="s">
        <v>255</v>
      </c>
      <c r="E314" s="252">
        <v>5.4000000000000003E-3</v>
      </c>
      <c r="F314" s="253">
        <v>315.42</v>
      </c>
      <c r="G314" s="253">
        <v>1.7</v>
      </c>
    </row>
    <row r="315" spans="1:7" ht="30">
      <c r="A315" s="250" t="s">
        <v>426</v>
      </c>
      <c r="B315" s="251" t="s">
        <v>427</v>
      </c>
      <c r="C315" s="250" t="s">
        <v>133</v>
      </c>
      <c r="D315" s="250" t="s">
        <v>255</v>
      </c>
      <c r="E315" s="252">
        <v>0.12520000000000001</v>
      </c>
      <c r="F315" s="253">
        <v>35.880000000000003</v>
      </c>
      <c r="G315" s="253">
        <v>4.49</v>
      </c>
    </row>
    <row r="316" spans="1:7" ht="45">
      <c r="A316" s="250" t="s">
        <v>1269</v>
      </c>
      <c r="B316" s="251" t="s">
        <v>1270</v>
      </c>
      <c r="C316" s="250" t="s">
        <v>133</v>
      </c>
      <c r="D316" s="250" t="s">
        <v>252</v>
      </c>
      <c r="E316" s="252">
        <v>4.02E-2</v>
      </c>
      <c r="F316" s="253">
        <v>83.45</v>
      </c>
      <c r="G316" s="253">
        <v>3.35</v>
      </c>
    </row>
    <row r="317" spans="1:7" ht="45">
      <c r="A317" s="250" t="s">
        <v>1271</v>
      </c>
      <c r="B317" s="251" t="s">
        <v>1272</v>
      </c>
      <c r="C317" s="250" t="s">
        <v>133</v>
      </c>
      <c r="D317" s="250" t="s">
        <v>255</v>
      </c>
      <c r="E317" s="252">
        <v>2.7799999999999998E-2</v>
      </c>
      <c r="F317" s="253">
        <v>200.83</v>
      </c>
      <c r="G317" s="253">
        <v>5.58</v>
      </c>
    </row>
    <row r="318" spans="1:7" ht="15.75" customHeight="1">
      <c r="A318" s="254"/>
      <c r="B318" s="254"/>
      <c r="C318" s="254"/>
      <c r="D318" s="254"/>
      <c r="E318" s="359" t="s">
        <v>249</v>
      </c>
      <c r="F318" s="359"/>
      <c r="G318" s="255">
        <v>15.16</v>
      </c>
    </row>
    <row r="319" spans="1:7" ht="15.75" customHeight="1">
      <c r="A319" s="362" t="s">
        <v>234</v>
      </c>
      <c r="B319" s="362"/>
      <c r="C319" s="229" t="s">
        <v>175</v>
      </c>
      <c r="D319" s="229" t="s">
        <v>203</v>
      </c>
      <c r="E319" s="229" t="s">
        <v>204</v>
      </c>
      <c r="F319" s="229" t="s">
        <v>205</v>
      </c>
      <c r="G319" s="229" t="s">
        <v>98</v>
      </c>
    </row>
    <row r="320" spans="1:7">
      <c r="A320" s="250" t="s">
        <v>238</v>
      </c>
      <c r="B320" s="251" t="s">
        <v>239</v>
      </c>
      <c r="C320" s="250" t="s">
        <v>133</v>
      </c>
      <c r="D320" s="250" t="s">
        <v>237</v>
      </c>
      <c r="E320" s="252">
        <v>3.7900000000000003E-2</v>
      </c>
      <c r="F320" s="253">
        <v>22.54</v>
      </c>
      <c r="G320" s="253">
        <v>0.85</v>
      </c>
    </row>
    <row r="321" spans="1:7" ht="15.75" customHeight="1">
      <c r="A321" s="254"/>
      <c r="B321" s="254"/>
      <c r="C321" s="254"/>
      <c r="D321" s="254"/>
      <c r="E321" s="359" t="s">
        <v>240</v>
      </c>
      <c r="F321" s="359"/>
      <c r="G321" s="255">
        <v>0.85</v>
      </c>
    </row>
    <row r="322" spans="1:7" ht="15.75">
      <c r="A322" s="254"/>
      <c r="B322" s="254"/>
      <c r="C322" s="254"/>
      <c r="D322" s="254"/>
      <c r="E322" s="360" t="s">
        <v>230</v>
      </c>
      <c r="F322" s="360"/>
      <c r="G322" s="230">
        <v>16.010000000000002</v>
      </c>
    </row>
    <row r="323" spans="1:7" ht="15.75" customHeight="1">
      <c r="A323" s="254"/>
      <c r="B323" s="254"/>
      <c r="C323" s="254"/>
      <c r="D323" s="254"/>
      <c r="E323" s="360" t="s">
        <v>231</v>
      </c>
      <c r="F323" s="360"/>
      <c r="G323" s="230">
        <v>13.55</v>
      </c>
    </row>
    <row r="324" spans="1:7" ht="15.75" customHeight="1">
      <c r="A324" s="254"/>
      <c r="B324" s="254"/>
      <c r="C324" s="254"/>
      <c r="D324" s="254"/>
      <c r="E324" s="360" t="s">
        <v>232</v>
      </c>
      <c r="F324" s="360"/>
      <c r="G324" s="230">
        <v>16.010000000000002</v>
      </c>
    </row>
    <row r="325" spans="1:7" ht="15.75" customHeight="1">
      <c r="A325" s="254"/>
      <c r="B325" s="254"/>
      <c r="C325" s="254"/>
      <c r="D325" s="254"/>
      <c r="E325" s="360" t="s">
        <v>1862</v>
      </c>
      <c r="F325" s="360"/>
      <c r="G325" s="230">
        <v>3.6</v>
      </c>
    </row>
    <row r="326" spans="1:7" ht="15.75" customHeight="1">
      <c r="A326" s="254"/>
      <c r="B326" s="254"/>
      <c r="C326" s="254"/>
      <c r="D326" s="254"/>
      <c r="E326" s="360" t="s">
        <v>233</v>
      </c>
      <c r="F326" s="360"/>
      <c r="G326" s="230">
        <v>19.61</v>
      </c>
    </row>
    <row r="327" spans="1:7">
      <c r="A327" s="254"/>
      <c r="B327" s="254"/>
      <c r="C327" s="361"/>
      <c r="D327" s="361"/>
      <c r="E327" s="254"/>
      <c r="F327" s="254"/>
      <c r="G327" s="254"/>
    </row>
    <row r="328" spans="1:7" ht="30.75" customHeight="1">
      <c r="A328" s="362" t="s">
        <v>1273</v>
      </c>
      <c r="B328" s="362"/>
      <c r="C328" s="362"/>
      <c r="D328" s="362"/>
      <c r="E328" s="362"/>
      <c r="F328" s="362"/>
      <c r="G328" s="362"/>
    </row>
    <row r="329" spans="1:7" ht="15.75" customHeight="1">
      <c r="A329" s="362" t="s">
        <v>248</v>
      </c>
      <c r="B329" s="362"/>
      <c r="C329" s="229" t="s">
        <v>175</v>
      </c>
      <c r="D329" s="229" t="s">
        <v>203</v>
      </c>
      <c r="E329" s="229" t="s">
        <v>204</v>
      </c>
      <c r="F329" s="229" t="s">
        <v>205</v>
      </c>
      <c r="G329" s="229" t="s">
        <v>98</v>
      </c>
    </row>
    <row r="330" spans="1:7" ht="60">
      <c r="A330" s="250" t="s">
        <v>422</v>
      </c>
      <c r="B330" s="251" t="s">
        <v>423</v>
      </c>
      <c r="C330" s="250" t="s">
        <v>133</v>
      </c>
      <c r="D330" s="250" t="s">
        <v>252</v>
      </c>
      <c r="E330" s="252">
        <v>5.9999999999999995E-4</v>
      </c>
      <c r="F330" s="253">
        <v>79.55</v>
      </c>
      <c r="G330" s="253">
        <v>0.04</v>
      </c>
    </row>
    <row r="331" spans="1:7" ht="60">
      <c r="A331" s="250" t="s">
        <v>424</v>
      </c>
      <c r="B331" s="251" t="s">
        <v>425</v>
      </c>
      <c r="C331" s="250" t="s">
        <v>133</v>
      </c>
      <c r="D331" s="250" t="s">
        <v>255</v>
      </c>
      <c r="E331" s="252">
        <v>5.4000000000000003E-3</v>
      </c>
      <c r="F331" s="253">
        <v>315.42</v>
      </c>
      <c r="G331" s="253">
        <v>1.7</v>
      </c>
    </row>
    <row r="332" spans="1:7" ht="30">
      <c r="A332" s="250" t="s">
        <v>426</v>
      </c>
      <c r="B332" s="251" t="s">
        <v>427</v>
      </c>
      <c r="C332" s="250" t="s">
        <v>133</v>
      </c>
      <c r="D332" s="250" t="s">
        <v>255</v>
      </c>
      <c r="E332" s="252">
        <v>0.13389999999999999</v>
      </c>
      <c r="F332" s="253">
        <v>35.880000000000003</v>
      </c>
      <c r="G332" s="253">
        <v>4.8</v>
      </c>
    </row>
    <row r="333" spans="1:7" ht="45">
      <c r="A333" s="250" t="s">
        <v>1269</v>
      </c>
      <c r="B333" s="251" t="s">
        <v>1270</v>
      </c>
      <c r="C333" s="250" t="s">
        <v>133</v>
      </c>
      <c r="D333" s="250" t="s">
        <v>252</v>
      </c>
      <c r="E333" s="252">
        <v>6.4100000000000004E-2</v>
      </c>
      <c r="F333" s="253">
        <v>83.45</v>
      </c>
      <c r="G333" s="253">
        <v>5.34</v>
      </c>
    </row>
    <row r="334" spans="1:7" ht="45">
      <c r="A334" s="250" t="s">
        <v>1271</v>
      </c>
      <c r="B334" s="251" t="s">
        <v>1272</v>
      </c>
      <c r="C334" s="250" t="s">
        <v>133</v>
      </c>
      <c r="D334" s="250" t="s">
        <v>255</v>
      </c>
      <c r="E334" s="252">
        <v>4.4400000000000002E-2</v>
      </c>
      <c r="F334" s="253">
        <v>200.83</v>
      </c>
      <c r="G334" s="253">
        <v>8.91</v>
      </c>
    </row>
    <row r="335" spans="1:7" ht="15.75" customHeight="1">
      <c r="A335" s="254"/>
      <c r="B335" s="254"/>
      <c r="C335" s="254"/>
      <c r="D335" s="254"/>
      <c r="E335" s="359" t="s">
        <v>249</v>
      </c>
      <c r="F335" s="359"/>
      <c r="G335" s="255">
        <v>20.79</v>
      </c>
    </row>
    <row r="336" spans="1:7" ht="15.75">
      <c r="A336" s="362" t="s">
        <v>212</v>
      </c>
      <c r="B336" s="362"/>
      <c r="C336" s="229" t="s">
        <v>175</v>
      </c>
      <c r="D336" s="229" t="s">
        <v>203</v>
      </c>
      <c r="E336" s="229" t="s">
        <v>204</v>
      </c>
      <c r="F336" s="229" t="s">
        <v>205</v>
      </c>
      <c r="G336" s="229" t="s">
        <v>98</v>
      </c>
    </row>
    <row r="337" spans="1:7" ht="30">
      <c r="A337" s="250" t="s">
        <v>428</v>
      </c>
      <c r="B337" s="251" t="s">
        <v>429</v>
      </c>
      <c r="C337" s="250" t="s">
        <v>133</v>
      </c>
      <c r="D337" s="250" t="s">
        <v>172</v>
      </c>
      <c r="E337" s="252">
        <v>1.3889</v>
      </c>
      <c r="F337" s="253">
        <v>36.51</v>
      </c>
      <c r="G337" s="253">
        <v>50.7</v>
      </c>
    </row>
    <row r="338" spans="1:7" ht="15.75" customHeight="1">
      <c r="A338" s="254"/>
      <c r="B338" s="254"/>
      <c r="C338" s="254"/>
      <c r="D338" s="254"/>
      <c r="E338" s="359" t="s">
        <v>224</v>
      </c>
      <c r="F338" s="359"/>
      <c r="G338" s="255">
        <v>50.7</v>
      </c>
    </row>
    <row r="339" spans="1:7" ht="15.75" customHeight="1">
      <c r="A339" s="362" t="s">
        <v>234</v>
      </c>
      <c r="B339" s="362"/>
      <c r="C339" s="229" t="s">
        <v>175</v>
      </c>
      <c r="D339" s="229" t="s">
        <v>203</v>
      </c>
      <c r="E339" s="229" t="s">
        <v>204</v>
      </c>
      <c r="F339" s="229" t="s">
        <v>205</v>
      </c>
      <c r="G339" s="229" t="s">
        <v>98</v>
      </c>
    </row>
    <row r="340" spans="1:7">
      <c r="A340" s="250" t="s">
        <v>238</v>
      </c>
      <c r="B340" s="251" t="s">
        <v>239</v>
      </c>
      <c r="C340" s="250" t="s">
        <v>133</v>
      </c>
      <c r="D340" s="250" t="s">
        <v>237</v>
      </c>
      <c r="E340" s="252">
        <v>6.0499999999999998E-2</v>
      </c>
      <c r="F340" s="253">
        <v>22.54</v>
      </c>
      <c r="G340" s="253">
        <v>1.36</v>
      </c>
    </row>
    <row r="341" spans="1:7" ht="15.75" customHeight="1">
      <c r="A341" s="254"/>
      <c r="B341" s="254"/>
      <c r="C341" s="254"/>
      <c r="D341" s="254"/>
      <c r="E341" s="359" t="s">
        <v>240</v>
      </c>
      <c r="F341" s="359"/>
      <c r="G341" s="255">
        <v>1.36</v>
      </c>
    </row>
    <row r="342" spans="1:7" ht="15.75">
      <c r="A342" s="254"/>
      <c r="B342" s="254"/>
      <c r="C342" s="254"/>
      <c r="D342" s="254"/>
      <c r="E342" s="360" t="s">
        <v>230</v>
      </c>
      <c r="F342" s="360"/>
      <c r="G342" s="230">
        <v>72.849999999999994</v>
      </c>
    </row>
    <row r="343" spans="1:7" ht="15.75" customHeight="1">
      <c r="A343" s="254"/>
      <c r="B343" s="254"/>
      <c r="C343" s="254"/>
      <c r="D343" s="254"/>
      <c r="E343" s="360" t="s">
        <v>231</v>
      </c>
      <c r="F343" s="360"/>
      <c r="G343" s="230">
        <v>69.72</v>
      </c>
    </row>
    <row r="344" spans="1:7" ht="15.75" customHeight="1">
      <c r="A344" s="254"/>
      <c r="B344" s="254"/>
      <c r="C344" s="254"/>
      <c r="D344" s="254"/>
      <c r="E344" s="360" t="s">
        <v>232</v>
      </c>
      <c r="F344" s="360"/>
      <c r="G344" s="230">
        <v>72.849999999999994</v>
      </c>
    </row>
    <row r="345" spans="1:7" ht="15.75" customHeight="1">
      <c r="A345" s="254"/>
      <c r="B345" s="254"/>
      <c r="C345" s="254"/>
      <c r="D345" s="254"/>
      <c r="E345" s="360" t="s">
        <v>1862</v>
      </c>
      <c r="F345" s="360"/>
      <c r="G345" s="230">
        <v>16.37</v>
      </c>
    </row>
    <row r="346" spans="1:7" ht="15.75" customHeight="1">
      <c r="A346" s="254"/>
      <c r="B346" s="254"/>
      <c r="C346" s="254"/>
      <c r="D346" s="254"/>
      <c r="E346" s="360" t="s">
        <v>233</v>
      </c>
      <c r="F346" s="360"/>
      <c r="G346" s="230">
        <v>89.22</v>
      </c>
    </row>
    <row r="347" spans="1:7">
      <c r="A347" s="254"/>
      <c r="B347" s="254"/>
      <c r="C347" s="361"/>
      <c r="D347" s="361"/>
      <c r="E347" s="254"/>
      <c r="F347" s="254"/>
      <c r="G347" s="254"/>
    </row>
    <row r="348" spans="1:7" ht="15.75" customHeight="1">
      <c r="A348" s="362" t="s">
        <v>1274</v>
      </c>
      <c r="B348" s="362"/>
      <c r="C348" s="362"/>
      <c r="D348" s="362"/>
      <c r="E348" s="362"/>
      <c r="F348" s="362"/>
      <c r="G348" s="362"/>
    </row>
    <row r="349" spans="1:7" ht="15.75" customHeight="1">
      <c r="A349" s="362" t="s">
        <v>234</v>
      </c>
      <c r="B349" s="362"/>
      <c r="C349" s="229" t="s">
        <v>175</v>
      </c>
      <c r="D349" s="229" t="s">
        <v>203</v>
      </c>
      <c r="E349" s="229" t="s">
        <v>204</v>
      </c>
      <c r="F349" s="229" t="s">
        <v>205</v>
      </c>
      <c r="G349" s="229" t="s">
        <v>98</v>
      </c>
    </row>
    <row r="350" spans="1:7">
      <c r="A350" s="250" t="s">
        <v>238</v>
      </c>
      <c r="B350" s="251" t="s">
        <v>239</v>
      </c>
      <c r="C350" s="250" t="s">
        <v>133</v>
      </c>
      <c r="D350" s="250" t="s">
        <v>237</v>
      </c>
      <c r="E350" s="252">
        <v>3.956</v>
      </c>
      <c r="F350" s="253">
        <v>22.54</v>
      </c>
      <c r="G350" s="253">
        <v>89.16</v>
      </c>
    </row>
    <row r="351" spans="1:7" ht="15.75" customHeight="1">
      <c r="A351" s="254"/>
      <c r="B351" s="254"/>
      <c r="C351" s="254"/>
      <c r="D351" s="254"/>
      <c r="E351" s="359" t="s">
        <v>240</v>
      </c>
      <c r="F351" s="359"/>
      <c r="G351" s="255">
        <v>89.16</v>
      </c>
    </row>
    <row r="352" spans="1:7" ht="15.75">
      <c r="A352" s="254"/>
      <c r="B352" s="254"/>
      <c r="C352" s="254"/>
      <c r="D352" s="254"/>
      <c r="E352" s="360" t="s">
        <v>230</v>
      </c>
      <c r="F352" s="360"/>
      <c r="G352" s="230">
        <v>89.16</v>
      </c>
    </row>
    <row r="353" spans="1:7" ht="15.75" customHeight="1">
      <c r="A353" s="254"/>
      <c r="B353" s="254"/>
      <c r="C353" s="254"/>
      <c r="D353" s="254"/>
      <c r="E353" s="360" t="s">
        <v>231</v>
      </c>
      <c r="F353" s="360"/>
      <c r="G353" s="230">
        <v>59.81</v>
      </c>
    </row>
    <row r="354" spans="1:7" ht="15.75" customHeight="1">
      <c r="A354" s="254"/>
      <c r="B354" s="254"/>
      <c r="C354" s="254"/>
      <c r="D354" s="254"/>
      <c r="E354" s="360" t="s">
        <v>232</v>
      </c>
      <c r="F354" s="360"/>
      <c r="G354" s="230">
        <v>89.16</v>
      </c>
    </row>
    <row r="355" spans="1:7" ht="33" customHeight="1">
      <c r="A355" s="254"/>
      <c r="B355" s="254"/>
      <c r="C355" s="254"/>
      <c r="D355" s="254"/>
      <c r="E355" s="360" t="s">
        <v>1862</v>
      </c>
      <c r="F355" s="360"/>
      <c r="G355" s="230">
        <v>20.03</v>
      </c>
    </row>
    <row r="356" spans="1:7" ht="15.75" customHeight="1">
      <c r="A356" s="254"/>
      <c r="B356" s="254"/>
      <c r="C356" s="254"/>
      <c r="D356" s="254"/>
      <c r="E356" s="360" t="s">
        <v>233</v>
      </c>
      <c r="F356" s="360"/>
      <c r="G356" s="230">
        <v>109.19</v>
      </c>
    </row>
    <row r="357" spans="1:7">
      <c r="A357" s="254"/>
      <c r="B357" s="254"/>
      <c r="C357" s="361"/>
      <c r="D357" s="361"/>
      <c r="E357" s="254"/>
      <c r="F357" s="254"/>
      <c r="G357" s="254"/>
    </row>
    <row r="358" spans="1:7" ht="15.75" customHeight="1">
      <c r="A358" s="362" t="s">
        <v>1275</v>
      </c>
      <c r="B358" s="362"/>
      <c r="C358" s="362"/>
      <c r="D358" s="362"/>
      <c r="E358" s="362"/>
      <c r="F358" s="362"/>
      <c r="G358" s="362"/>
    </row>
    <row r="359" spans="1:7" ht="15.75" customHeight="1">
      <c r="A359" s="362" t="s">
        <v>248</v>
      </c>
      <c r="B359" s="362"/>
      <c r="C359" s="229" t="s">
        <v>175</v>
      </c>
      <c r="D359" s="229" t="s">
        <v>203</v>
      </c>
      <c r="E359" s="229" t="s">
        <v>204</v>
      </c>
      <c r="F359" s="229" t="s">
        <v>205</v>
      </c>
      <c r="G359" s="229" t="s">
        <v>98</v>
      </c>
    </row>
    <row r="360" spans="1:7" ht="60">
      <c r="A360" s="250" t="s">
        <v>1181</v>
      </c>
      <c r="B360" s="251" t="s">
        <v>1182</v>
      </c>
      <c r="C360" s="250" t="s">
        <v>133</v>
      </c>
      <c r="D360" s="250" t="s">
        <v>252</v>
      </c>
      <c r="E360" s="252">
        <v>3.5999999999999999E-3</v>
      </c>
      <c r="F360" s="253">
        <v>80.14</v>
      </c>
      <c r="G360" s="253">
        <v>0.28000000000000003</v>
      </c>
    </row>
    <row r="361" spans="1:7" ht="60">
      <c r="A361" s="250" t="s">
        <v>1183</v>
      </c>
      <c r="B361" s="251" t="s">
        <v>1184</v>
      </c>
      <c r="C361" s="250" t="s">
        <v>133</v>
      </c>
      <c r="D361" s="250" t="s">
        <v>255</v>
      </c>
      <c r="E361" s="252">
        <v>8.3000000000000001E-3</v>
      </c>
      <c r="F361" s="253">
        <v>268.19</v>
      </c>
      <c r="G361" s="253">
        <v>2.2200000000000002</v>
      </c>
    </row>
    <row r="362" spans="1:7" ht="15.75" customHeight="1">
      <c r="A362" s="254"/>
      <c r="B362" s="254"/>
      <c r="C362" s="254"/>
      <c r="D362" s="254"/>
      <c r="E362" s="359" t="s">
        <v>249</v>
      </c>
      <c r="F362" s="359"/>
      <c r="G362" s="255">
        <v>2.5</v>
      </c>
    </row>
    <row r="363" spans="1:7" ht="15.75">
      <c r="A363" s="254"/>
      <c r="B363" s="254"/>
      <c r="C363" s="254"/>
      <c r="D363" s="254"/>
      <c r="E363" s="360" t="s">
        <v>230</v>
      </c>
      <c r="F363" s="360"/>
      <c r="G363" s="230">
        <v>2.5</v>
      </c>
    </row>
    <row r="364" spans="1:7" ht="15.75" customHeight="1">
      <c r="A364" s="254"/>
      <c r="B364" s="254"/>
      <c r="C364" s="254"/>
      <c r="D364" s="254"/>
      <c r="E364" s="360" t="s">
        <v>231</v>
      </c>
      <c r="F364" s="360"/>
      <c r="G364" s="230">
        <v>2.33</v>
      </c>
    </row>
    <row r="365" spans="1:7" ht="15.75" customHeight="1">
      <c r="A365" s="254"/>
      <c r="B365" s="254"/>
      <c r="C365" s="254"/>
      <c r="D365" s="254"/>
      <c r="E365" s="360" t="s">
        <v>232</v>
      </c>
      <c r="F365" s="360"/>
      <c r="G365" s="230">
        <v>2.5</v>
      </c>
    </row>
    <row r="366" spans="1:7" ht="15.75" customHeight="1">
      <c r="A366" s="254"/>
      <c r="B366" s="254"/>
      <c r="C366" s="254"/>
      <c r="D366" s="254"/>
      <c r="E366" s="360" t="s">
        <v>1862</v>
      </c>
      <c r="F366" s="360"/>
      <c r="G366" s="230">
        <v>0.56000000000000005</v>
      </c>
    </row>
    <row r="367" spans="1:7" ht="15.75" customHeight="1">
      <c r="A367" s="254"/>
      <c r="B367" s="254"/>
      <c r="C367" s="254"/>
      <c r="D367" s="254"/>
      <c r="E367" s="360" t="s">
        <v>233</v>
      </c>
      <c r="F367" s="360"/>
      <c r="G367" s="230">
        <v>3.06</v>
      </c>
    </row>
    <row r="368" spans="1:7">
      <c r="A368" s="254"/>
      <c r="B368" s="254"/>
      <c r="C368" s="361"/>
      <c r="D368" s="361"/>
      <c r="E368" s="254"/>
      <c r="F368" s="254"/>
      <c r="G368" s="254"/>
    </row>
    <row r="369" spans="1:7" ht="15.75" customHeight="1">
      <c r="A369" s="362" t="s">
        <v>1276</v>
      </c>
      <c r="B369" s="362"/>
      <c r="C369" s="362"/>
      <c r="D369" s="362"/>
      <c r="E369" s="362"/>
      <c r="F369" s="362"/>
      <c r="G369" s="362"/>
    </row>
    <row r="370" spans="1:7" ht="15.75">
      <c r="A370" s="362" t="s">
        <v>212</v>
      </c>
      <c r="B370" s="362"/>
      <c r="C370" s="229" t="s">
        <v>175</v>
      </c>
      <c r="D370" s="229" t="s">
        <v>203</v>
      </c>
      <c r="E370" s="229" t="s">
        <v>204</v>
      </c>
      <c r="F370" s="229" t="s">
        <v>205</v>
      </c>
      <c r="G370" s="229" t="s">
        <v>98</v>
      </c>
    </row>
    <row r="371" spans="1:7" ht="30">
      <c r="A371" s="250" t="s">
        <v>1277</v>
      </c>
      <c r="B371" s="251" t="s">
        <v>1278</v>
      </c>
      <c r="C371" s="250" t="s">
        <v>133</v>
      </c>
      <c r="D371" s="250" t="s">
        <v>193</v>
      </c>
      <c r="E371" s="252">
        <v>2.5000000000000001E-2</v>
      </c>
      <c r="F371" s="253">
        <v>17.66</v>
      </c>
      <c r="G371" s="253">
        <v>0.44</v>
      </c>
    </row>
    <row r="372" spans="1:7" ht="45">
      <c r="A372" s="250" t="s">
        <v>266</v>
      </c>
      <c r="B372" s="251" t="s">
        <v>267</v>
      </c>
      <c r="C372" s="250" t="s">
        <v>133</v>
      </c>
      <c r="D372" s="250" t="s">
        <v>192</v>
      </c>
      <c r="E372" s="252">
        <v>0.63500000000000001</v>
      </c>
      <c r="F372" s="253">
        <v>0.22</v>
      </c>
      <c r="G372" s="253">
        <v>0.13</v>
      </c>
    </row>
    <row r="373" spans="1:7" ht="15.75" customHeight="1">
      <c r="A373" s="254"/>
      <c r="B373" s="254"/>
      <c r="C373" s="254"/>
      <c r="D373" s="254"/>
      <c r="E373" s="359" t="s">
        <v>224</v>
      </c>
      <c r="F373" s="359"/>
      <c r="G373" s="255">
        <v>0.56999999999999995</v>
      </c>
    </row>
    <row r="374" spans="1:7" ht="15.75" customHeight="1">
      <c r="A374" s="362" t="s">
        <v>234</v>
      </c>
      <c r="B374" s="362"/>
      <c r="C374" s="229" t="s">
        <v>175</v>
      </c>
      <c r="D374" s="229" t="s">
        <v>203</v>
      </c>
      <c r="E374" s="229" t="s">
        <v>204</v>
      </c>
      <c r="F374" s="229" t="s">
        <v>205</v>
      </c>
      <c r="G374" s="229" t="s">
        <v>98</v>
      </c>
    </row>
    <row r="375" spans="1:7">
      <c r="A375" s="250" t="s">
        <v>1279</v>
      </c>
      <c r="B375" s="251" t="s">
        <v>1280</v>
      </c>
      <c r="C375" s="250" t="s">
        <v>133</v>
      </c>
      <c r="D375" s="250" t="s">
        <v>237</v>
      </c>
      <c r="E375" s="252">
        <v>5.7000000000000002E-2</v>
      </c>
      <c r="F375" s="253">
        <v>23.26</v>
      </c>
      <c r="G375" s="253">
        <v>1.32</v>
      </c>
    </row>
    <row r="376" spans="1:7">
      <c r="A376" s="250" t="s">
        <v>1281</v>
      </c>
      <c r="B376" s="251" t="s">
        <v>1282</v>
      </c>
      <c r="C376" s="250" t="s">
        <v>133</v>
      </c>
      <c r="D376" s="250" t="s">
        <v>237</v>
      </c>
      <c r="E376" s="252">
        <v>0.15</v>
      </c>
      <c r="F376" s="253">
        <v>28</v>
      </c>
      <c r="G376" s="253">
        <v>4.2</v>
      </c>
    </row>
    <row r="377" spans="1:7" ht="15.75" customHeight="1">
      <c r="A377" s="254"/>
      <c r="B377" s="254"/>
      <c r="C377" s="254"/>
      <c r="D377" s="254"/>
      <c r="E377" s="359" t="s">
        <v>240</v>
      </c>
      <c r="F377" s="359"/>
      <c r="G377" s="255">
        <v>5.52</v>
      </c>
    </row>
    <row r="378" spans="1:7" ht="15.75">
      <c r="A378" s="362" t="s">
        <v>245</v>
      </c>
      <c r="B378" s="362"/>
      <c r="C378" s="229" t="s">
        <v>175</v>
      </c>
      <c r="D378" s="229" t="s">
        <v>203</v>
      </c>
      <c r="E378" s="229" t="s">
        <v>204</v>
      </c>
      <c r="F378" s="229" t="s">
        <v>205</v>
      </c>
      <c r="G378" s="229" t="s">
        <v>98</v>
      </c>
    </row>
    <row r="379" spans="1:7">
      <c r="A379" s="250" t="s">
        <v>276</v>
      </c>
      <c r="B379" s="251" t="s">
        <v>277</v>
      </c>
      <c r="C379" s="250" t="s">
        <v>133</v>
      </c>
      <c r="D379" s="250" t="s">
        <v>193</v>
      </c>
      <c r="E379" s="252">
        <v>1</v>
      </c>
      <c r="F379" s="253">
        <v>10.3</v>
      </c>
      <c r="G379" s="253">
        <v>10.3</v>
      </c>
    </row>
    <row r="380" spans="1:7" ht="15.75" customHeight="1">
      <c r="A380" s="254"/>
      <c r="B380" s="254"/>
      <c r="C380" s="254"/>
      <c r="D380" s="254"/>
      <c r="E380" s="359" t="s">
        <v>247</v>
      </c>
      <c r="F380" s="359"/>
      <c r="G380" s="255">
        <v>10.3</v>
      </c>
    </row>
    <row r="381" spans="1:7" ht="15.75">
      <c r="A381" s="254"/>
      <c r="B381" s="254"/>
      <c r="C381" s="254"/>
      <c r="D381" s="254"/>
      <c r="E381" s="360" t="s">
        <v>230</v>
      </c>
      <c r="F381" s="360"/>
      <c r="G381" s="230">
        <v>16.39</v>
      </c>
    </row>
    <row r="382" spans="1:7" ht="15.75" customHeight="1">
      <c r="A382" s="254"/>
      <c r="B382" s="254"/>
      <c r="C382" s="254"/>
      <c r="D382" s="254"/>
      <c r="E382" s="360" t="s">
        <v>231</v>
      </c>
      <c r="F382" s="360"/>
      <c r="G382" s="230">
        <v>14.22</v>
      </c>
    </row>
    <row r="383" spans="1:7" ht="15.75" customHeight="1">
      <c r="A383" s="254"/>
      <c r="B383" s="254"/>
      <c r="C383" s="254"/>
      <c r="D383" s="254"/>
      <c r="E383" s="360" t="s">
        <v>232</v>
      </c>
      <c r="F383" s="360"/>
      <c r="G383" s="230">
        <v>16.39</v>
      </c>
    </row>
    <row r="384" spans="1:7" ht="15.75" customHeight="1">
      <c r="A384" s="254"/>
      <c r="B384" s="254"/>
      <c r="C384" s="254"/>
      <c r="D384" s="254"/>
      <c r="E384" s="360" t="s">
        <v>1862</v>
      </c>
      <c r="F384" s="360"/>
      <c r="G384" s="230">
        <v>3.68</v>
      </c>
    </row>
    <row r="385" spans="1:7" ht="15.75" customHeight="1">
      <c r="A385" s="254"/>
      <c r="B385" s="254"/>
      <c r="C385" s="254"/>
      <c r="D385" s="254"/>
      <c r="E385" s="360" t="s">
        <v>233</v>
      </c>
      <c r="F385" s="360"/>
      <c r="G385" s="230">
        <v>20.07</v>
      </c>
    </row>
    <row r="386" spans="1:7">
      <c r="A386" s="254"/>
      <c r="B386" s="254"/>
      <c r="C386" s="361"/>
      <c r="D386" s="361"/>
      <c r="E386" s="254"/>
      <c r="F386" s="254"/>
      <c r="G386" s="254"/>
    </row>
    <row r="387" spans="1:7" ht="15.75" customHeight="1">
      <c r="A387" s="362" t="s">
        <v>1283</v>
      </c>
      <c r="B387" s="362"/>
      <c r="C387" s="362"/>
      <c r="D387" s="362"/>
      <c r="E387" s="362"/>
      <c r="F387" s="362"/>
      <c r="G387" s="362"/>
    </row>
    <row r="388" spans="1:7" ht="15.75">
      <c r="A388" s="362" t="s">
        <v>212</v>
      </c>
      <c r="B388" s="362"/>
      <c r="C388" s="229" t="s">
        <v>175</v>
      </c>
      <c r="D388" s="229" t="s">
        <v>203</v>
      </c>
      <c r="E388" s="229" t="s">
        <v>204</v>
      </c>
      <c r="F388" s="229" t="s">
        <v>205</v>
      </c>
      <c r="G388" s="229" t="s">
        <v>98</v>
      </c>
    </row>
    <row r="389" spans="1:7" ht="30">
      <c r="A389" s="250" t="s">
        <v>1277</v>
      </c>
      <c r="B389" s="251" t="s">
        <v>1278</v>
      </c>
      <c r="C389" s="250" t="s">
        <v>133</v>
      </c>
      <c r="D389" s="250" t="s">
        <v>193</v>
      </c>
      <c r="E389" s="252">
        <v>2.5000000000000001E-2</v>
      </c>
      <c r="F389" s="253">
        <v>17.66</v>
      </c>
      <c r="G389" s="253">
        <v>0.44</v>
      </c>
    </row>
    <row r="390" spans="1:7" ht="45">
      <c r="A390" s="250" t="s">
        <v>266</v>
      </c>
      <c r="B390" s="251" t="s">
        <v>267</v>
      </c>
      <c r="C390" s="250" t="s">
        <v>133</v>
      </c>
      <c r="D390" s="250" t="s">
        <v>192</v>
      </c>
      <c r="E390" s="252">
        <v>0.48</v>
      </c>
      <c r="F390" s="253">
        <v>0.22</v>
      </c>
      <c r="G390" s="253">
        <v>0.1</v>
      </c>
    </row>
    <row r="391" spans="1:7" ht="15.75" customHeight="1">
      <c r="A391" s="254"/>
      <c r="B391" s="254"/>
      <c r="C391" s="254"/>
      <c r="D391" s="254"/>
      <c r="E391" s="359" t="s">
        <v>224</v>
      </c>
      <c r="F391" s="359"/>
      <c r="G391" s="255">
        <v>0.54</v>
      </c>
    </row>
    <row r="392" spans="1:7" ht="15.75" customHeight="1">
      <c r="A392" s="362" t="s">
        <v>234</v>
      </c>
      <c r="B392" s="362"/>
      <c r="C392" s="229" t="s">
        <v>175</v>
      </c>
      <c r="D392" s="229" t="s">
        <v>203</v>
      </c>
      <c r="E392" s="229" t="s">
        <v>204</v>
      </c>
      <c r="F392" s="229" t="s">
        <v>205</v>
      </c>
      <c r="G392" s="229" t="s">
        <v>98</v>
      </c>
    </row>
    <row r="393" spans="1:7">
      <c r="A393" s="250" t="s">
        <v>1279</v>
      </c>
      <c r="B393" s="251" t="s">
        <v>1280</v>
      </c>
      <c r="C393" s="250" t="s">
        <v>133</v>
      </c>
      <c r="D393" s="250" t="s">
        <v>237</v>
      </c>
      <c r="E393" s="252">
        <v>4.3999999999999997E-2</v>
      </c>
      <c r="F393" s="253">
        <v>23.26</v>
      </c>
      <c r="G393" s="253">
        <v>1.02</v>
      </c>
    </row>
    <row r="394" spans="1:7">
      <c r="A394" s="250" t="s">
        <v>1281</v>
      </c>
      <c r="B394" s="251" t="s">
        <v>1282</v>
      </c>
      <c r="C394" s="250" t="s">
        <v>133</v>
      </c>
      <c r="D394" s="250" t="s">
        <v>237</v>
      </c>
      <c r="E394" s="252">
        <v>0.11600000000000001</v>
      </c>
      <c r="F394" s="253">
        <v>28</v>
      </c>
      <c r="G394" s="253">
        <v>3.24</v>
      </c>
    </row>
    <row r="395" spans="1:7" ht="15.75" customHeight="1">
      <c r="A395" s="254"/>
      <c r="B395" s="254"/>
      <c r="C395" s="254"/>
      <c r="D395" s="254"/>
      <c r="E395" s="359" t="s">
        <v>240</v>
      </c>
      <c r="F395" s="359"/>
      <c r="G395" s="255">
        <v>4.26</v>
      </c>
    </row>
    <row r="396" spans="1:7" ht="15.75">
      <c r="A396" s="362" t="s">
        <v>245</v>
      </c>
      <c r="B396" s="362"/>
      <c r="C396" s="229" t="s">
        <v>175</v>
      </c>
      <c r="D396" s="229" t="s">
        <v>203</v>
      </c>
      <c r="E396" s="229" t="s">
        <v>204</v>
      </c>
      <c r="F396" s="229" t="s">
        <v>205</v>
      </c>
      <c r="G396" s="229" t="s">
        <v>98</v>
      </c>
    </row>
    <row r="397" spans="1:7">
      <c r="A397" s="250" t="s">
        <v>1284</v>
      </c>
      <c r="B397" s="251" t="s">
        <v>1285</v>
      </c>
      <c r="C397" s="250" t="s">
        <v>133</v>
      </c>
      <c r="D397" s="250" t="s">
        <v>193</v>
      </c>
      <c r="E397" s="252">
        <v>1</v>
      </c>
      <c r="F397" s="253">
        <v>9.49</v>
      </c>
      <c r="G397" s="253">
        <v>9.49</v>
      </c>
    </row>
    <row r="398" spans="1:7" ht="15.75" customHeight="1">
      <c r="A398" s="254"/>
      <c r="B398" s="254"/>
      <c r="C398" s="254"/>
      <c r="D398" s="254"/>
      <c r="E398" s="359" t="s">
        <v>247</v>
      </c>
      <c r="F398" s="359"/>
      <c r="G398" s="255">
        <v>9.49</v>
      </c>
    </row>
    <row r="399" spans="1:7" ht="15.75">
      <c r="A399" s="254"/>
      <c r="B399" s="254"/>
      <c r="C399" s="254"/>
      <c r="D399" s="254"/>
      <c r="E399" s="360" t="s">
        <v>230</v>
      </c>
      <c r="F399" s="360"/>
      <c r="G399" s="230">
        <v>14.29</v>
      </c>
    </row>
    <row r="400" spans="1:7" ht="15.75" customHeight="1">
      <c r="A400" s="254"/>
      <c r="B400" s="254"/>
      <c r="C400" s="254"/>
      <c r="D400" s="254"/>
      <c r="E400" s="360" t="s">
        <v>231</v>
      </c>
      <c r="F400" s="360"/>
      <c r="G400" s="230">
        <v>12.66</v>
      </c>
    </row>
    <row r="401" spans="1:7" ht="15.75" customHeight="1">
      <c r="A401" s="254"/>
      <c r="B401" s="254"/>
      <c r="C401" s="254"/>
      <c r="D401" s="254"/>
      <c r="E401" s="360" t="s">
        <v>232</v>
      </c>
      <c r="F401" s="360"/>
      <c r="G401" s="230">
        <v>14.29</v>
      </c>
    </row>
    <row r="402" spans="1:7" ht="15.75" customHeight="1">
      <c r="A402" s="254"/>
      <c r="B402" s="254"/>
      <c r="C402" s="254"/>
      <c r="D402" s="254"/>
      <c r="E402" s="360" t="s">
        <v>1862</v>
      </c>
      <c r="F402" s="360"/>
      <c r="G402" s="230">
        <v>3.21</v>
      </c>
    </row>
    <row r="403" spans="1:7" ht="15.75" customHeight="1">
      <c r="A403" s="254"/>
      <c r="B403" s="254"/>
      <c r="C403" s="254"/>
      <c r="D403" s="254"/>
      <c r="E403" s="360" t="s">
        <v>233</v>
      </c>
      <c r="F403" s="360"/>
      <c r="G403" s="230">
        <v>17.5</v>
      </c>
    </row>
    <row r="404" spans="1:7">
      <c r="A404" s="254"/>
      <c r="B404" s="254"/>
      <c r="C404" s="361"/>
      <c r="D404" s="361"/>
      <c r="E404" s="254"/>
      <c r="F404" s="254"/>
      <c r="G404" s="254"/>
    </row>
    <row r="405" spans="1:7" ht="30.75" customHeight="1">
      <c r="A405" s="362" t="s">
        <v>1286</v>
      </c>
      <c r="B405" s="362"/>
      <c r="C405" s="362"/>
      <c r="D405" s="362"/>
      <c r="E405" s="362"/>
      <c r="F405" s="362"/>
      <c r="G405" s="362"/>
    </row>
    <row r="406" spans="1:7" ht="15.75">
      <c r="A406" s="362" t="s">
        <v>212</v>
      </c>
      <c r="B406" s="362"/>
      <c r="C406" s="229" t="s">
        <v>175</v>
      </c>
      <c r="D406" s="229" t="s">
        <v>203</v>
      </c>
      <c r="E406" s="229" t="s">
        <v>204</v>
      </c>
      <c r="F406" s="229" t="s">
        <v>205</v>
      </c>
      <c r="G406" s="229" t="s">
        <v>98</v>
      </c>
    </row>
    <row r="407" spans="1:7" ht="30">
      <c r="A407" s="250" t="s">
        <v>1277</v>
      </c>
      <c r="B407" s="251" t="s">
        <v>1278</v>
      </c>
      <c r="C407" s="250" t="s">
        <v>133</v>
      </c>
      <c r="D407" s="250" t="s">
        <v>193</v>
      </c>
      <c r="E407" s="252">
        <v>2.5000000000000001E-2</v>
      </c>
      <c r="F407" s="253">
        <v>17.66</v>
      </c>
      <c r="G407" s="253">
        <v>0.44</v>
      </c>
    </row>
    <row r="408" spans="1:7" ht="45">
      <c r="A408" s="250" t="s">
        <v>266</v>
      </c>
      <c r="B408" s="251" t="s">
        <v>267</v>
      </c>
      <c r="C408" s="250" t="s">
        <v>133</v>
      </c>
      <c r="D408" s="250" t="s">
        <v>192</v>
      </c>
      <c r="E408" s="252">
        <v>0.317</v>
      </c>
      <c r="F408" s="253">
        <v>0.22</v>
      </c>
      <c r="G408" s="253">
        <v>0.06</v>
      </c>
    </row>
    <row r="409" spans="1:7" ht="15.75" customHeight="1">
      <c r="A409" s="254"/>
      <c r="B409" s="254"/>
      <c r="C409" s="254"/>
      <c r="D409" s="254"/>
      <c r="E409" s="359" t="s">
        <v>224</v>
      </c>
      <c r="F409" s="359"/>
      <c r="G409" s="255">
        <v>0.5</v>
      </c>
    </row>
    <row r="410" spans="1:7" ht="15.75" customHeight="1">
      <c r="A410" s="362" t="s">
        <v>234</v>
      </c>
      <c r="B410" s="362"/>
      <c r="C410" s="229" t="s">
        <v>175</v>
      </c>
      <c r="D410" s="229" t="s">
        <v>203</v>
      </c>
      <c r="E410" s="229" t="s">
        <v>204</v>
      </c>
      <c r="F410" s="229" t="s">
        <v>205</v>
      </c>
      <c r="G410" s="229" t="s">
        <v>98</v>
      </c>
    </row>
    <row r="411" spans="1:7">
      <c r="A411" s="250" t="s">
        <v>1279</v>
      </c>
      <c r="B411" s="251" t="s">
        <v>1280</v>
      </c>
      <c r="C411" s="250" t="s">
        <v>133</v>
      </c>
      <c r="D411" s="250" t="s">
        <v>237</v>
      </c>
      <c r="E411" s="252">
        <v>2.5000000000000001E-2</v>
      </c>
      <c r="F411" s="253">
        <v>23.26</v>
      </c>
      <c r="G411" s="253">
        <v>0.57999999999999996</v>
      </c>
    </row>
    <row r="412" spans="1:7">
      <c r="A412" s="250" t="s">
        <v>1281</v>
      </c>
      <c r="B412" s="251" t="s">
        <v>1282</v>
      </c>
      <c r="C412" s="250" t="s">
        <v>133</v>
      </c>
      <c r="D412" s="250" t="s">
        <v>237</v>
      </c>
      <c r="E412" s="252">
        <v>6.4000000000000001E-2</v>
      </c>
      <c r="F412" s="253">
        <v>28</v>
      </c>
      <c r="G412" s="253">
        <v>1.79</v>
      </c>
    </row>
    <row r="413" spans="1:7" ht="15.75" customHeight="1">
      <c r="A413" s="254"/>
      <c r="B413" s="254"/>
      <c r="C413" s="254"/>
      <c r="D413" s="254"/>
      <c r="E413" s="359" t="s">
        <v>240</v>
      </c>
      <c r="F413" s="359"/>
      <c r="G413" s="255">
        <v>2.37</v>
      </c>
    </row>
    <row r="414" spans="1:7" ht="15.75">
      <c r="A414" s="362" t="s">
        <v>245</v>
      </c>
      <c r="B414" s="362"/>
      <c r="C414" s="229" t="s">
        <v>175</v>
      </c>
      <c r="D414" s="229" t="s">
        <v>203</v>
      </c>
      <c r="E414" s="229" t="s">
        <v>204</v>
      </c>
      <c r="F414" s="229" t="s">
        <v>205</v>
      </c>
      <c r="G414" s="229" t="s">
        <v>98</v>
      </c>
    </row>
    <row r="415" spans="1:7">
      <c r="A415" s="250" t="s">
        <v>1287</v>
      </c>
      <c r="B415" s="251" t="s">
        <v>1288</v>
      </c>
      <c r="C415" s="250" t="s">
        <v>133</v>
      </c>
      <c r="D415" s="250" t="s">
        <v>193</v>
      </c>
      <c r="E415" s="252">
        <v>1</v>
      </c>
      <c r="F415" s="253">
        <v>8.1300000000000008</v>
      </c>
      <c r="G415" s="253">
        <v>8.1300000000000008</v>
      </c>
    </row>
    <row r="416" spans="1:7" ht="15.75" customHeight="1">
      <c r="A416" s="254"/>
      <c r="B416" s="254"/>
      <c r="C416" s="254"/>
      <c r="D416" s="254"/>
      <c r="E416" s="359" t="s">
        <v>247</v>
      </c>
      <c r="F416" s="359"/>
      <c r="G416" s="255">
        <v>8.1300000000000008</v>
      </c>
    </row>
    <row r="417" spans="1:7" ht="15.75">
      <c r="A417" s="254"/>
      <c r="B417" s="254"/>
      <c r="C417" s="254"/>
      <c r="D417" s="254"/>
      <c r="E417" s="360" t="s">
        <v>230</v>
      </c>
      <c r="F417" s="360"/>
      <c r="G417" s="230">
        <v>11</v>
      </c>
    </row>
    <row r="418" spans="1:7" ht="15.75" customHeight="1">
      <c r="A418" s="254"/>
      <c r="B418" s="254"/>
      <c r="C418" s="254"/>
      <c r="D418" s="254"/>
      <c r="E418" s="360" t="s">
        <v>231</v>
      </c>
      <c r="F418" s="360"/>
      <c r="G418" s="230">
        <v>10.09</v>
      </c>
    </row>
    <row r="419" spans="1:7" ht="15.75" customHeight="1">
      <c r="A419" s="254"/>
      <c r="B419" s="254"/>
      <c r="C419" s="254"/>
      <c r="D419" s="254"/>
      <c r="E419" s="360" t="s">
        <v>232</v>
      </c>
      <c r="F419" s="360"/>
      <c r="G419" s="230">
        <v>11</v>
      </c>
    </row>
    <row r="420" spans="1:7" ht="15.75" customHeight="1">
      <c r="A420" s="254"/>
      <c r="B420" s="254"/>
      <c r="C420" s="254"/>
      <c r="D420" s="254"/>
      <c r="E420" s="360" t="s">
        <v>1862</v>
      </c>
      <c r="F420" s="360"/>
      <c r="G420" s="230">
        <v>2.4700000000000002</v>
      </c>
    </row>
    <row r="421" spans="1:7" ht="15.75" customHeight="1">
      <c r="A421" s="254"/>
      <c r="B421" s="254"/>
      <c r="C421" s="254"/>
      <c r="D421" s="254"/>
      <c r="E421" s="360" t="s">
        <v>233</v>
      </c>
      <c r="F421" s="360"/>
      <c r="G421" s="230">
        <v>13.47</v>
      </c>
    </row>
    <row r="422" spans="1:7">
      <c r="A422" s="254"/>
      <c r="B422" s="254"/>
      <c r="C422" s="361"/>
      <c r="D422" s="361"/>
      <c r="E422" s="254"/>
      <c r="F422" s="254"/>
      <c r="G422" s="254"/>
    </row>
    <row r="423" spans="1:7" ht="30.75" customHeight="1">
      <c r="A423" s="362" t="s">
        <v>1289</v>
      </c>
      <c r="B423" s="362"/>
      <c r="C423" s="362"/>
      <c r="D423" s="362"/>
      <c r="E423" s="362"/>
      <c r="F423" s="362"/>
      <c r="G423" s="362"/>
    </row>
    <row r="424" spans="1:7" ht="15.75">
      <c r="A424" s="362" t="s">
        <v>212</v>
      </c>
      <c r="B424" s="362"/>
      <c r="C424" s="229" t="s">
        <v>175</v>
      </c>
      <c r="D424" s="229" t="s">
        <v>203</v>
      </c>
      <c r="E424" s="229" t="s">
        <v>204</v>
      </c>
      <c r="F424" s="229" t="s">
        <v>205</v>
      </c>
      <c r="G424" s="229" t="s">
        <v>98</v>
      </c>
    </row>
    <row r="425" spans="1:7" ht="30">
      <c r="A425" s="250" t="s">
        <v>1277</v>
      </c>
      <c r="B425" s="251" t="s">
        <v>1278</v>
      </c>
      <c r="C425" s="250" t="s">
        <v>133</v>
      </c>
      <c r="D425" s="250" t="s">
        <v>193</v>
      </c>
      <c r="E425" s="252">
        <v>2.5000000000000001E-2</v>
      </c>
      <c r="F425" s="253">
        <v>17.66</v>
      </c>
      <c r="G425" s="253">
        <v>0.44</v>
      </c>
    </row>
    <row r="426" spans="1:7" ht="45">
      <c r="A426" s="250" t="s">
        <v>266</v>
      </c>
      <c r="B426" s="251" t="s">
        <v>267</v>
      </c>
      <c r="C426" s="250" t="s">
        <v>133</v>
      </c>
      <c r="D426" s="250" t="s">
        <v>192</v>
      </c>
      <c r="E426" s="252">
        <v>0.97</v>
      </c>
      <c r="F426" s="253">
        <v>0.22</v>
      </c>
      <c r="G426" s="253">
        <v>0.21</v>
      </c>
    </row>
    <row r="427" spans="1:7" ht="15.75" customHeight="1">
      <c r="A427" s="254"/>
      <c r="B427" s="254"/>
      <c r="C427" s="254"/>
      <c r="D427" s="254"/>
      <c r="E427" s="359" t="s">
        <v>224</v>
      </c>
      <c r="F427" s="359"/>
      <c r="G427" s="255">
        <v>0.65</v>
      </c>
    </row>
    <row r="428" spans="1:7" ht="15.75" customHeight="1">
      <c r="A428" s="362" t="s">
        <v>234</v>
      </c>
      <c r="B428" s="362"/>
      <c r="C428" s="229" t="s">
        <v>175</v>
      </c>
      <c r="D428" s="229" t="s">
        <v>203</v>
      </c>
      <c r="E428" s="229" t="s">
        <v>204</v>
      </c>
      <c r="F428" s="229" t="s">
        <v>205</v>
      </c>
      <c r="G428" s="229" t="s">
        <v>98</v>
      </c>
    </row>
    <row r="429" spans="1:7">
      <c r="A429" s="250" t="s">
        <v>1279</v>
      </c>
      <c r="B429" s="251" t="s">
        <v>1280</v>
      </c>
      <c r="C429" s="250" t="s">
        <v>133</v>
      </c>
      <c r="D429" s="250" t="s">
        <v>237</v>
      </c>
      <c r="E429" s="252">
        <v>1.29E-2</v>
      </c>
      <c r="F429" s="253">
        <v>23.26</v>
      </c>
      <c r="G429" s="253">
        <v>0.3</v>
      </c>
    </row>
    <row r="430" spans="1:7">
      <c r="A430" s="250" t="s">
        <v>1281</v>
      </c>
      <c r="B430" s="251" t="s">
        <v>1282</v>
      </c>
      <c r="C430" s="250" t="s">
        <v>133</v>
      </c>
      <c r="D430" s="250" t="s">
        <v>237</v>
      </c>
      <c r="E430" s="252">
        <v>7.9000000000000001E-2</v>
      </c>
      <c r="F430" s="253">
        <v>28</v>
      </c>
      <c r="G430" s="253">
        <v>2.21</v>
      </c>
    </row>
    <row r="431" spans="1:7" ht="15.75" customHeight="1">
      <c r="A431" s="254"/>
      <c r="B431" s="254"/>
      <c r="C431" s="254"/>
      <c r="D431" s="254"/>
      <c r="E431" s="359" t="s">
        <v>240</v>
      </c>
      <c r="F431" s="359"/>
      <c r="G431" s="255">
        <v>2.5099999999999998</v>
      </c>
    </row>
    <row r="432" spans="1:7" ht="15.75">
      <c r="A432" s="362" t="s">
        <v>245</v>
      </c>
      <c r="B432" s="362"/>
      <c r="C432" s="229" t="s">
        <v>175</v>
      </c>
      <c r="D432" s="229" t="s">
        <v>203</v>
      </c>
      <c r="E432" s="229" t="s">
        <v>204</v>
      </c>
      <c r="F432" s="229" t="s">
        <v>205</v>
      </c>
      <c r="G432" s="229" t="s">
        <v>98</v>
      </c>
    </row>
    <row r="433" spans="1:7">
      <c r="A433" s="250" t="s">
        <v>284</v>
      </c>
      <c r="B433" s="251" t="s">
        <v>285</v>
      </c>
      <c r="C433" s="250" t="s">
        <v>133</v>
      </c>
      <c r="D433" s="250" t="s">
        <v>193</v>
      </c>
      <c r="E433" s="252">
        <v>1</v>
      </c>
      <c r="F433" s="253">
        <v>10.35</v>
      </c>
      <c r="G433" s="253">
        <v>10.35</v>
      </c>
    </row>
    <row r="434" spans="1:7" ht="15.75" customHeight="1">
      <c r="A434" s="254"/>
      <c r="B434" s="254"/>
      <c r="C434" s="254"/>
      <c r="D434" s="254"/>
      <c r="E434" s="359" t="s">
        <v>247</v>
      </c>
      <c r="F434" s="359"/>
      <c r="G434" s="255">
        <v>10.35</v>
      </c>
    </row>
    <row r="435" spans="1:7" ht="15.75">
      <c r="A435" s="254"/>
      <c r="B435" s="254"/>
      <c r="C435" s="254"/>
      <c r="D435" s="254"/>
      <c r="E435" s="360" t="s">
        <v>230</v>
      </c>
      <c r="F435" s="360"/>
      <c r="G435" s="230">
        <v>13.51</v>
      </c>
    </row>
    <row r="436" spans="1:7" ht="15.75" customHeight="1">
      <c r="A436" s="254"/>
      <c r="B436" s="254"/>
      <c r="C436" s="254"/>
      <c r="D436" s="254"/>
      <c r="E436" s="360" t="s">
        <v>231</v>
      </c>
      <c r="F436" s="360"/>
      <c r="G436" s="230">
        <v>12.25</v>
      </c>
    </row>
    <row r="437" spans="1:7" ht="15.75" customHeight="1">
      <c r="A437" s="254"/>
      <c r="B437" s="254"/>
      <c r="C437" s="254"/>
      <c r="D437" s="254"/>
      <c r="E437" s="360" t="s">
        <v>232</v>
      </c>
      <c r="F437" s="360"/>
      <c r="G437" s="230">
        <v>13.51</v>
      </c>
    </row>
    <row r="438" spans="1:7" ht="15.75" customHeight="1">
      <c r="A438" s="254"/>
      <c r="B438" s="254"/>
      <c r="C438" s="254"/>
      <c r="D438" s="254"/>
      <c r="E438" s="360" t="s">
        <v>1862</v>
      </c>
      <c r="F438" s="360"/>
      <c r="G438" s="230">
        <v>3.04</v>
      </c>
    </row>
    <row r="439" spans="1:7" ht="15.75" customHeight="1">
      <c r="A439" s="254"/>
      <c r="B439" s="254"/>
      <c r="C439" s="254"/>
      <c r="D439" s="254"/>
      <c r="E439" s="360" t="s">
        <v>233</v>
      </c>
      <c r="F439" s="360"/>
      <c r="G439" s="230">
        <v>16.55</v>
      </c>
    </row>
    <row r="440" spans="1:7">
      <c r="A440" s="254"/>
      <c r="B440" s="254"/>
      <c r="C440" s="361"/>
      <c r="D440" s="361"/>
      <c r="E440" s="254"/>
      <c r="F440" s="254"/>
      <c r="G440" s="254"/>
    </row>
    <row r="441" spans="1:7" ht="31.5" customHeight="1">
      <c r="A441" s="362" t="s">
        <v>1290</v>
      </c>
      <c r="B441" s="362"/>
      <c r="C441" s="362"/>
      <c r="D441" s="362"/>
      <c r="E441" s="362"/>
      <c r="F441" s="362"/>
      <c r="G441" s="362"/>
    </row>
    <row r="442" spans="1:7" ht="15.75">
      <c r="A442" s="362" t="s">
        <v>212</v>
      </c>
      <c r="B442" s="362"/>
      <c r="C442" s="229" t="s">
        <v>175</v>
      </c>
      <c r="D442" s="229" t="s">
        <v>203</v>
      </c>
      <c r="E442" s="229" t="s">
        <v>204</v>
      </c>
      <c r="F442" s="229" t="s">
        <v>205</v>
      </c>
      <c r="G442" s="229" t="s">
        <v>98</v>
      </c>
    </row>
    <row r="443" spans="1:7" ht="33" customHeight="1">
      <c r="A443" s="250" t="s">
        <v>1277</v>
      </c>
      <c r="B443" s="251" t="s">
        <v>1278</v>
      </c>
      <c r="C443" s="250" t="s">
        <v>133</v>
      </c>
      <c r="D443" s="250" t="s">
        <v>193</v>
      </c>
      <c r="E443" s="252">
        <v>2.5000000000000001E-2</v>
      </c>
      <c r="F443" s="253">
        <v>17.66</v>
      </c>
      <c r="G443" s="253">
        <v>0.44</v>
      </c>
    </row>
    <row r="444" spans="1:7" ht="45">
      <c r="A444" s="250" t="s">
        <v>266</v>
      </c>
      <c r="B444" s="251" t="s">
        <v>267</v>
      </c>
      <c r="C444" s="250" t="s">
        <v>133</v>
      </c>
      <c r="D444" s="250" t="s">
        <v>192</v>
      </c>
      <c r="E444" s="252">
        <v>0.74299999999999999</v>
      </c>
      <c r="F444" s="253">
        <v>0.22</v>
      </c>
      <c r="G444" s="253">
        <v>0.16</v>
      </c>
    </row>
    <row r="445" spans="1:7" ht="15.75" customHeight="1">
      <c r="A445" s="254"/>
      <c r="B445" s="254"/>
      <c r="C445" s="254"/>
      <c r="D445" s="254"/>
      <c r="E445" s="359" t="s">
        <v>224</v>
      </c>
      <c r="F445" s="359"/>
      <c r="G445" s="255">
        <v>0.6</v>
      </c>
    </row>
    <row r="446" spans="1:7" ht="15.75" customHeight="1">
      <c r="A446" s="362" t="s">
        <v>234</v>
      </c>
      <c r="B446" s="362"/>
      <c r="C446" s="229" t="s">
        <v>175</v>
      </c>
      <c r="D446" s="229" t="s">
        <v>203</v>
      </c>
      <c r="E446" s="229" t="s">
        <v>204</v>
      </c>
      <c r="F446" s="229" t="s">
        <v>205</v>
      </c>
      <c r="G446" s="229" t="s">
        <v>98</v>
      </c>
    </row>
    <row r="447" spans="1:7">
      <c r="A447" s="250" t="s">
        <v>1279</v>
      </c>
      <c r="B447" s="251" t="s">
        <v>1280</v>
      </c>
      <c r="C447" s="250" t="s">
        <v>133</v>
      </c>
      <c r="D447" s="250" t="s">
        <v>237</v>
      </c>
      <c r="E447" s="252">
        <v>9.1999999999999998E-3</v>
      </c>
      <c r="F447" s="253">
        <v>23.26</v>
      </c>
      <c r="G447" s="253">
        <v>0.21</v>
      </c>
    </row>
    <row r="448" spans="1:7">
      <c r="A448" s="250" t="s">
        <v>1281</v>
      </c>
      <c r="B448" s="251" t="s">
        <v>1282</v>
      </c>
      <c r="C448" s="250" t="s">
        <v>133</v>
      </c>
      <c r="D448" s="250" t="s">
        <v>237</v>
      </c>
      <c r="E448" s="252">
        <v>5.6099999999999997E-2</v>
      </c>
      <c r="F448" s="253">
        <v>28</v>
      </c>
      <c r="G448" s="253">
        <v>1.57</v>
      </c>
    </row>
    <row r="449" spans="1:7" ht="15.75" customHeight="1">
      <c r="A449" s="254"/>
      <c r="B449" s="254"/>
      <c r="C449" s="254"/>
      <c r="D449" s="254"/>
      <c r="E449" s="359" t="s">
        <v>240</v>
      </c>
      <c r="F449" s="359"/>
      <c r="G449" s="255">
        <v>1.78</v>
      </c>
    </row>
    <row r="450" spans="1:7" ht="15.75">
      <c r="A450" s="362" t="s">
        <v>245</v>
      </c>
      <c r="B450" s="362"/>
      <c r="C450" s="229" t="s">
        <v>175</v>
      </c>
      <c r="D450" s="229" t="s">
        <v>203</v>
      </c>
      <c r="E450" s="229" t="s">
        <v>204</v>
      </c>
      <c r="F450" s="229" t="s">
        <v>205</v>
      </c>
      <c r="G450" s="229" t="s">
        <v>98</v>
      </c>
    </row>
    <row r="451" spans="1:7">
      <c r="A451" s="250" t="s">
        <v>276</v>
      </c>
      <c r="B451" s="251" t="s">
        <v>277</v>
      </c>
      <c r="C451" s="250" t="s">
        <v>133</v>
      </c>
      <c r="D451" s="250" t="s">
        <v>193</v>
      </c>
      <c r="E451" s="252">
        <v>1</v>
      </c>
      <c r="F451" s="253">
        <v>10.3</v>
      </c>
      <c r="G451" s="253">
        <v>10.3</v>
      </c>
    </row>
    <row r="452" spans="1:7" ht="15.75" customHeight="1">
      <c r="A452" s="254"/>
      <c r="B452" s="254"/>
      <c r="C452" s="254"/>
      <c r="D452" s="254"/>
      <c r="E452" s="359" t="s">
        <v>247</v>
      </c>
      <c r="F452" s="359"/>
      <c r="G452" s="255">
        <v>10.3</v>
      </c>
    </row>
    <row r="453" spans="1:7" ht="15.75">
      <c r="A453" s="254"/>
      <c r="B453" s="254"/>
      <c r="C453" s="254"/>
      <c r="D453" s="254"/>
      <c r="E453" s="360" t="s">
        <v>230</v>
      </c>
      <c r="F453" s="360"/>
      <c r="G453" s="230">
        <v>12.68</v>
      </c>
    </row>
    <row r="454" spans="1:7" ht="15.75" customHeight="1">
      <c r="A454" s="254"/>
      <c r="B454" s="254"/>
      <c r="C454" s="254"/>
      <c r="D454" s="254"/>
      <c r="E454" s="360" t="s">
        <v>231</v>
      </c>
      <c r="F454" s="360"/>
      <c r="G454" s="230">
        <v>11.84</v>
      </c>
    </row>
    <row r="455" spans="1:7" ht="15.75" customHeight="1">
      <c r="A455" s="254"/>
      <c r="B455" s="254"/>
      <c r="C455" s="254"/>
      <c r="D455" s="254"/>
      <c r="E455" s="360" t="s">
        <v>232</v>
      </c>
      <c r="F455" s="360"/>
      <c r="G455" s="230">
        <v>12.68</v>
      </c>
    </row>
    <row r="456" spans="1:7" ht="15.75" customHeight="1">
      <c r="A456" s="254"/>
      <c r="B456" s="254"/>
      <c r="C456" s="254"/>
      <c r="D456" s="254"/>
      <c r="E456" s="360" t="s">
        <v>1862</v>
      </c>
      <c r="F456" s="360"/>
      <c r="G456" s="230">
        <v>2.85</v>
      </c>
    </row>
    <row r="457" spans="1:7" ht="15.75" customHeight="1">
      <c r="A457" s="254"/>
      <c r="B457" s="254"/>
      <c r="C457" s="254"/>
      <c r="D457" s="254"/>
      <c r="E457" s="360" t="s">
        <v>233</v>
      </c>
      <c r="F457" s="360"/>
      <c r="G457" s="230">
        <v>15.53</v>
      </c>
    </row>
    <row r="458" spans="1:7">
      <c r="A458" s="254"/>
      <c r="B458" s="254"/>
      <c r="C458" s="361"/>
      <c r="D458" s="361"/>
      <c r="E458" s="254"/>
      <c r="F458" s="254"/>
      <c r="G458" s="254"/>
    </row>
    <row r="459" spans="1:7" ht="33" customHeight="1">
      <c r="A459" s="362" t="s">
        <v>1291</v>
      </c>
      <c r="B459" s="362"/>
      <c r="C459" s="362"/>
      <c r="D459" s="362"/>
      <c r="E459" s="362"/>
      <c r="F459" s="362"/>
      <c r="G459" s="362"/>
    </row>
    <row r="460" spans="1:7" ht="15.75">
      <c r="A460" s="362" t="s">
        <v>212</v>
      </c>
      <c r="B460" s="362"/>
      <c r="C460" s="229" t="s">
        <v>175</v>
      </c>
      <c r="D460" s="229" t="s">
        <v>203</v>
      </c>
      <c r="E460" s="229" t="s">
        <v>204</v>
      </c>
      <c r="F460" s="229" t="s">
        <v>205</v>
      </c>
      <c r="G460" s="229" t="s">
        <v>98</v>
      </c>
    </row>
    <row r="461" spans="1:7" ht="30">
      <c r="A461" s="250" t="s">
        <v>1277</v>
      </c>
      <c r="B461" s="251" t="s">
        <v>1278</v>
      </c>
      <c r="C461" s="250" t="s">
        <v>133</v>
      </c>
      <c r="D461" s="250" t="s">
        <v>193</v>
      </c>
      <c r="E461" s="252">
        <v>2.5000000000000001E-2</v>
      </c>
      <c r="F461" s="253">
        <v>17.66</v>
      </c>
      <c r="G461" s="253">
        <v>0.44</v>
      </c>
    </row>
    <row r="462" spans="1:7" ht="45">
      <c r="A462" s="250" t="s">
        <v>266</v>
      </c>
      <c r="B462" s="251" t="s">
        <v>267</v>
      </c>
      <c r="C462" s="250" t="s">
        <v>133</v>
      </c>
      <c r="D462" s="250" t="s">
        <v>192</v>
      </c>
      <c r="E462" s="252">
        <v>0.54300000000000004</v>
      </c>
      <c r="F462" s="253">
        <v>0.22</v>
      </c>
      <c r="G462" s="253">
        <v>0.11</v>
      </c>
    </row>
    <row r="463" spans="1:7" ht="15.75" customHeight="1">
      <c r="A463" s="254"/>
      <c r="B463" s="254"/>
      <c r="C463" s="254"/>
      <c r="D463" s="254"/>
      <c r="E463" s="359" t="s">
        <v>224</v>
      </c>
      <c r="F463" s="359"/>
      <c r="G463" s="255">
        <v>0.55000000000000004</v>
      </c>
    </row>
    <row r="464" spans="1:7" ht="15.75" customHeight="1">
      <c r="A464" s="362" t="s">
        <v>234</v>
      </c>
      <c r="B464" s="362"/>
      <c r="C464" s="229" t="s">
        <v>175</v>
      </c>
      <c r="D464" s="229" t="s">
        <v>203</v>
      </c>
      <c r="E464" s="229" t="s">
        <v>204</v>
      </c>
      <c r="F464" s="229" t="s">
        <v>205</v>
      </c>
      <c r="G464" s="229" t="s">
        <v>98</v>
      </c>
    </row>
    <row r="465" spans="1:7">
      <c r="A465" s="250" t="s">
        <v>1279</v>
      </c>
      <c r="B465" s="251" t="s">
        <v>1280</v>
      </c>
      <c r="C465" s="250" t="s">
        <v>133</v>
      </c>
      <c r="D465" s="250" t="s">
        <v>237</v>
      </c>
      <c r="E465" s="252">
        <v>6.4000000000000003E-3</v>
      </c>
      <c r="F465" s="253">
        <v>23.26</v>
      </c>
      <c r="G465" s="253">
        <v>0.14000000000000001</v>
      </c>
    </row>
    <row r="466" spans="1:7">
      <c r="A466" s="250" t="s">
        <v>1281</v>
      </c>
      <c r="B466" s="251" t="s">
        <v>1282</v>
      </c>
      <c r="C466" s="250" t="s">
        <v>133</v>
      </c>
      <c r="D466" s="250" t="s">
        <v>237</v>
      </c>
      <c r="E466" s="252">
        <v>3.9199999999999999E-2</v>
      </c>
      <c r="F466" s="253">
        <v>28</v>
      </c>
      <c r="G466" s="253">
        <v>1.0900000000000001</v>
      </c>
    </row>
    <row r="467" spans="1:7" ht="15.75" customHeight="1">
      <c r="A467" s="254"/>
      <c r="B467" s="254"/>
      <c r="C467" s="254"/>
      <c r="D467" s="254"/>
      <c r="E467" s="359" t="s">
        <v>240</v>
      </c>
      <c r="F467" s="359"/>
      <c r="G467" s="255">
        <v>1.23</v>
      </c>
    </row>
    <row r="468" spans="1:7" ht="15.75">
      <c r="A468" s="362" t="s">
        <v>245</v>
      </c>
      <c r="B468" s="362"/>
      <c r="C468" s="229" t="s">
        <v>175</v>
      </c>
      <c r="D468" s="229" t="s">
        <v>203</v>
      </c>
      <c r="E468" s="229" t="s">
        <v>204</v>
      </c>
      <c r="F468" s="229" t="s">
        <v>205</v>
      </c>
      <c r="G468" s="229" t="s">
        <v>98</v>
      </c>
    </row>
    <row r="469" spans="1:7">
      <c r="A469" s="250" t="s">
        <v>1284</v>
      </c>
      <c r="B469" s="251" t="s">
        <v>1285</v>
      </c>
      <c r="C469" s="250" t="s">
        <v>133</v>
      </c>
      <c r="D469" s="250" t="s">
        <v>193</v>
      </c>
      <c r="E469" s="252">
        <v>1</v>
      </c>
      <c r="F469" s="253">
        <v>9.49</v>
      </c>
      <c r="G469" s="253">
        <v>9.49</v>
      </c>
    </row>
    <row r="470" spans="1:7" ht="15.75" customHeight="1">
      <c r="A470" s="254"/>
      <c r="B470" s="254"/>
      <c r="C470" s="254"/>
      <c r="D470" s="254"/>
      <c r="E470" s="359" t="s">
        <v>247</v>
      </c>
      <c r="F470" s="359"/>
      <c r="G470" s="255">
        <v>9.49</v>
      </c>
    </row>
    <row r="471" spans="1:7" ht="15.75">
      <c r="A471" s="254"/>
      <c r="B471" s="254"/>
      <c r="C471" s="254"/>
      <c r="D471" s="254"/>
      <c r="E471" s="360" t="s">
        <v>230</v>
      </c>
      <c r="F471" s="360"/>
      <c r="G471" s="230">
        <v>11.27</v>
      </c>
    </row>
    <row r="472" spans="1:7" ht="15.75" customHeight="1">
      <c r="A472" s="254"/>
      <c r="B472" s="254"/>
      <c r="C472" s="254"/>
      <c r="D472" s="254"/>
      <c r="E472" s="360" t="s">
        <v>231</v>
      </c>
      <c r="F472" s="360"/>
      <c r="G472" s="230">
        <v>10.72</v>
      </c>
    </row>
    <row r="473" spans="1:7" ht="15.75" customHeight="1">
      <c r="A473" s="254"/>
      <c r="B473" s="254"/>
      <c r="C473" s="254"/>
      <c r="D473" s="254"/>
      <c r="E473" s="360" t="s">
        <v>232</v>
      </c>
      <c r="F473" s="360"/>
      <c r="G473" s="230">
        <v>11.27</v>
      </c>
    </row>
    <row r="474" spans="1:7" ht="33" customHeight="1">
      <c r="A474" s="254"/>
      <c r="B474" s="254"/>
      <c r="C474" s="254"/>
      <c r="D474" s="254"/>
      <c r="E474" s="360" t="s">
        <v>1862</v>
      </c>
      <c r="F474" s="360"/>
      <c r="G474" s="230">
        <v>2.5299999999999998</v>
      </c>
    </row>
    <row r="475" spans="1:7" ht="15.75" customHeight="1">
      <c r="A475" s="254"/>
      <c r="B475" s="254"/>
      <c r="C475" s="254"/>
      <c r="D475" s="254"/>
      <c r="E475" s="360" t="s">
        <v>233</v>
      </c>
      <c r="F475" s="360"/>
      <c r="G475" s="230">
        <v>13.8</v>
      </c>
    </row>
    <row r="476" spans="1:7">
      <c r="A476" s="254"/>
      <c r="B476" s="254"/>
      <c r="C476" s="361"/>
      <c r="D476" s="361"/>
      <c r="E476" s="254"/>
      <c r="F476" s="254"/>
      <c r="G476" s="254"/>
    </row>
    <row r="477" spans="1:7" ht="33" customHeight="1">
      <c r="A477" s="362" t="s">
        <v>1292</v>
      </c>
      <c r="B477" s="362"/>
      <c r="C477" s="362"/>
      <c r="D477" s="362"/>
      <c r="E477" s="362"/>
      <c r="F477" s="362"/>
      <c r="G477" s="362"/>
    </row>
    <row r="478" spans="1:7" ht="15.75">
      <c r="A478" s="362" t="s">
        <v>212</v>
      </c>
      <c r="B478" s="362"/>
      <c r="C478" s="229" t="s">
        <v>175</v>
      </c>
      <c r="D478" s="229" t="s">
        <v>203</v>
      </c>
      <c r="E478" s="229" t="s">
        <v>204</v>
      </c>
      <c r="F478" s="229" t="s">
        <v>205</v>
      </c>
      <c r="G478" s="229" t="s">
        <v>98</v>
      </c>
    </row>
    <row r="479" spans="1:7" ht="30">
      <c r="A479" s="250" t="s">
        <v>1277</v>
      </c>
      <c r="B479" s="251" t="s">
        <v>1278</v>
      </c>
      <c r="C479" s="250" t="s">
        <v>133</v>
      </c>
      <c r="D479" s="250" t="s">
        <v>193</v>
      </c>
      <c r="E479" s="252">
        <v>2.5000000000000001E-2</v>
      </c>
      <c r="F479" s="253">
        <v>17.66</v>
      </c>
      <c r="G479" s="253">
        <v>0.44</v>
      </c>
    </row>
    <row r="480" spans="1:7" ht="45">
      <c r="A480" s="250" t="s">
        <v>266</v>
      </c>
      <c r="B480" s="251" t="s">
        <v>267</v>
      </c>
      <c r="C480" s="250" t="s">
        <v>133</v>
      </c>
      <c r="D480" s="250" t="s">
        <v>192</v>
      </c>
      <c r="E480" s="252">
        <v>0.36699999999999999</v>
      </c>
      <c r="F480" s="253">
        <v>0.22</v>
      </c>
      <c r="G480" s="253">
        <v>0.08</v>
      </c>
    </row>
    <row r="481" spans="1:7" ht="15.75" customHeight="1">
      <c r="A481" s="254"/>
      <c r="B481" s="254"/>
      <c r="C481" s="254"/>
      <c r="D481" s="254"/>
      <c r="E481" s="359" t="s">
        <v>224</v>
      </c>
      <c r="F481" s="359"/>
      <c r="G481" s="255">
        <v>0.52</v>
      </c>
    </row>
    <row r="482" spans="1:7" ht="15.75" customHeight="1">
      <c r="A482" s="362" t="s">
        <v>234</v>
      </c>
      <c r="B482" s="362"/>
      <c r="C482" s="229" t="s">
        <v>175</v>
      </c>
      <c r="D482" s="229" t="s">
        <v>203</v>
      </c>
      <c r="E482" s="229" t="s">
        <v>204</v>
      </c>
      <c r="F482" s="229" t="s">
        <v>205</v>
      </c>
      <c r="G482" s="229" t="s">
        <v>98</v>
      </c>
    </row>
    <row r="483" spans="1:7">
      <c r="A483" s="250" t="s">
        <v>1279</v>
      </c>
      <c r="B483" s="251" t="s">
        <v>1280</v>
      </c>
      <c r="C483" s="250" t="s">
        <v>133</v>
      </c>
      <c r="D483" s="250" t="s">
        <v>237</v>
      </c>
      <c r="E483" s="252">
        <v>4.1999999999999997E-3</v>
      </c>
      <c r="F483" s="253">
        <v>23.26</v>
      </c>
      <c r="G483" s="253">
        <v>0.09</v>
      </c>
    </row>
    <row r="484" spans="1:7">
      <c r="A484" s="250" t="s">
        <v>1281</v>
      </c>
      <c r="B484" s="251" t="s">
        <v>1282</v>
      </c>
      <c r="C484" s="250" t="s">
        <v>133</v>
      </c>
      <c r="D484" s="250" t="s">
        <v>237</v>
      </c>
      <c r="E484" s="252">
        <v>2.5700000000000001E-2</v>
      </c>
      <c r="F484" s="253">
        <v>28</v>
      </c>
      <c r="G484" s="253">
        <v>0.71</v>
      </c>
    </row>
    <row r="485" spans="1:7" ht="15.75" customHeight="1">
      <c r="A485" s="254"/>
      <c r="B485" s="254"/>
      <c r="C485" s="254"/>
      <c r="D485" s="254"/>
      <c r="E485" s="359" t="s">
        <v>240</v>
      </c>
      <c r="F485" s="359"/>
      <c r="G485" s="255">
        <v>0.8</v>
      </c>
    </row>
    <row r="486" spans="1:7" ht="15.75">
      <c r="A486" s="362" t="s">
        <v>245</v>
      </c>
      <c r="B486" s="362"/>
      <c r="C486" s="229" t="s">
        <v>175</v>
      </c>
      <c r="D486" s="229" t="s">
        <v>203</v>
      </c>
      <c r="E486" s="229" t="s">
        <v>204</v>
      </c>
      <c r="F486" s="229" t="s">
        <v>205</v>
      </c>
      <c r="G486" s="229" t="s">
        <v>98</v>
      </c>
    </row>
    <row r="487" spans="1:7">
      <c r="A487" s="250" t="s">
        <v>1287</v>
      </c>
      <c r="B487" s="251" t="s">
        <v>1288</v>
      </c>
      <c r="C487" s="250" t="s">
        <v>133</v>
      </c>
      <c r="D487" s="250" t="s">
        <v>193</v>
      </c>
      <c r="E487" s="252">
        <v>1</v>
      </c>
      <c r="F487" s="253">
        <v>8.1300000000000008</v>
      </c>
      <c r="G487" s="253">
        <v>8.1300000000000008</v>
      </c>
    </row>
    <row r="488" spans="1:7" ht="15.75" customHeight="1">
      <c r="A488" s="254"/>
      <c r="B488" s="254"/>
      <c r="C488" s="254"/>
      <c r="D488" s="254"/>
      <c r="E488" s="359" t="s">
        <v>247</v>
      </c>
      <c r="F488" s="359"/>
      <c r="G488" s="255">
        <v>8.1300000000000008</v>
      </c>
    </row>
    <row r="489" spans="1:7" ht="15.75">
      <c r="A489" s="254"/>
      <c r="B489" s="254"/>
      <c r="C489" s="254"/>
      <c r="D489" s="254"/>
      <c r="E489" s="360" t="s">
        <v>230</v>
      </c>
      <c r="F489" s="360"/>
      <c r="G489" s="230">
        <v>9.4499999999999993</v>
      </c>
    </row>
    <row r="490" spans="1:7" ht="15.75" customHeight="1">
      <c r="A490" s="254"/>
      <c r="B490" s="254"/>
      <c r="C490" s="254"/>
      <c r="D490" s="254"/>
      <c r="E490" s="360" t="s">
        <v>231</v>
      </c>
      <c r="F490" s="360"/>
      <c r="G490" s="230">
        <v>9.11</v>
      </c>
    </row>
    <row r="491" spans="1:7" ht="15.75" customHeight="1">
      <c r="A491" s="254"/>
      <c r="B491" s="254"/>
      <c r="C491" s="254"/>
      <c r="D491" s="254"/>
      <c r="E491" s="360" t="s">
        <v>232</v>
      </c>
      <c r="F491" s="360"/>
      <c r="G491" s="230">
        <v>9.4499999999999993</v>
      </c>
    </row>
    <row r="492" spans="1:7" ht="15.75" customHeight="1">
      <c r="A492" s="254"/>
      <c r="B492" s="254"/>
      <c r="C492" s="254"/>
      <c r="D492" s="254"/>
      <c r="E492" s="360" t="s">
        <v>1862</v>
      </c>
      <c r="F492" s="360"/>
      <c r="G492" s="230">
        <v>2.12</v>
      </c>
    </row>
    <row r="493" spans="1:7" ht="15.75" customHeight="1">
      <c r="A493" s="254"/>
      <c r="B493" s="254"/>
      <c r="C493" s="254"/>
      <c r="D493" s="254"/>
      <c r="E493" s="360" t="s">
        <v>233</v>
      </c>
      <c r="F493" s="360"/>
      <c r="G493" s="230">
        <v>11.57</v>
      </c>
    </row>
    <row r="494" spans="1:7">
      <c r="A494" s="254"/>
      <c r="B494" s="254"/>
      <c r="C494" s="361"/>
      <c r="D494" s="361"/>
      <c r="E494" s="254"/>
      <c r="F494" s="254"/>
      <c r="G494" s="254"/>
    </row>
    <row r="495" spans="1:7" ht="33" customHeight="1">
      <c r="A495" s="362" t="s">
        <v>1293</v>
      </c>
      <c r="B495" s="362"/>
      <c r="C495" s="362"/>
      <c r="D495" s="362"/>
      <c r="E495" s="362"/>
      <c r="F495" s="362"/>
      <c r="G495" s="362"/>
    </row>
    <row r="496" spans="1:7" ht="15.75">
      <c r="A496" s="362" t="s">
        <v>212</v>
      </c>
      <c r="B496" s="362"/>
      <c r="C496" s="229" t="s">
        <v>175</v>
      </c>
      <c r="D496" s="229" t="s">
        <v>203</v>
      </c>
      <c r="E496" s="229" t="s">
        <v>204</v>
      </c>
      <c r="F496" s="229" t="s">
        <v>205</v>
      </c>
      <c r="G496" s="229" t="s">
        <v>98</v>
      </c>
    </row>
    <row r="497" spans="1:7" ht="30">
      <c r="A497" s="250" t="s">
        <v>1277</v>
      </c>
      <c r="B497" s="251" t="s">
        <v>1278</v>
      </c>
      <c r="C497" s="250" t="s">
        <v>133</v>
      </c>
      <c r="D497" s="250" t="s">
        <v>193</v>
      </c>
      <c r="E497" s="252">
        <v>2.5000000000000001E-2</v>
      </c>
      <c r="F497" s="253">
        <v>17.66</v>
      </c>
      <c r="G497" s="253">
        <v>0.44</v>
      </c>
    </row>
    <row r="498" spans="1:7" ht="45">
      <c r="A498" s="250" t="s">
        <v>266</v>
      </c>
      <c r="B498" s="251" t="s">
        <v>267</v>
      </c>
      <c r="C498" s="250" t="s">
        <v>133</v>
      </c>
      <c r="D498" s="250" t="s">
        <v>192</v>
      </c>
      <c r="E498" s="252">
        <v>0.21199999999999999</v>
      </c>
      <c r="F498" s="253">
        <v>0.22</v>
      </c>
      <c r="G498" s="253">
        <v>0.04</v>
      </c>
    </row>
    <row r="499" spans="1:7" ht="15.75" customHeight="1">
      <c r="A499" s="254"/>
      <c r="B499" s="254"/>
      <c r="C499" s="254"/>
      <c r="D499" s="254"/>
      <c r="E499" s="359" t="s">
        <v>224</v>
      </c>
      <c r="F499" s="359"/>
      <c r="G499" s="255">
        <v>0.48</v>
      </c>
    </row>
    <row r="500" spans="1:7" ht="15.75" customHeight="1">
      <c r="A500" s="362" t="s">
        <v>234</v>
      </c>
      <c r="B500" s="362"/>
      <c r="C500" s="229" t="s">
        <v>175</v>
      </c>
      <c r="D500" s="229" t="s">
        <v>203</v>
      </c>
      <c r="E500" s="229" t="s">
        <v>204</v>
      </c>
      <c r="F500" s="229" t="s">
        <v>205</v>
      </c>
      <c r="G500" s="229" t="s">
        <v>98</v>
      </c>
    </row>
    <row r="501" spans="1:7">
      <c r="A501" s="250" t="s">
        <v>1279</v>
      </c>
      <c r="B501" s="251" t="s">
        <v>1280</v>
      </c>
      <c r="C501" s="250" t="s">
        <v>133</v>
      </c>
      <c r="D501" s="250" t="s">
        <v>237</v>
      </c>
      <c r="E501" s="252">
        <v>3.2000000000000002E-3</v>
      </c>
      <c r="F501" s="253">
        <v>23.26</v>
      </c>
      <c r="G501" s="253">
        <v>7.0000000000000007E-2</v>
      </c>
    </row>
    <row r="502" spans="1:7">
      <c r="A502" s="250" t="s">
        <v>1281</v>
      </c>
      <c r="B502" s="251" t="s">
        <v>1282</v>
      </c>
      <c r="C502" s="250" t="s">
        <v>133</v>
      </c>
      <c r="D502" s="250" t="s">
        <v>237</v>
      </c>
      <c r="E502" s="252">
        <v>1.9400000000000001E-2</v>
      </c>
      <c r="F502" s="253">
        <v>28</v>
      </c>
      <c r="G502" s="253">
        <v>0.54</v>
      </c>
    </row>
    <row r="503" spans="1:7" ht="15.75" customHeight="1">
      <c r="A503" s="254"/>
      <c r="B503" s="254"/>
      <c r="C503" s="254"/>
      <c r="D503" s="254"/>
      <c r="E503" s="359" t="s">
        <v>240</v>
      </c>
      <c r="F503" s="359"/>
      <c r="G503" s="255">
        <v>0.61</v>
      </c>
    </row>
    <row r="504" spans="1:7" ht="15.75">
      <c r="A504" s="362" t="s">
        <v>245</v>
      </c>
      <c r="B504" s="362"/>
      <c r="C504" s="229" t="s">
        <v>175</v>
      </c>
      <c r="D504" s="229" t="s">
        <v>203</v>
      </c>
      <c r="E504" s="229" t="s">
        <v>204</v>
      </c>
      <c r="F504" s="229" t="s">
        <v>205</v>
      </c>
      <c r="G504" s="229" t="s">
        <v>98</v>
      </c>
    </row>
    <row r="505" spans="1:7">
      <c r="A505" s="250" t="s">
        <v>1294</v>
      </c>
      <c r="B505" s="251" t="s">
        <v>1295</v>
      </c>
      <c r="C505" s="250" t="s">
        <v>133</v>
      </c>
      <c r="D505" s="250" t="s">
        <v>193</v>
      </c>
      <c r="E505" s="252">
        <v>1</v>
      </c>
      <c r="F505" s="253">
        <v>8.06</v>
      </c>
      <c r="G505" s="253">
        <v>8.06</v>
      </c>
    </row>
    <row r="506" spans="1:7" ht="15.75" customHeight="1">
      <c r="A506" s="254"/>
      <c r="B506" s="254"/>
      <c r="C506" s="254"/>
      <c r="D506" s="254"/>
      <c r="E506" s="359" t="s">
        <v>247</v>
      </c>
      <c r="F506" s="359"/>
      <c r="G506" s="255">
        <v>8.06</v>
      </c>
    </row>
    <row r="507" spans="1:7" ht="15.75">
      <c r="A507" s="254"/>
      <c r="B507" s="254"/>
      <c r="C507" s="254"/>
      <c r="D507" s="254"/>
      <c r="E507" s="360" t="s">
        <v>230</v>
      </c>
      <c r="F507" s="360"/>
      <c r="G507" s="230">
        <v>9.15</v>
      </c>
    </row>
    <row r="508" spans="1:7" ht="15.75" customHeight="1">
      <c r="A508" s="254"/>
      <c r="B508" s="254"/>
      <c r="C508" s="254"/>
      <c r="D508" s="254"/>
      <c r="E508" s="360" t="s">
        <v>231</v>
      </c>
      <c r="F508" s="360"/>
      <c r="G508" s="230">
        <v>8.89</v>
      </c>
    </row>
    <row r="509" spans="1:7" ht="15.75" customHeight="1">
      <c r="A509" s="254"/>
      <c r="B509" s="254"/>
      <c r="C509" s="254"/>
      <c r="D509" s="254"/>
      <c r="E509" s="360" t="s">
        <v>232</v>
      </c>
      <c r="F509" s="360"/>
      <c r="G509" s="230">
        <v>9.15</v>
      </c>
    </row>
    <row r="510" spans="1:7" ht="15.75" customHeight="1">
      <c r="A510" s="254"/>
      <c r="B510" s="254"/>
      <c r="C510" s="254"/>
      <c r="D510" s="254"/>
      <c r="E510" s="360" t="s">
        <v>1862</v>
      </c>
      <c r="F510" s="360"/>
      <c r="G510" s="230">
        <v>2.06</v>
      </c>
    </row>
    <row r="511" spans="1:7" ht="15.75" customHeight="1">
      <c r="A511" s="254"/>
      <c r="B511" s="254"/>
      <c r="C511" s="254"/>
      <c r="D511" s="254"/>
      <c r="E511" s="360" t="s">
        <v>233</v>
      </c>
      <c r="F511" s="360"/>
      <c r="G511" s="230">
        <v>11.21</v>
      </c>
    </row>
    <row r="512" spans="1:7">
      <c r="A512" s="254"/>
      <c r="B512" s="254"/>
      <c r="C512" s="361"/>
      <c r="D512" s="361"/>
      <c r="E512" s="254"/>
      <c r="F512" s="254"/>
      <c r="G512" s="254"/>
    </row>
    <row r="513" spans="1:7" ht="30.75" customHeight="1">
      <c r="A513" s="362" t="s">
        <v>1296</v>
      </c>
      <c r="B513" s="362"/>
      <c r="C513" s="362"/>
      <c r="D513" s="362"/>
      <c r="E513" s="362"/>
      <c r="F513" s="362"/>
      <c r="G513" s="362"/>
    </row>
    <row r="514" spans="1:7" ht="15.75">
      <c r="A514" s="362" t="s">
        <v>212</v>
      </c>
      <c r="B514" s="362"/>
      <c r="C514" s="229" t="s">
        <v>175</v>
      </c>
      <c r="D514" s="229" t="s">
        <v>203</v>
      </c>
      <c r="E514" s="229" t="s">
        <v>204</v>
      </c>
      <c r="F514" s="229" t="s">
        <v>205</v>
      </c>
      <c r="G514" s="229" t="s">
        <v>98</v>
      </c>
    </row>
    <row r="515" spans="1:7" ht="30">
      <c r="A515" s="250" t="s">
        <v>1277</v>
      </c>
      <c r="B515" s="251" t="s">
        <v>1278</v>
      </c>
      <c r="C515" s="250" t="s">
        <v>133</v>
      </c>
      <c r="D515" s="250" t="s">
        <v>193</v>
      </c>
      <c r="E515" s="252">
        <v>2.5000000000000001E-2</v>
      </c>
      <c r="F515" s="253">
        <v>17.66</v>
      </c>
      <c r="G515" s="253">
        <v>0.44</v>
      </c>
    </row>
    <row r="516" spans="1:7" ht="45">
      <c r="A516" s="250" t="s">
        <v>266</v>
      </c>
      <c r="B516" s="251" t="s">
        <v>267</v>
      </c>
      <c r="C516" s="250" t="s">
        <v>133</v>
      </c>
      <c r="D516" s="250" t="s">
        <v>192</v>
      </c>
      <c r="E516" s="252">
        <v>0.113</v>
      </c>
      <c r="F516" s="253">
        <v>0.22</v>
      </c>
      <c r="G516" s="253">
        <v>0.02</v>
      </c>
    </row>
    <row r="517" spans="1:7" ht="15.75" customHeight="1">
      <c r="A517" s="254"/>
      <c r="B517" s="254"/>
      <c r="C517" s="254"/>
      <c r="D517" s="254"/>
      <c r="E517" s="359" t="s">
        <v>224</v>
      </c>
      <c r="F517" s="359"/>
      <c r="G517" s="255">
        <v>0.46</v>
      </c>
    </row>
    <row r="518" spans="1:7" ht="15.75" customHeight="1">
      <c r="A518" s="362" t="s">
        <v>234</v>
      </c>
      <c r="B518" s="362"/>
      <c r="C518" s="229" t="s">
        <v>175</v>
      </c>
      <c r="D518" s="229" t="s">
        <v>203</v>
      </c>
      <c r="E518" s="229" t="s">
        <v>204</v>
      </c>
      <c r="F518" s="229" t="s">
        <v>205</v>
      </c>
      <c r="G518" s="229" t="s">
        <v>98</v>
      </c>
    </row>
    <row r="519" spans="1:7">
      <c r="A519" s="250" t="s">
        <v>1279</v>
      </c>
      <c r="B519" s="251" t="s">
        <v>1280</v>
      </c>
      <c r="C519" s="250" t="s">
        <v>133</v>
      </c>
      <c r="D519" s="250" t="s">
        <v>237</v>
      </c>
      <c r="E519" s="252">
        <v>2.5000000000000001E-3</v>
      </c>
      <c r="F519" s="253">
        <v>23.26</v>
      </c>
      <c r="G519" s="253">
        <v>0.05</v>
      </c>
    </row>
    <row r="520" spans="1:7">
      <c r="A520" s="250" t="s">
        <v>1281</v>
      </c>
      <c r="B520" s="251" t="s">
        <v>1282</v>
      </c>
      <c r="C520" s="250" t="s">
        <v>133</v>
      </c>
      <c r="D520" s="250" t="s">
        <v>237</v>
      </c>
      <c r="E520" s="252">
        <v>1.52E-2</v>
      </c>
      <c r="F520" s="253">
        <v>28</v>
      </c>
      <c r="G520" s="253">
        <v>0.42</v>
      </c>
    </row>
    <row r="521" spans="1:7" ht="15.75" customHeight="1">
      <c r="A521" s="254"/>
      <c r="B521" s="254"/>
      <c r="C521" s="254"/>
      <c r="D521" s="254"/>
      <c r="E521" s="359" t="s">
        <v>240</v>
      </c>
      <c r="F521" s="359"/>
      <c r="G521" s="255">
        <v>0.47</v>
      </c>
    </row>
    <row r="522" spans="1:7" ht="15.75">
      <c r="A522" s="362" t="s">
        <v>245</v>
      </c>
      <c r="B522" s="362"/>
      <c r="C522" s="229" t="s">
        <v>175</v>
      </c>
      <c r="D522" s="229" t="s">
        <v>203</v>
      </c>
      <c r="E522" s="229" t="s">
        <v>204</v>
      </c>
      <c r="F522" s="229" t="s">
        <v>205</v>
      </c>
      <c r="G522" s="229" t="s">
        <v>98</v>
      </c>
    </row>
    <row r="523" spans="1:7">
      <c r="A523" s="250" t="s">
        <v>1297</v>
      </c>
      <c r="B523" s="251" t="s">
        <v>1298</v>
      </c>
      <c r="C523" s="250" t="s">
        <v>133</v>
      </c>
      <c r="D523" s="250" t="s">
        <v>193</v>
      </c>
      <c r="E523" s="252">
        <v>1</v>
      </c>
      <c r="F523" s="253">
        <v>9.49</v>
      </c>
      <c r="G523" s="253">
        <v>9.49</v>
      </c>
    </row>
    <row r="524" spans="1:7" ht="33" customHeight="1">
      <c r="A524" s="254"/>
      <c r="B524" s="254"/>
      <c r="C524" s="254"/>
      <c r="D524" s="254"/>
      <c r="E524" s="359" t="s">
        <v>247</v>
      </c>
      <c r="F524" s="359"/>
      <c r="G524" s="255">
        <v>9.49</v>
      </c>
    </row>
    <row r="525" spans="1:7" ht="15.75">
      <c r="A525" s="254"/>
      <c r="B525" s="254"/>
      <c r="C525" s="254"/>
      <c r="D525" s="254"/>
      <c r="E525" s="360" t="s">
        <v>230</v>
      </c>
      <c r="F525" s="360"/>
      <c r="G525" s="230">
        <v>10.42</v>
      </c>
    </row>
    <row r="526" spans="1:7" ht="15.75" customHeight="1">
      <c r="A526" s="254"/>
      <c r="B526" s="254"/>
      <c r="C526" s="254"/>
      <c r="D526" s="254"/>
      <c r="E526" s="360" t="s">
        <v>231</v>
      </c>
      <c r="F526" s="360"/>
      <c r="G526" s="230">
        <v>10.23</v>
      </c>
    </row>
    <row r="527" spans="1:7" ht="15.75" customHeight="1">
      <c r="A527" s="254"/>
      <c r="B527" s="254"/>
      <c r="C527" s="254"/>
      <c r="D527" s="254"/>
      <c r="E527" s="360" t="s">
        <v>232</v>
      </c>
      <c r="F527" s="360"/>
      <c r="G527" s="230">
        <v>10.42</v>
      </c>
    </row>
    <row r="528" spans="1:7" ht="15.75" customHeight="1">
      <c r="A528" s="254"/>
      <c r="B528" s="254"/>
      <c r="C528" s="254"/>
      <c r="D528" s="254"/>
      <c r="E528" s="360" t="s">
        <v>1862</v>
      </c>
      <c r="F528" s="360"/>
      <c r="G528" s="230">
        <v>2.34</v>
      </c>
    </row>
    <row r="529" spans="1:7" ht="15.75" customHeight="1">
      <c r="A529" s="254"/>
      <c r="B529" s="254"/>
      <c r="C529" s="254"/>
      <c r="D529" s="254"/>
      <c r="E529" s="360" t="s">
        <v>233</v>
      </c>
      <c r="F529" s="360"/>
      <c r="G529" s="230">
        <v>12.76</v>
      </c>
    </row>
    <row r="530" spans="1:7">
      <c r="A530" s="254"/>
      <c r="B530" s="254"/>
      <c r="C530" s="361"/>
      <c r="D530" s="361"/>
      <c r="E530" s="254"/>
      <c r="F530" s="254"/>
      <c r="G530" s="254"/>
    </row>
    <row r="531" spans="1:7" ht="30.75" customHeight="1">
      <c r="A531" s="362" t="s">
        <v>1299</v>
      </c>
      <c r="B531" s="362"/>
      <c r="C531" s="362"/>
      <c r="D531" s="362"/>
      <c r="E531" s="362"/>
      <c r="F531" s="362"/>
      <c r="G531" s="362"/>
    </row>
    <row r="532" spans="1:7" ht="15.75">
      <c r="A532" s="362" t="s">
        <v>212</v>
      </c>
      <c r="B532" s="362"/>
      <c r="C532" s="229" t="s">
        <v>175</v>
      </c>
      <c r="D532" s="229" t="s">
        <v>203</v>
      </c>
      <c r="E532" s="229" t="s">
        <v>204</v>
      </c>
      <c r="F532" s="229" t="s">
        <v>205</v>
      </c>
      <c r="G532" s="229" t="s">
        <v>98</v>
      </c>
    </row>
    <row r="533" spans="1:7" ht="30">
      <c r="A533" s="250" t="s">
        <v>1277</v>
      </c>
      <c r="B533" s="251" t="s">
        <v>1278</v>
      </c>
      <c r="C533" s="250" t="s">
        <v>133</v>
      </c>
      <c r="D533" s="250" t="s">
        <v>193</v>
      </c>
      <c r="E533" s="252">
        <v>2.5000000000000001E-2</v>
      </c>
      <c r="F533" s="253">
        <v>17.66</v>
      </c>
      <c r="G533" s="253">
        <v>0.44</v>
      </c>
    </row>
    <row r="534" spans="1:7" ht="45">
      <c r="A534" s="250" t="s">
        <v>266</v>
      </c>
      <c r="B534" s="251" t="s">
        <v>267</v>
      </c>
      <c r="C534" s="250" t="s">
        <v>133</v>
      </c>
      <c r="D534" s="250" t="s">
        <v>192</v>
      </c>
      <c r="E534" s="252">
        <v>1.19</v>
      </c>
      <c r="F534" s="253">
        <v>0.22</v>
      </c>
      <c r="G534" s="253">
        <v>0.26</v>
      </c>
    </row>
    <row r="535" spans="1:7" ht="15.75" customHeight="1">
      <c r="A535" s="254"/>
      <c r="B535" s="254"/>
      <c r="C535" s="254"/>
      <c r="D535" s="254"/>
      <c r="E535" s="359" t="s">
        <v>224</v>
      </c>
      <c r="F535" s="359"/>
      <c r="G535" s="255">
        <v>0.7</v>
      </c>
    </row>
    <row r="536" spans="1:7" ht="15.75" customHeight="1">
      <c r="A536" s="362" t="s">
        <v>234</v>
      </c>
      <c r="B536" s="362"/>
      <c r="C536" s="229" t="s">
        <v>175</v>
      </c>
      <c r="D536" s="229" t="s">
        <v>203</v>
      </c>
      <c r="E536" s="229" t="s">
        <v>204</v>
      </c>
      <c r="F536" s="229" t="s">
        <v>205</v>
      </c>
      <c r="G536" s="229" t="s">
        <v>98</v>
      </c>
    </row>
    <row r="537" spans="1:7">
      <c r="A537" s="250" t="s">
        <v>1279</v>
      </c>
      <c r="B537" s="251" t="s">
        <v>1280</v>
      </c>
      <c r="C537" s="250" t="s">
        <v>133</v>
      </c>
      <c r="D537" s="250" t="s">
        <v>237</v>
      </c>
      <c r="E537" s="252">
        <v>1.7500000000000002E-2</v>
      </c>
      <c r="F537" s="253">
        <v>23.26</v>
      </c>
      <c r="G537" s="253">
        <v>0.4</v>
      </c>
    </row>
    <row r="538" spans="1:7">
      <c r="A538" s="250" t="s">
        <v>1281</v>
      </c>
      <c r="B538" s="251" t="s">
        <v>1282</v>
      </c>
      <c r="C538" s="250" t="s">
        <v>133</v>
      </c>
      <c r="D538" s="250" t="s">
        <v>237</v>
      </c>
      <c r="E538" s="252">
        <v>0.1069</v>
      </c>
      <c r="F538" s="253">
        <v>28</v>
      </c>
      <c r="G538" s="253">
        <v>2.99</v>
      </c>
    </row>
    <row r="539" spans="1:7" ht="15.75" customHeight="1">
      <c r="A539" s="254"/>
      <c r="B539" s="254"/>
      <c r="C539" s="254"/>
      <c r="D539" s="254"/>
      <c r="E539" s="359" t="s">
        <v>240</v>
      </c>
      <c r="F539" s="359"/>
      <c r="G539" s="255">
        <v>3.39</v>
      </c>
    </row>
    <row r="540" spans="1:7" ht="33" customHeight="1">
      <c r="A540" s="362" t="s">
        <v>245</v>
      </c>
      <c r="B540" s="362"/>
      <c r="C540" s="229" t="s">
        <v>175</v>
      </c>
      <c r="D540" s="229" t="s">
        <v>203</v>
      </c>
      <c r="E540" s="229" t="s">
        <v>204</v>
      </c>
      <c r="F540" s="229" t="s">
        <v>205</v>
      </c>
      <c r="G540" s="229" t="s">
        <v>98</v>
      </c>
    </row>
    <row r="541" spans="1:7">
      <c r="A541" s="250" t="s">
        <v>268</v>
      </c>
      <c r="B541" s="251" t="s">
        <v>269</v>
      </c>
      <c r="C541" s="250" t="s">
        <v>133</v>
      </c>
      <c r="D541" s="250" t="s">
        <v>193</v>
      </c>
      <c r="E541" s="252">
        <v>1</v>
      </c>
      <c r="F541" s="253">
        <v>10.25</v>
      </c>
      <c r="G541" s="253">
        <v>10.25</v>
      </c>
    </row>
    <row r="542" spans="1:7" ht="15.75" customHeight="1">
      <c r="A542" s="254"/>
      <c r="B542" s="254"/>
      <c r="C542" s="254"/>
      <c r="D542" s="254"/>
      <c r="E542" s="359" t="s">
        <v>247</v>
      </c>
      <c r="F542" s="359"/>
      <c r="G542" s="255">
        <v>10.25</v>
      </c>
    </row>
    <row r="543" spans="1:7" ht="15.75">
      <c r="A543" s="254"/>
      <c r="B543" s="254"/>
      <c r="C543" s="254"/>
      <c r="D543" s="254"/>
      <c r="E543" s="360" t="s">
        <v>230</v>
      </c>
      <c r="F543" s="360"/>
      <c r="G543" s="230">
        <v>14.34</v>
      </c>
    </row>
    <row r="544" spans="1:7" ht="15.75" customHeight="1">
      <c r="A544" s="254"/>
      <c r="B544" s="254"/>
      <c r="C544" s="254"/>
      <c r="D544" s="254"/>
      <c r="E544" s="360" t="s">
        <v>231</v>
      </c>
      <c r="F544" s="360"/>
      <c r="G544" s="230">
        <v>12.44</v>
      </c>
    </row>
    <row r="545" spans="1:7" ht="15.75" customHeight="1">
      <c r="A545" s="254"/>
      <c r="B545" s="254"/>
      <c r="C545" s="254"/>
      <c r="D545" s="254"/>
      <c r="E545" s="360" t="s">
        <v>232</v>
      </c>
      <c r="F545" s="360"/>
      <c r="G545" s="230">
        <v>14.34</v>
      </c>
    </row>
    <row r="546" spans="1:7" ht="15.75" customHeight="1">
      <c r="A546" s="254"/>
      <c r="B546" s="254"/>
      <c r="C546" s="254"/>
      <c r="D546" s="254"/>
      <c r="E546" s="360" t="s">
        <v>1862</v>
      </c>
      <c r="F546" s="360"/>
      <c r="G546" s="230">
        <v>3.22</v>
      </c>
    </row>
    <row r="547" spans="1:7" ht="15.75" customHeight="1">
      <c r="A547" s="254"/>
      <c r="B547" s="254"/>
      <c r="C547" s="254"/>
      <c r="D547" s="254"/>
      <c r="E547" s="360" t="s">
        <v>233</v>
      </c>
      <c r="F547" s="360"/>
      <c r="G547" s="230">
        <v>17.559999999999999</v>
      </c>
    </row>
    <row r="548" spans="1:7">
      <c r="A548" s="254"/>
      <c r="B548" s="254"/>
      <c r="C548" s="361"/>
      <c r="D548" s="361"/>
      <c r="E548" s="254"/>
      <c r="F548" s="254"/>
      <c r="G548" s="254"/>
    </row>
    <row r="549" spans="1:7" ht="30.75" customHeight="1">
      <c r="A549" s="362" t="s">
        <v>1300</v>
      </c>
      <c r="B549" s="362"/>
      <c r="C549" s="362"/>
      <c r="D549" s="362"/>
      <c r="E549" s="362"/>
      <c r="F549" s="362"/>
      <c r="G549" s="362"/>
    </row>
    <row r="550" spans="1:7" ht="15.75">
      <c r="A550" s="362" t="s">
        <v>212</v>
      </c>
      <c r="B550" s="362"/>
      <c r="C550" s="229" t="s">
        <v>175</v>
      </c>
      <c r="D550" s="229" t="s">
        <v>203</v>
      </c>
      <c r="E550" s="229" t="s">
        <v>204</v>
      </c>
      <c r="F550" s="229" t="s">
        <v>205</v>
      </c>
      <c r="G550" s="229" t="s">
        <v>98</v>
      </c>
    </row>
    <row r="551" spans="1:7">
      <c r="A551" s="250" t="s">
        <v>1301</v>
      </c>
      <c r="B551" s="251" t="s">
        <v>1302</v>
      </c>
      <c r="C551" s="250" t="s">
        <v>133</v>
      </c>
      <c r="D551" s="250" t="s">
        <v>193</v>
      </c>
      <c r="E551" s="252">
        <v>1</v>
      </c>
      <c r="F551" s="253">
        <v>8.7200000000000006</v>
      </c>
      <c r="G551" s="253">
        <v>8.7200000000000006</v>
      </c>
    </row>
    <row r="552" spans="1:7" ht="30">
      <c r="A552" s="250" t="s">
        <v>1277</v>
      </c>
      <c r="B552" s="251" t="s">
        <v>1278</v>
      </c>
      <c r="C552" s="250" t="s">
        <v>133</v>
      </c>
      <c r="D552" s="250" t="s">
        <v>193</v>
      </c>
      <c r="E552" s="252">
        <v>2.5000000000000001E-2</v>
      </c>
      <c r="F552" s="253">
        <v>17.66</v>
      </c>
      <c r="G552" s="253">
        <v>0.44</v>
      </c>
    </row>
    <row r="553" spans="1:7" ht="45">
      <c r="A553" s="250" t="s">
        <v>266</v>
      </c>
      <c r="B553" s="251" t="s">
        <v>267</v>
      </c>
      <c r="C553" s="250" t="s">
        <v>133</v>
      </c>
      <c r="D553" s="250" t="s">
        <v>192</v>
      </c>
      <c r="E553" s="252">
        <v>1.19</v>
      </c>
      <c r="F553" s="253">
        <v>0.22</v>
      </c>
      <c r="G553" s="253">
        <v>0.26</v>
      </c>
    </row>
    <row r="554" spans="1:7" ht="15.75" customHeight="1">
      <c r="A554" s="254"/>
      <c r="B554" s="254"/>
      <c r="C554" s="254"/>
      <c r="D554" s="254"/>
      <c r="E554" s="359" t="s">
        <v>224</v>
      </c>
      <c r="F554" s="359"/>
      <c r="G554" s="255">
        <v>9.42</v>
      </c>
    </row>
    <row r="555" spans="1:7" ht="15.75" customHeight="1">
      <c r="A555" s="362" t="s">
        <v>234</v>
      </c>
      <c r="B555" s="362"/>
      <c r="C555" s="229" t="s">
        <v>175</v>
      </c>
      <c r="D555" s="229" t="s">
        <v>203</v>
      </c>
      <c r="E555" s="229" t="s">
        <v>204</v>
      </c>
      <c r="F555" s="229" t="s">
        <v>205</v>
      </c>
      <c r="G555" s="229" t="s">
        <v>98</v>
      </c>
    </row>
    <row r="556" spans="1:7">
      <c r="A556" s="250" t="s">
        <v>1279</v>
      </c>
      <c r="B556" s="251" t="s">
        <v>1280</v>
      </c>
      <c r="C556" s="250" t="s">
        <v>133</v>
      </c>
      <c r="D556" s="250" t="s">
        <v>237</v>
      </c>
      <c r="E556" s="252">
        <v>1.0203</v>
      </c>
      <c r="F556" s="253">
        <v>23.26</v>
      </c>
      <c r="G556" s="253">
        <v>23.73</v>
      </c>
    </row>
    <row r="557" spans="1:7">
      <c r="A557" s="250" t="s">
        <v>1281</v>
      </c>
      <c r="B557" s="251" t="s">
        <v>1282</v>
      </c>
      <c r="C557" s="250" t="s">
        <v>133</v>
      </c>
      <c r="D557" s="250" t="s">
        <v>237</v>
      </c>
      <c r="E557" s="252">
        <v>1.1241000000000001</v>
      </c>
      <c r="F557" s="253">
        <v>28</v>
      </c>
      <c r="G557" s="253">
        <v>31.47</v>
      </c>
    </row>
    <row r="558" spans="1:7" ht="15.75" customHeight="1">
      <c r="A558" s="254"/>
      <c r="B558" s="254"/>
      <c r="C558" s="254"/>
      <c r="D558" s="254"/>
      <c r="E558" s="359" t="s">
        <v>240</v>
      </c>
      <c r="F558" s="359"/>
      <c r="G558" s="255">
        <v>55.2</v>
      </c>
    </row>
    <row r="559" spans="1:7" ht="15.75">
      <c r="A559" s="254"/>
      <c r="B559" s="254"/>
      <c r="C559" s="254"/>
      <c r="D559" s="254"/>
      <c r="E559" s="360" t="s">
        <v>230</v>
      </c>
      <c r="F559" s="360"/>
      <c r="G559" s="230">
        <v>64.62</v>
      </c>
    </row>
    <row r="560" spans="1:7" ht="15.75" customHeight="1">
      <c r="A560" s="254"/>
      <c r="B560" s="254"/>
      <c r="C560" s="254"/>
      <c r="D560" s="254"/>
      <c r="E560" s="360" t="s">
        <v>231</v>
      </c>
      <c r="F560" s="360"/>
      <c r="G560" s="230">
        <v>45.21</v>
      </c>
    </row>
    <row r="561" spans="1:7" ht="15.75" customHeight="1">
      <c r="A561" s="254"/>
      <c r="B561" s="254"/>
      <c r="C561" s="254"/>
      <c r="D561" s="254"/>
      <c r="E561" s="360" t="s">
        <v>232</v>
      </c>
      <c r="F561" s="360"/>
      <c r="G561" s="230">
        <v>64.62</v>
      </c>
    </row>
    <row r="562" spans="1:7" ht="15.75" customHeight="1">
      <c r="A562" s="254"/>
      <c r="B562" s="254"/>
      <c r="C562" s="254"/>
      <c r="D562" s="254"/>
      <c r="E562" s="360" t="s">
        <v>1862</v>
      </c>
      <c r="F562" s="360"/>
      <c r="G562" s="230">
        <v>14.52</v>
      </c>
    </row>
    <row r="563" spans="1:7" ht="15.75" customHeight="1">
      <c r="A563" s="254"/>
      <c r="B563" s="254"/>
      <c r="C563" s="254"/>
      <c r="D563" s="254"/>
      <c r="E563" s="360" t="s">
        <v>233</v>
      </c>
      <c r="F563" s="360"/>
      <c r="G563" s="230">
        <v>79.14</v>
      </c>
    </row>
    <row r="564" spans="1:7">
      <c r="A564" s="254"/>
      <c r="B564" s="254"/>
      <c r="C564" s="361"/>
      <c r="D564" s="361"/>
      <c r="E564" s="254"/>
      <c r="F564" s="254"/>
      <c r="G564" s="254"/>
    </row>
    <row r="565" spans="1:7" ht="33" customHeight="1">
      <c r="A565" s="362" t="s">
        <v>1303</v>
      </c>
      <c r="B565" s="362"/>
      <c r="C565" s="362"/>
      <c r="D565" s="362"/>
      <c r="E565" s="362"/>
      <c r="F565" s="362"/>
      <c r="G565" s="362"/>
    </row>
    <row r="566" spans="1:7" ht="15.75">
      <c r="A566" s="362" t="s">
        <v>212</v>
      </c>
      <c r="B566" s="362"/>
      <c r="C566" s="229" t="s">
        <v>175</v>
      </c>
      <c r="D566" s="229" t="s">
        <v>203</v>
      </c>
      <c r="E566" s="229" t="s">
        <v>204</v>
      </c>
      <c r="F566" s="229" t="s">
        <v>205</v>
      </c>
      <c r="G566" s="229" t="s">
        <v>98</v>
      </c>
    </row>
    <row r="567" spans="1:7">
      <c r="A567" s="250" t="s">
        <v>1301</v>
      </c>
      <c r="B567" s="251" t="s">
        <v>1302</v>
      </c>
      <c r="C567" s="250" t="s">
        <v>133</v>
      </c>
      <c r="D567" s="250" t="s">
        <v>193</v>
      </c>
      <c r="E567" s="252">
        <v>1</v>
      </c>
      <c r="F567" s="253">
        <v>8.7200000000000006</v>
      </c>
      <c r="G567" s="253">
        <v>8.7200000000000006</v>
      </c>
    </row>
    <row r="568" spans="1:7" ht="30">
      <c r="A568" s="250" t="s">
        <v>1277</v>
      </c>
      <c r="B568" s="251" t="s">
        <v>1278</v>
      </c>
      <c r="C568" s="250" t="s">
        <v>133</v>
      </c>
      <c r="D568" s="250" t="s">
        <v>193</v>
      </c>
      <c r="E568" s="252">
        <v>2.5000000000000001E-2</v>
      </c>
      <c r="F568" s="253">
        <v>17.66</v>
      </c>
      <c r="G568" s="253">
        <v>0.44</v>
      </c>
    </row>
    <row r="569" spans="1:7" ht="45">
      <c r="A569" s="250" t="s">
        <v>266</v>
      </c>
      <c r="B569" s="251" t="s">
        <v>267</v>
      </c>
      <c r="C569" s="250" t="s">
        <v>133</v>
      </c>
      <c r="D569" s="250" t="s">
        <v>192</v>
      </c>
      <c r="E569" s="252">
        <v>1.19</v>
      </c>
      <c r="F569" s="253">
        <v>0.22</v>
      </c>
      <c r="G569" s="253">
        <v>0.26</v>
      </c>
    </row>
    <row r="570" spans="1:7" ht="15.75" customHeight="1">
      <c r="A570" s="254"/>
      <c r="B570" s="254"/>
      <c r="C570" s="254"/>
      <c r="D570" s="254"/>
      <c r="E570" s="359" t="s">
        <v>224</v>
      </c>
      <c r="F570" s="359"/>
      <c r="G570" s="255">
        <v>9.42</v>
      </c>
    </row>
    <row r="571" spans="1:7" ht="15.75" customHeight="1">
      <c r="A571" s="362" t="s">
        <v>234</v>
      </c>
      <c r="B571" s="362"/>
      <c r="C571" s="229" t="s">
        <v>175</v>
      </c>
      <c r="D571" s="229" t="s">
        <v>203</v>
      </c>
      <c r="E571" s="229" t="s">
        <v>204</v>
      </c>
      <c r="F571" s="229" t="s">
        <v>205</v>
      </c>
      <c r="G571" s="229" t="s">
        <v>98</v>
      </c>
    </row>
    <row r="572" spans="1:7">
      <c r="A572" s="250" t="s">
        <v>1279</v>
      </c>
      <c r="B572" s="251" t="s">
        <v>1280</v>
      </c>
      <c r="C572" s="250" t="s">
        <v>133</v>
      </c>
      <c r="D572" s="250" t="s">
        <v>237</v>
      </c>
      <c r="E572" s="252">
        <v>2.0299999999999999E-2</v>
      </c>
      <c r="F572" s="253">
        <v>23.26</v>
      </c>
      <c r="G572" s="253">
        <v>0.47</v>
      </c>
    </row>
    <row r="573" spans="1:7">
      <c r="A573" s="250" t="s">
        <v>1281</v>
      </c>
      <c r="B573" s="251" t="s">
        <v>1282</v>
      </c>
      <c r="C573" s="250" t="s">
        <v>133</v>
      </c>
      <c r="D573" s="250" t="s">
        <v>237</v>
      </c>
      <c r="E573" s="252">
        <v>0.1241</v>
      </c>
      <c r="F573" s="253">
        <v>28</v>
      </c>
      <c r="G573" s="253">
        <v>3.47</v>
      </c>
    </row>
    <row r="574" spans="1:7" ht="15.75" customHeight="1">
      <c r="A574" s="254"/>
      <c r="B574" s="254"/>
      <c r="C574" s="254"/>
      <c r="D574" s="254"/>
      <c r="E574" s="359" t="s">
        <v>240</v>
      </c>
      <c r="F574" s="359"/>
      <c r="G574" s="255">
        <v>3.94</v>
      </c>
    </row>
    <row r="575" spans="1:7" ht="15.75">
      <c r="A575" s="254"/>
      <c r="B575" s="254"/>
      <c r="C575" s="254"/>
      <c r="D575" s="254"/>
      <c r="E575" s="360" t="s">
        <v>230</v>
      </c>
      <c r="F575" s="360"/>
      <c r="G575" s="230">
        <v>13.36</v>
      </c>
    </row>
    <row r="576" spans="1:7" ht="15.75" customHeight="1">
      <c r="A576" s="254"/>
      <c r="B576" s="254"/>
      <c r="C576" s="254"/>
      <c r="D576" s="254"/>
      <c r="E576" s="360" t="s">
        <v>231</v>
      </c>
      <c r="F576" s="360"/>
      <c r="G576" s="230">
        <v>11.94</v>
      </c>
    </row>
    <row r="577" spans="1:7" ht="30.75" customHeight="1">
      <c r="A577" s="254"/>
      <c r="B577" s="254"/>
      <c r="C577" s="254"/>
      <c r="D577" s="254"/>
      <c r="E577" s="360" t="s">
        <v>232</v>
      </c>
      <c r="F577" s="360"/>
      <c r="G577" s="230">
        <v>13.36</v>
      </c>
    </row>
    <row r="578" spans="1:7" ht="15.75" customHeight="1">
      <c r="A578" s="254"/>
      <c r="B578" s="254"/>
      <c r="C578" s="254"/>
      <c r="D578" s="254"/>
      <c r="E578" s="360" t="s">
        <v>1862</v>
      </c>
      <c r="F578" s="360"/>
      <c r="G578" s="230">
        <v>3</v>
      </c>
    </row>
    <row r="579" spans="1:7" ht="15.75" customHeight="1">
      <c r="A579" s="254"/>
      <c r="B579" s="254"/>
      <c r="C579" s="254"/>
      <c r="D579" s="254"/>
      <c r="E579" s="360" t="s">
        <v>233</v>
      </c>
      <c r="F579" s="360"/>
      <c r="G579" s="230">
        <v>16.36</v>
      </c>
    </row>
    <row r="580" spans="1:7">
      <c r="A580" s="254"/>
      <c r="B580" s="254"/>
      <c r="C580" s="361"/>
      <c r="D580" s="361"/>
      <c r="E580" s="254"/>
      <c r="F580" s="254"/>
      <c r="G580" s="254"/>
    </row>
    <row r="581" spans="1:7" ht="15.75" customHeight="1">
      <c r="A581" s="362" t="s">
        <v>1304</v>
      </c>
      <c r="B581" s="362"/>
      <c r="C581" s="362"/>
      <c r="D581" s="362"/>
      <c r="E581" s="362"/>
      <c r="F581" s="362"/>
      <c r="G581" s="362"/>
    </row>
    <row r="582" spans="1:7" ht="15.75">
      <c r="A582" s="362" t="s">
        <v>212</v>
      </c>
      <c r="B582" s="362"/>
      <c r="C582" s="229" t="s">
        <v>175</v>
      </c>
      <c r="D582" s="229" t="s">
        <v>203</v>
      </c>
      <c r="E582" s="229" t="s">
        <v>204</v>
      </c>
      <c r="F582" s="229" t="s">
        <v>205</v>
      </c>
      <c r="G582" s="229" t="s">
        <v>98</v>
      </c>
    </row>
    <row r="583" spans="1:7" ht="30">
      <c r="A583" s="250" t="s">
        <v>1277</v>
      </c>
      <c r="B583" s="251" t="s">
        <v>1278</v>
      </c>
      <c r="C583" s="250" t="s">
        <v>133</v>
      </c>
      <c r="D583" s="250" t="s">
        <v>193</v>
      </c>
      <c r="E583" s="252">
        <v>2.5000000000000001E-2</v>
      </c>
      <c r="F583" s="253">
        <v>17.66</v>
      </c>
      <c r="G583" s="253">
        <v>0.44</v>
      </c>
    </row>
    <row r="584" spans="1:7" ht="45">
      <c r="A584" s="250" t="s">
        <v>266</v>
      </c>
      <c r="B584" s="251" t="s">
        <v>267</v>
      </c>
      <c r="C584" s="250" t="s">
        <v>133</v>
      </c>
      <c r="D584" s="250" t="s">
        <v>192</v>
      </c>
      <c r="E584" s="252">
        <v>1.333</v>
      </c>
      <c r="F584" s="253">
        <v>0.22</v>
      </c>
      <c r="G584" s="253">
        <v>0.28999999999999998</v>
      </c>
    </row>
    <row r="585" spans="1:7" ht="15.75" customHeight="1">
      <c r="A585" s="254"/>
      <c r="B585" s="254"/>
      <c r="C585" s="254"/>
      <c r="D585" s="254"/>
      <c r="E585" s="359" t="s">
        <v>224</v>
      </c>
      <c r="F585" s="359"/>
      <c r="G585" s="255">
        <v>0.73</v>
      </c>
    </row>
    <row r="586" spans="1:7" ht="15.75" customHeight="1">
      <c r="A586" s="362" t="s">
        <v>234</v>
      </c>
      <c r="B586" s="362"/>
      <c r="C586" s="229" t="s">
        <v>175</v>
      </c>
      <c r="D586" s="229" t="s">
        <v>203</v>
      </c>
      <c r="E586" s="229" t="s">
        <v>204</v>
      </c>
      <c r="F586" s="229" t="s">
        <v>205</v>
      </c>
      <c r="G586" s="229" t="s">
        <v>98</v>
      </c>
    </row>
    <row r="587" spans="1:7">
      <c r="A587" s="250" t="s">
        <v>1279</v>
      </c>
      <c r="B587" s="251" t="s">
        <v>1280</v>
      </c>
      <c r="C587" s="250" t="s">
        <v>133</v>
      </c>
      <c r="D587" s="250" t="s">
        <v>237</v>
      </c>
      <c r="E587" s="252">
        <v>9.7999999999999997E-3</v>
      </c>
      <c r="F587" s="253">
        <v>23.26</v>
      </c>
      <c r="G587" s="253">
        <v>0.22</v>
      </c>
    </row>
    <row r="588" spans="1:7">
      <c r="A588" s="250" t="s">
        <v>1281</v>
      </c>
      <c r="B588" s="251" t="s">
        <v>1282</v>
      </c>
      <c r="C588" s="250" t="s">
        <v>133</v>
      </c>
      <c r="D588" s="250" t="s">
        <v>237</v>
      </c>
      <c r="E588" s="252">
        <v>5.9700000000000003E-2</v>
      </c>
      <c r="F588" s="253">
        <v>28</v>
      </c>
      <c r="G588" s="253">
        <v>1.67</v>
      </c>
    </row>
    <row r="589" spans="1:7" ht="15.75" customHeight="1">
      <c r="A589" s="254"/>
      <c r="B589" s="254"/>
      <c r="C589" s="254"/>
      <c r="D589" s="254"/>
      <c r="E589" s="359" t="s">
        <v>240</v>
      </c>
      <c r="F589" s="359"/>
      <c r="G589" s="255">
        <v>1.89</v>
      </c>
    </row>
    <row r="590" spans="1:7" ht="15.75">
      <c r="A590" s="362" t="s">
        <v>245</v>
      </c>
      <c r="B590" s="362"/>
      <c r="C590" s="229" t="s">
        <v>175</v>
      </c>
      <c r="D590" s="229" t="s">
        <v>203</v>
      </c>
      <c r="E590" s="229" t="s">
        <v>204</v>
      </c>
      <c r="F590" s="229" t="s">
        <v>205</v>
      </c>
      <c r="G590" s="229" t="s">
        <v>98</v>
      </c>
    </row>
    <row r="591" spans="1:7">
      <c r="A591" s="250" t="s">
        <v>284</v>
      </c>
      <c r="B591" s="251" t="s">
        <v>285</v>
      </c>
      <c r="C591" s="250" t="s">
        <v>133</v>
      </c>
      <c r="D591" s="250" t="s">
        <v>193</v>
      </c>
      <c r="E591" s="252">
        <v>1</v>
      </c>
      <c r="F591" s="253">
        <v>10.35</v>
      </c>
      <c r="G591" s="253">
        <v>10.35</v>
      </c>
    </row>
    <row r="592" spans="1:7" ht="15.75" customHeight="1">
      <c r="A592" s="254"/>
      <c r="B592" s="254"/>
      <c r="C592" s="254"/>
      <c r="D592" s="254"/>
      <c r="E592" s="359" t="s">
        <v>247</v>
      </c>
      <c r="F592" s="359"/>
      <c r="G592" s="255">
        <v>10.35</v>
      </c>
    </row>
    <row r="593" spans="1:7" ht="15.75">
      <c r="A593" s="254"/>
      <c r="B593" s="254"/>
      <c r="C593" s="254"/>
      <c r="D593" s="254"/>
      <c r="E593" s="360" t="s">
        <v>230</v>
      </c>
      <c r="F593" s="360"/>
      <c r="G593" s="230">
        <v>12.97</v>
      </c>
    </row>
    <row r="594" spans="1:7" ht="15.75" customHeight="1">
      <c r="A594" s="254"/>
      <c r="B594" s="254"/>
      <c r="C594" s="254"/>
      <c r="D594" s="254"/>
      <c r="E594" s="360" t="s">
        <v>231</v>
      </c>
      <c r="F594" s="360"/>
      <c r="G594" s="230">
        <v>11.93</v>
      </c>
    </row>
    <row r="595" spans="1:7" ht="15.75" customHeight="1">
      <c r="A595" s="254"/>
      <c r="B595" s="254"/>
      <c r="C595" s="254"/>
      <c r="D595" s="254"/>
      <c r="E595" s="360" t="s">
        <v>232</v>
      </c>
      <c r="F595" s="360"/>
      <c r="G595" s="230">
        <v>12.97</v>
      </c>
    </row>
    <row r="596" spans="1:7" ht="33" customHeight="1">
      <c r="A596" s="254"/>
      <c r="B596" s="254"/>
      <c r="C596" s="254"/>
      <c r="D596" s="254"/>
      <c r="E596" s="360" t="s">
        <v>1862</v>
      </c>
      <c r="F596" s="360"/>
      <c r="G596" s="230">
        <v>2.91</v>
      </c>
    </row>
    <row r="597" spans="1:7" ht="15.75" customHeight="1">
      <c r="A597" s="254"/>
      <c r="B597" s="254"/>
      <c r="C597" s="254"/>
      <c r="D597" s="254"/>
      <c r="E597" s="360" t="s">
        <v>233</v>
      </c>
      <c r="F597" s="360"/>
      <c r="G597" s="230">
        <v>15.88</v>
      </c>
    </row>
    <row r="598" spans="1:7">
      <c r="A598" s="254"/>
      <c r="B598" s="254"/>
      <c r="C598" s="361"/>
      <c r="D598" s="361"/>
      <c r="E598" s="254"/>
      <c r="F598" s="254"/>
      <c r="G598" s="254"/>
    </row>
    <row r="599" spans="1:7" ht="15.75" customHeight="1">
      <c r="A599" s="362" t="s">
        <v>1305</v>
      </c>
      <c r="B599" s="362"/>
      <c r="C599" s="362"/>
      <c r="D599" s="362"/>
      <c r="E599" s="362"/>
      <c r="F599" s="362"/>
      <c r="G599" s="362"/>
    </row>
    <row r="600" spans="1:7" ht="15.75">
      <c r="A600" s="362" t="s">
        <v>212</v>
      </c>
      <c r="B600" s="362"/>
      <c r="C600" s="229" t="s">
        <v>175</v>
      </c>
      <c r="D600" s="229" t="s">
        <v>203</v>
      </c>
      <c r="E600" s="229" t="s">
        <v>204</v>
      </c>
      <c r="F600" s="229" t="s">
        <v>205</v>
      </c>
      <c r="G600" s="229" t="s">
        <v>98</v>
      </c>
    </row>
    <row r="601" spans="1:7" ht="30">
      <c r="A601" s="250" t="s">
        <v>1277</v>
      </c>
      <c r="B601" s="251" t="s">
        <v>1278</v>
      </c>
      <c r="C601" s="250" t="s">
        <v>133</v>
      </c>
      <c r="D601" s="250" t="s">
        <v>193</v>
      </c>
      <c r="E601" s="252">
        <v>2.5000000000000001E-2</v>
      </c>
      <c r="F601" s="253">
        <v>17.66</v>
      </c>
      <c r="G601" s="253">
        <v>0.44</v>
      </c>
    </row>
    <row r="602" spans="1:7" ht="45">
      <c r="A602" s="250" t="s">
        <v>266</v>
      </c>
      <c r="B602" s="251" t="s">
        <v>267</v>
      </c>
      <c r="C602" s="250" t="s">
        <v>133</v>
      </c>
      <c r="D602" s="250" t="s">
        <v>192</v>
      </c>
      <c r="E602" s="252">
        <v>0.72799999999999998</v>
      </c>
      <c r="F602" s="253">
        <v>0.22</v>
      </c>
      <c r="G602" s="253">
        <v>0.16</v>
      </c>
    </row>
    <row r="603" spans="1:7" ht="15.75" customHeight="1">
      <c r="A603" s="254"/>
      <c r="B603" s="254"/>
      <c r="C603" s="254"/>
      <c r="D603" s="254"/>
      <c r="E603" s="359" t="s">
        <v>224</v>
      </c>
      <c r="F603" s="359"/>
      <c r="G603" s="255">
        <v>0.6</v>
      </c>
    </row>
    <row r="604" spans="1:7" ht="15.75" customHeight="1">
      <c r="A604" s="362" t="s">
        <v>234</v>
      </c>
      <c r="B604" s="362"/>
      <c r="C604" s="229" t="s">
        <v>175</v>
      </c>
      <c r="D604" s="229" t="s">
        <v>203</v>
      </c>
      <c r="E604" s="229" t="s">
        <v>204</v>
      </c>
      <c r="F604" s="229" t="s">
        <v>205</v>
      </c>
      <c r="G604" s="229" t="s">
        <v>98</v>
      </c>
    </row>
    <row r="605" spans="1:7">
      <c r="A605" s="250" t="s">
        <v>1279</v>
      </c>
      <c r="B605" s="251" t="s">
        <v>1280</v>
      </c>
      <c r="C605" s="250" t="s">
        <v>133</v>
      </c>
      <c r="D605" s="250" t="s">
        <v>237</v>
      </c>
      <c r="E605" s="252">
        <v>6.6E-3</v>
      </c>
      <c r="F605" s="253">
        <v>23.26</v>
      </c>
      <c r="G605" s="253">
        <v>0.15</v>
      </c>
    </row>
    <row r="606" spans="1:7">
      <c r="A606" s="250" t="s">
        <v>1281</v>
      </c>
      <c r="B606" s="251" t="s">
        <v>1282</v>
      </c>
      <c r="C606" s="250" t="s">
        <v>133</v>
      </c>
      <c r="D606" s="250" t="s">
        <v>237</v>
      </c>
      <c r="E606" s="252">
        <v>4.0300000000000002E-2</v>
      </c>
      <c r="F606" s="253">
        <v>28</v>
      </c>
      <c r="G606" s="253">
        <v>1.1200000000000001</v>
      </c>
    </row>
    <row r="607" spans="1:7" ht="15.75" customHeight="1">
      <c r="A607" s="254"/>
      <c r="B607" s="254"/>
      <c r="C607" s="254"/>
      <c r="D607" s="254"/>
      <c r="E607" s="359" t="s">
        <v>240</v>
      </c>
      <c r="F607" s="359"/>
      <c r="G607" s="255">
        <v>1.27</v>
      </c>
    </row>
    <row r="608" spans="1:7" ht="15.75">
      <c r="A608" s="362" t="s">
        <v>245</v>
      </c>
      <c r="B608" s="362"/>
      <c r="C608" s="229" t="s">
        <v>175</v>
      </c>
      <c r="D608" s="229" t="s">
        <v>203</v>
      </c>
      <c r="E608" s="229" t="s">
        <v>204</v>
      </c>
      <c r="F608" s="229" t="s">
        <v>205</v>
      </c>
      <c r="G608" s="229" t="s">
        <v>98</v>
      </c>
    </row>
    <row r="609" spans="1:7">
      <c r="A609" s="250" t="s">
        <v>276</v>
      </c>
      <c r="B609" s="251" t="s">
        <v>277</v>
      </c>
      <c r="C609" s="250" t="s">
        <v>133</v>
      </c>
      <c r="D609" s="250" t="s">
        <v>193</v>
      </c>
      <c r="E609" s="252">
        <v>1</v>
      </c>
      <c r="F609" s="253">
        <v>10.3</v>
      </c>
      <c r="G609" s="253">
        <v>10.3</v>
      </c>
    </row>
    <row r="610" spans="1:7" ht="15.75" customHeight="1">
      <c r="A610" s="254"/>
      <c r="B610" s="254"/>
      <c r="C610" s="254"/>
      <c r="D610" s="254"/>
      <c r="E610" s="359" t="s">
        <v>247</v>
      </c>
      <c r="F610" s="359"/>
      <c r="G610" s="255">
        <v>10.3</v>
      </c>
    </row>
    <row r="611" spans="1:7" ht="15.75">
      <c r="A611" s="254"/>
      <c r="B611" s="254"/>
      <c r="C611" s="254"/>
      <c r="D611" s="254"/>
      <c r="E611" s="360" t="s">
        <v>230</v>
      </c>
      <c r="F611" s="360"/>
      <c r="G611" s="230">
        <v>12.17</v>
      </c>
    </row>
    <row r="612" spans="1:7" ht="15.75" customHeight="1">
      <c r="A612" s="254"/>
      <c r="B612" s="254"/>
      <c r="C612" s="254"/>
      <c r="D612" s="254"/>
      <c r="E612" s="360" t="s">
        <v>231</v>
      </c>
      <c r="F612" s="360"/>
      <c r="G612" s="230">
        <v>11.52</v>
      </c>
    </row>
    <row r="613" spans="1:7" ht="15.75" customHeight="1">
      <c r="A613" s="254"/>
      <c r="B613" s="254"/>
      <c r="C613" s="254"/>
      <c r="D613" s="254"/>
      <c r="E613" s="360" t="s">
        <v>232</v>
      </c>
      <c r="F613" s="360"/>
      <c r="G613" s="230">
        <v>12.17</v>
      </c>
    </row>
    <row r="614" spans="1:7" ht="15.75" customHeight="1">
      <c r="A614" s="254"/>
      <c r="B614" s="254"/>
      <c r="C614" s="254"/>
      <c r="D614" s="254"/>
      <c r="E614" s="360" t="s">
        <v>1862</v>
      </c>
      <c r="F614" s="360"/>
      <c r="G614" s="230">
        <v>2.73</v>
      </c>
    </row>
    <row r="615" spans="1:7" ht="15.75" customHeight="1">
      <c r="A615" s="254"/>
      <c r="B615" s="254"/>
      <c r="C615" s="254"/>
      <c r="D615" s="254"/>
      <c r="E615" s="360" t="s">
        <v>233</v>
      </c>
      <c r="F615" s="360"/>
      <c r="G615" s="230">
        <v>14.9</v>
      </c>
    </row>
    <row r="616" spans="1:7">
      <c r="A616" s="254"/>
      <c r="B616" s="254"/>
      <c r="C616" s="361"/>
      <c r="D616" s="361"/>
      <c r="E616" s="254"/>
      <c r="F616" s="254"/>
      <c r="G616" s="254"/>
    </row>
    <row r="617" spans="1:7" ht="15.75" customHeight="1">
      <c r="A617" s="362" t="s">
        <v>1306</v>
      </c>
      <c r="B617" s="362"/>
      <c r="C617" s="362"/>
      <c r="D617" s="362"/>
      <c r="E617" s="362"/>
      <c r="F617" s="362"/>
      <c r="G617" s="362"/>
    </row>
    <row r="618" spans="1:7" ht="15.75">
      <c r="A618" s="362" t="s">
        <v>212</v>
      </c>
      <c r="B618" s="362"/>
      <c r="C618" s="229" t="s">
        <v>175</v>
      </c>
      <c r="D618" s="229" t="s">
        <v>203</v>
      </c>
      <c r="E618" s="229" t="s">
        <v>204</v>
      </c>
      <c r="F618" s="229" t="s">
        <v>205</v>
      </c>
      <c r="G618" s="229" t="s">
        <v>98</v>
      </c>
    </row>
    <row r="619" spans="1:7" ht="30">
      <c r="A619" s="250" t="s">
        <v>1277</v>
      </c>
      <c r="B619" s="251" t="s">
        <v>1278</v>
      </c>
      <c r="C619" s="250" t="s">
        <v>133</v>
      </c>
      <c r="D619" s="250" t="s">
        <v>193</v>
      </c>
      <c r="E619" s="252">
        <v>2.5000000000000001E-2</v>
      </c>
      <c r="F619" s="253">
        <v>17.66</v>
      </c>
      <c r="G619" s="253">
        <v>0.44</v>
      </c>
    </row>
    <row r="620" spans="1:7" ht="45">
      <c r="A620" s="250" t="s">
        <v>266</v>
      </c>
      <c r="B620" s="251" t="s">
        <v>267</v>
      </c>
      <c r="C620" s="250" t="s">
        <v>133</v>
      </c>
      <c r="D620" s="250" t="s">
        <v>192</v>
      </c>
      <c r="E620" s="252">
        <v>0.35699999999999998</v>
      </c>
      <c r="F620" s="253">
        <v>0.22</v>
      </c>
      <c r="G620" s="253">
        <v>7.0000000000000007E-2</v>
      </c>
    </row>
    <row r="621" spans="1:7" ht="15.75" customHeight="1">
      <c r="A621" s="254"/>
      <c r="B621" s="254"/>
      <c r="C621" s="254"/>
      <c r="D621" s="254"/>
      <c r="E621" s="359" t="s">
        <v>224</v>
      </c>
      <c r="F621" s="359"/>
      <c r="G621" s="255">
        <v>0.51</v>
      </c>
    </row>
    <row r="622" spans="1:7" ht="15.75" customHeight="1">
      <c r="A622" s="362" t="s">
        <v>234</v>
      </c>
      <c r="B622" s="362"/>
      <c r="C622" s="229" t="s">
        <v>175</v>
      </c>
      <c r="D622" s="229" t="s">
        <v>203</v>
      </c>
      <c r="E622" s="229" t="s">
        <v>204</v>
      </c>
      <c r="F622" s="229" t="s">
        <v>205</v>
      </c>
      <c r="G622" s="229" t="s">
        <v>98</v>
      </c>
    </row>
    <row r="623" spans="1:7">
      <c r="A623" s="250" t="s">
        <v>1279</v>
      </c>
      <c r="B623" s="251" t="s">
        <v>1280</v>
      </c>
      <c r="C623" s="250" t="s">
        <v>133</v>
      </c>
      <c r="D623" s="250" t="s">
        <v>237</v>
      </c>
      <c r="E623" s="252">
        <v>4.1999999999999997E-3</v>
      </c>
      <c r="F623" s="253">
        <v>23.26</v>
      </c>
      <c r="G623" s="253">
        <v>0.09</v>
      </c>
    </row>
    <row r="624" spans="1:7">
      <c r="A624" s="250" t="s">
        <v>1281</v>
      </c>
      <c r="B624" s="251" t="s">
        <v>1282</v>
      </c>
      <c r="C624" s="250" t="s">
        <v>133</v>
      </c>
      <c r="D624" s="250" t="s">
        <v>237</v>
      </c>
      <c r="E624" s="252">
        <v>2.5899999999999999E-2</v>
      </c>
      <c r="F624" s="253">
        <v>28</v>
      </c>
      <c r="G624" s="253">
        <v>0.72</v>
      </c>
    </row>
    <row r="625" spans="1:7" ht="15.75" customHeight="1">
      <c r="A625" s="254"/>
      <c r="B625" s="254"/>
      <c r="C625" s="254"/>
      <c r="D625" s="254"/>
      <c r="E625" s="359" t="s">
        <v>240</v>
      </c>
      <c r="F625" s="359"/>
      <c r="G625" s="255">
        <v>0.81</v>
      </c>
    </row>
    <row r="626" spans="1:7" ht="15.75">
      <c r="A626" s="362" t="s">
        <v>245</v>
      </c>
      <c r="B626" s="362"/>
      <c r="C626" s="229" t="s">
        <v>175</v>
      </c>
      <c r="D626" s="229" t="s">
        <v>203</v>
      </c>
      <c r="E626" s="229" t="s">
        <v>204</v>
      </c>
      <c r="F626" s="229" t="s">
        <v>205</v>
      </c>
      <c r="G626" s="229" t="s">
        <v>98</v>
      </c>
    </row>
    <row r="627" spans="1:7">
      <c r="A627" s="250" t="s">
        <v>1284</v>
      </c>
      <c r="B627" s="251" t="s">
        <v>1285</v>
      </c>
      <c r="C627" s="250" t="s">
        <v>133</v>
      </c>
      <c r="D627" s="250" t="s">
        <v>193</v>
      </c>
      <c r="E627" s="252">
        <v>1</v>
      </c>
      <c r="F627" s="253">
        <v>9.49</v>
      </c>
      <c r="G627" s="253">
        <v>9.49</v>
      </c>
    </row>
    <row r="628" spans="1:7" ht="15.75" customHeight="1">
      <c r="A628" s="254"/>
      <c r="B628" s="254"/>
      <c r="C628" s="254"/>
      <c r="D628" s="254"/>
      <c r="E628" s="359" t="s">
        <v>247</v>
      </c>
      <c r="F628" s="359"/>
      <c r="G628" s="255">
        <v>9.49</v>
      </c>
    </row>
    <row r="629" spans="1:7" ht="15.75">
      <c r="A629" s="254"/>
      <c r="B629" s="254"/>
      <c r="C629" s="254"/>
      <c r="D629" s="254"/>
      <c r="E629" s="360" t="s">
        <v>230</v>
      </c>
      <c r="F629" s="360"/>
      <c r="G629" s="230">
        <v>10.81</v>
      </c>
    </row>
    <row r="630" spans="1:7" ht="15.75" customHeight="1">
      <c r="A630" s="254"/>
      <c r="B630" s="254"/>
      <c r="C630" s="254"/>
      <c r="D630" s="254"/>
      <c r="E630" s="360" t="s">
        <v>231</v>
      </c>
      <c r="F630" s="360"/>
      <c r="G630" s="230">
        <v>10.41</v>
      </c>
    </row>
    <row r="631" spans="1:7" ht="15.75" customHeight="1">
      <c r="A631" s="254"/>
      <c r="B631" s="254"/>
      <c r="C631" s="254"/>
      <c r="D631" s="254"/>
      <c r="E631" s="360" t="s">
        <v>232</v>
      </c>
      <c r="F631" s="360"/>
      <c r="G631" s="230">
        <v>10.81</v>
      </c>
    </row>
    <row r="632" spans="1:7" ht="15.75" customHeight="1">
      <c r="A632" s="254"/>
      <c r="B632" s="254"/>
      <c r="C632" s="254"/>
      <c r="D632" s="254"/>
      <c r="E632" s="360" t="s">
        <v>1862</v>
      </c>
      <c r="F632" s="360"/>
      <c r="G632" s="230">
        <v>2.4300000000000002</v>
      </c>
    </row>
    <row r="633" spans="1:7" ht="15.75" customHeight="1">
      <c r="A633" s="254"/>
      <c r="B633" s="254"/>
      <c r="C633" s="254"/>
      <c r="D633" s="254"/>
      <c r="E633" s="360" t="s">
        <v>233</v>
      </c>
      <c r="F633" s="360"/>
      <c r="G633" s="230">
        <v>13.24</v>
      </c>
    </row>
    <row r="634" spans="1:7">
      <c r="A634" s="254"/>
      <c r="B634" s="254"/>
      <c r="C634" s="361"/>
      <c r="D634" s="361"/>
      <c r="E634" s="254"/>
      <c r="F634" s="254"/>
      <c r="G634" s="254"/>
    </row>
    <row r="635" spans="1:7" ht="15.75" customHeight="1">
      <c r="A635" s="362" t="s">
        <v>1307</v>
      </c>
      <c r="B635" s="362"/>
      <c r="C635" s="362"/>
      <c r="D635" s="362"/>
      <c r="E635" s="362"/>
      <c r="F635" s="362"/>
      <c r="G635" s="362"/>
    </row>
    <row r="636" spans="1:7" ht="15.75">
      <c r="A636" s="362" t="s">
        <v>212</v>
      </c>
      <c r="B636" s="362"/>
      <c r="C636" s="229" t="s">
        <v>175</v>
      </c>
      <c r="D636" s="229" t="s">
        <v>203</v>
      </c>
      <c r="E636" s="229" t="s">
        <v>204</v>
      </c>
      <c r="F636" s="229" t="s">
        <v>205</v>
      </c>
      <c r="G636" s="229" t="s">
        <v>98</v>
      </c>
    </row>
    <row r="637" spans="1:7" ht="30">
      <c r="A637" s="250" t="s">
        <v>1277</v>
      </c>
      <c r="B637" s="251" t="s">
        <v>1278</v>
      </c>
      <c r="C637" s="250" t="s">
        <v>133</v>
      </c>
      <c r="D637" s="250" t="s">
        <v>193</v>
      </c>
      <c r="E637" s="252">
        <v>2.5000000000000001E-2</v>
      </c>
      <c r="F637" s="253">
        <v>17.66</v>
      </c>
      <c r="G637" s="253">
        <v>0.44</v>
      </c>
    </row>
    <row r="638" spans="1:7" ht="45">
      <c r="A638" s="250" t="s">
        <v>266</v>
      </c>
      <c r="B638" s="251" t="s">
        <v>267</v>
      </c>
      <c r="C638" s="250" t="s">
        <v>133</v>
      </c>
      <c r="D638" s="250" t="s">
        <v>192</v>
      </c>
      <c r="E638" s="252">
        <v>0.14699999999999999</v>
      </c>
      <c r="F638" s="253">
        <v>0.22</v>
      </c>
      <c r="G638" s="253">
        <v>0.03</v>
      </c>
    </row>
    <row r="639" spans="1:7" ht="15.75" customHeight="1">
      <c r="A639" s="254"/>
      <c r="B639" s="254"/>
      <c r="C639" s="254"/>
      <c r="D639" s="254"/>
      <c r="E639" s="359" t="s">
        <v>224</v>
      </c>
      <c r="F639" s="359"/>
      <c r="G639" s="255">
        <v>0.47</v>
      </c>
    </row>
    <row r="640" spans="1:7" ht="15.75" customHeight="1">
      <c r="A640" s="362" t="s">
        <v>234</v>
      </c>
      <c r="B640" s="362"/>
      <c r="C640" s="229" t="s">
        <v>175</v>
      </c>
      <c r="D640" s="229" t="s">
        <v>203</v>
      </c>
      <c r="E640" s="229" t="s">
        <v>204</v>
      </c>
      <c r="F640" s="229" t="s">
        <v>205</v>
      </c>
      <c r="G640" s="229" t="s">
        <v>98</v>
      </c>
    </row>
    <row r="641" spans="1:7">
      <c r="A641" s="250" t="s">
        <v>1279</v>
      </c>
      <c r="B641" s="251" t="s">
        <v>1280</v>
      </c>
      <c r="C641" s="250" t="s">
        <v>133</v>
      </c>
      <c r="D641" s="250" t="s">
        <v>237</v>
      </c>
      <c r="E641" s="252">
        <v>2.3E-3</v>
      </c>
      <c r="F641" s="253">
        <v>23.26</v>
      </c>
      <c r="G641" s="253">
        <v>0.05</v>
      </c>
    </row>
    <row r="642" spans="1:7">
      <c r="A642" s="250" t="s">
        <v>1281</v>
      </c>
      <c r="B642" s="251" t="s">
        <v>1282</v>
      </c>
      <c r="C642" s="250" t="s">
        <v>133</v>
      </c>
      <c r="D642" s="250" t="s">
        <v>237</v>
      </c>
      <c r="E642" s="252">
        <v>1.43E-2</v>
      </c>
      <c r="F642" s="253">
        <v>28</v>
      </c>
      <c r="G642" s="253">
        <v>0.4</v>
      </c>
    </row>
    <row r="643" spans="1:7" ht="15.75" customHeight="1">
      <c r="A643" s="254"/>
      <c r="B643" s="254"/>
      <c r="C643" s="254"/>
      <c r="D643" s="254"/>
      <c r="E643" s="359" t="s">
        <v>240</v>
      </c>
      <c r="F643" s="359"/>
      <c r="G643" s="255">
        <v>0.45</v>
      </c>
    </row>
    <row r="644" spans="1:7" ht="15.75">
      <c r="A644" s="362" t="s">
        <v>245</v>
      </c>
      <c r="B644" s="362"/>
      <c r="C644" s="229" t="s">
        <v>175</v>
      </c>
      <c r="D644" s="229" t="s">
        <v>203</v>
      </c>
      <c r="E644" s="229" t="s">
        <v>204</v>
      </c>
      <c r="F644" s="229" t="s">
        <v>205</v>
      </c>
      <c r="G644" s="229" t="s">
        <v>98</v>
      </c>
    </row>
    <row r="645" spans="1:7">
      <c r="A645" s="250" t="s">
        <v>1287</v>
      </c>
      <c r="B645" s="251" t="s">
        <v>1288</v>
      </c>
      <c r="C645" s="250" t="s">
        <v>133</v>
      </c>
      <c r="D645" s="250" t="s">
        <v>193</v>
      </c>
      <c r="E645" s="252">
        <v>1</v>
      </c>
      <c r="F645" s="253">
        <v>8.1300000000000008</v>
      </c>
      <c r="G645" s="253">
        <v>8.1300000000000008</v>
      </c>
    </row>
    <row r="646" spans="1:7" ht="15.75" customHeight="1">
      <c r="A646" s="254"/>
      <c r="B646" s="254"/>
      <c r="C646" s="254"/>
      <c r="D646" s="254"/>
      <c r="E646" s="359" t="s">
        <v>247</v>
      </c>
      <c r="F646" s="359"/>
      <c r="G646" s="255">
        <v>8.1300000000000008</v>
      </c>
    </row>
    <row r="647" spans="1:7" ht="15.75">
      <c r="A647" s="254"/>
      <c r="B647" s="254"/>
      <c r="C647" s="254"/>
      <c r="D647" s="254"/>
      <c r="E647" s="360" t="s">
        <v>230</v>
      </c>
      <c r="F647" s="360"/>
      <c r="G647" s="230">
        <v>9.0500000000000007</v>
      </c>
    </row>
    <row r="648" spans="1:7" ht="15.75" customHeight="1">
      <c r="A648" s="254"/>
      <c r="B648" s="254"/>
      <c r="C648" s="254"/>
      <c r="D648" s="254"/>
      <c r="E648" s="360" t="s">
        <v>231</v>
      </c>
      <c r="F648" s="360"/>
      <c r="G648" s="230">
        <v>8.83</v>
      </c>
    </row>
    <row r="649" spans="1:7" ht="15.75" customHeight="1">
      <c r="A649" s="254"/>
      <c r="B649" s="254"/>
      <c r="C649" s="254"/>
      <c r="D649" s="254"/>
      <c r="E649" s="360" t="s">
        <v>232</v>
      </c>
      <c r="F649" s="360"/>
      <c r="G649" s="230">
        <v>9.0500000000000007</v>
      </c>
    </row>
    <row r="650" spans="1:7" ht="15.75" customHeight="1">
      <c r="A650" s="254"/>
      <c r="B650" s="254"/>
      <c r="C650" s="254"/>
      <c r="D650" s="254"/>
      <c r="E650" s="360" t="s">
        <v>1862</v>
      </c>
      <c r="F650" s="360"/>
      <c r="G650" s="230">
        <v>2.0299999999999998</v>
      </c>
    </row>
    <row r="651" spans="1:7" ht="15.75" customHeight="1">
      <c r="A651" s="254"/>
      <c r="B651" s="254"/>
      <c r="C651" s="254"/>
      <c r="D651" s="254"/>
      <c r="E651" s="360" t="s">
        <v>233</v>
      </c>
      <c r="F651" s="360"/>
      <c r="G651" s="230">
        <v>11.08</v>
      </c>
    </row>
    <row r="652" spans="1:7">
      <c r="A652" s="254"/>
      <c r="B652" s="254"/>
      <c r="C652" s="361"/>
      <c r="D652" s="361"/>
      <c r="E652" s="254"/>
      <c r="F652" s="254"/>
      <c r="G652" s="254"/>
    </row>
    <row r="653" spans="1:7" ht="15.75" customHeight="1">
      <c r="A653" s="362" t="s">
        <v>1308</v>
      </c>
      <c r="B653" s="362"/>
      <c r="C653" s="362"/>
      <c r="D653" s="362"/>
      <c r="E653" s="362"/>
      <c r="F653" s="362"/>
      <c r="G653" s="362"/>
    </row>
    <row r="654" spans="1:7" ht="15.75">
      <c r="A654" s="362" t="s">
        <v>212</v>
      </c>
      <c r="B654" s="362"/>
      <c r="C654" s="229" t="s">
        <v>175</v>
      </c>
      <c r="D654" s="229" t="s">
        <v>203</v>
      </c>
      <c r="E654" s="229" t="s">
        <v>204</v>
      </c>
      <c r="F654" s="229" t="s">
        <v>205</v>
      </c>
      <c r="G654" s="229" t="s">
        <v>98</v>
      </c>
    </row>
    <row r="655" spans="1:7" ht="30">
      <c r="A655" s="250" t="s">
        <v>1277</v>
      </c>
      <c r="B655" s="251" t="s">
        <v>1278</v>
      </c>
      <c r="C655" s="250" t="s">
        <v>133</v>
      </c>
      <c r="D655" s="250" t="s">
        <v>193</v>
      </c>
      <c r="E655" s="252">
        <v>2.5000000000000001E-2</v>
      </c>
      <c r="F655" s="253">
        <v>17.66</v>
      </c>
      <c r="G655" s="253">
        <v>0.44</v>
      </c>
    </row>
    <row r="656" spans="1:7" ht="15.75" customHeight="1">
      <c r="A656" s="254"/>
      <c r="B656" s="254"/>
      <c r="C656" s="254"/>
      <c r="D656" s="254"/>
      <c r="E656" s="359" t="s">
        <v>224</v>
      </c>
      <c r="F656" s="359"/>
      <c r="G656" s="255">
        <v>0.44</v>
      </c>
    </row>
    <row r="657" spans="1:7" ht="15.75" customHeight="1">
      <c r="A657" s="362" t="s">
        <v>234</v>
      </c>
      <c r="B657" s="362"/>
      <c r="C657" s="229" t="s">
        <v>175</v>
      </c>
      <c r="D657" s="229" t="s">
        <v>203</v>
      </c>
      <c r="E657" s="229" t="s">
        <v>204</v>
      </c>
      <c r="F657" s="229" t="s">
        <v>205</v>
      </c>
      <c r="G657" s="229" t="s">
        <v>98</v>
      </c>
    </row>
    <row r="658" spans="1:7">
      <c r="A658" s="250" t="s">
        <v>1279</v>
      </c>
      <c r="B658" s="251" t="s">
        <v>1280</v>
      </c>
      <c r="C658" s="250" t="s">
        <v>133</v>
      </c>
      <c r="D658" s="250" t="s">
        <v>237</v>
      </c>
      <c r="E658" s="252">
        <v>2E-3</v>
      </c>
      <c r="F658" s="253">
        <v>23.26</v>
      </c>
      <c r="G658" s="253">
        <v>0.04</v>
      </c>
    </row>
    <row r="659" spans="1:7">
      <c r="A659" s="250" t="s">
        <v>1281</v>
      </c>
      <c r="B659" s="251" t="s">
        <v>1282</v>
      </c>
      <c r="C659" s="250" t="s">
        <v>133</v>
      </c>
      <c r="D659" s="250" t="s">
        <v>237</v>
      </c>
      <c r="E659" s="252">
        <v>1.21E-2</v>
      </c>
      <c r="F659" s="253">
        <v>28</v>
      </c>
      <c r="G659" s="253">
        <v>0.33</v>
      </c>
    </row>
    <row r="660" spans="1:7" ht="15.75" customHeight="1">
      <c r="A660" s="254"/>
      <c r="B660" s="254"/>
      <c r="C660" s="254"/>
      <c r="D660" s="254"/>
      <c r="E660" s="359" t="s">
        <v>240</v>
      </c>
      <c r="F660" s="359"/>
      <c r="G660" s="255">
        <v>0.37</v>
      </c>
    </row>
    <row r="661" spans="1:7" ht="15.75">
      <c r="A661" s="362" t="s">
        <v>245</v>
      </c>
      <c r="B661" s="362"/>
      <c r="C661" s="229" t="s">
        <v>175</v>
      </c>
      <c r="D661" s="229" t="s">
        <v>203</v>
      </c>
      <c r="E661" s="229" t="s">
        <v>204</v>
      </c>
      <c r="F661" s="229" t="s">
        <v>205</v>
      </c>
      <c r="G661" s="229" t="s">
        <v>98</v>
      </c>
    </row>
    <row r="662" spans="1:7">
      <c r="A662" s="250" t="s">
        <v>1294</v>
      </c>
      <c r="B662" s="251" t="s">
        <v>1295</v>
      </c>
      <c r="C662" s="250" t="s">
        <v>133</v>
      </c>
      <c r="D662" s="250" t="s">
        <v>193</v>
      </c>
      <c r="E662" s="252">
        <v>1</v>
      </c>
      <c r="F662" s="253">
        <v>8.06</v>
      </c>
      <c r="G662" s="253">
        <v>8.06</v>
      </c>
    </row>
    <row r="663" spans="1:7" ht="15.75" customHeight="1">
      <c r="A663" s="254"/>
      <c r="B663" s="254"/>
      <c r="C663" s="254"/>
      <c r="D663" s="254"/>
      <c r="E663" s="359" t="s">
        <v>247</v>
      </c>
      <c r="F663" s="359"/>
      <c r="G663" s="255">
        <v>8.06</v>
      </c>
    </row>
    <row r="664" spans="1:7" ht="15.75">
      <c r="A664" s="254"/>
      <c r="B664" s="254"/>
      <c r="C664" s="254"/>
      <c r="D664" s="254"/>
      <c r="E664" s="360" t="s">
        <v>230</v>
      </c>
      <c r="F664" s="360"/>
      <c r="G664" s="230">
        <v>8.8699999999999992</v>
      </c>
    </row>
    <row r="665" spans="1:7" ht="15.75" customHeight="1">
      <c r="A665" s="254"/>
      <c r="B665" s="254"/>
      <c r="C665" s="254"/>
      <c r="D665" s="254"/>
      <c r="E665" s="360" t="s">
        <v>231</v>
      </c>
      <c r="F665" s="360"/>
      <c r="G665" s="230">
        <v>8.7100000000000009</v>
      </c>
    </row>
    <row r="666" spans="1:7" ht="15.75" customHeight="1">
      <c r="A666" s="254"/>
      <c r="B666" s="254"/>
      <c r="C666" s="254"/>
      <c r="D666" s="254"/>
      <c r="E666" s="360" t="s">
        <v>232</v>
      </c>
      <c r="F666" s="360"/>
      <c r="G666" s="230">
        <v>8.8699999999999992</v>
      </c>
    </row>
    <row r="667" spans="1:7" ht="15.75" customHeight="1">
      <c r="A667" s="254"/>
      <c r="B667" s="254"/>
      <c r="C667" s="254"/>
      <c r="D667" s="254"/>
      <c r="E667" s="360" t="s">
        <v>1862</v>
      </c>
      <c r="F667" s="360"/>
      <c r="G667" s="230">
        <v>1.99</v>
      </c>
    </row>
    <row r="668" spans="1:7" ht="15.75" customHeight="1">
      <c r="A668" s="254"/>
      <c r="B668" s="254"/>
      <c r="C668" s="254"/>
      <c r="D668" s="254"/>
      <c r="E668" s="360" t="s">
        <v>233</v>
      </c>
      <c r="F668" s="360"/>
      <c r="G668" s="230">
        <v>10.86</v>
      </c>
    </row>
    <row r="669" spans="1:7">
      <c r="A669" s="254"/>
      <c r="B669" s="254"/>
      <c r="C669" s="361"/>
      <c r="D669" s="361"/>
      <c r="E669" s="254"/>
      <c r="F669" s="254"/>
      <c r="G669" s="254"/>
    </row>
    <row r="670" spans="1:7" ht="15.75" customHeight="1">
      <c r="A670" s="362" t="s">
        <v>1309</v>
      </c>
      <c r="B670" s="362"/>
      <c r="C670" s="362"/>
      <c r="D670" s="362"/>
      <c r="E670" s="362"/>
      <c r="F670" s="362"/>
      <c r="G670" s="362"/>
    </row>
    <row r="671" spans="1:7" ht="15.75">
      <c r="A671" s="362" t="s">
        <v>212</v>
      </c>
      <c r="B671" s="362"/>
      <c r="C671" s="229" t="s">
        <v>175</v>
      </c>
      <c r="D671" s="229" t="s">
        <v>203</v>
      </c>
      <c r="E671" s="229" t="s">
        <v>204</v>
      </c>
      <c r="F671" s="229" t="s">
        <v>205</v>
      </c>
      <c r="G671" s="229" t="s">
        <v>98</v>
      </c>
    </row>
    <row r="672" spans="1:7" ht="30">
      <c r="A672" s="250" t="s">
        <v>1277</v>
      </c>
      <c r="B672" s="251" t="s">
        <v>1278</v>
      </c>
      <c r="C672" s="250" t="s">
        <v>133</v>
      </c>
      <c r="D672" s="250" t="s">
        <v>193</v>
      </c>
      <c r="E672" s="252">
        <v>2.5000000000000001E-2</v>
      </c>
      <c r="F672" s="253">
        <v>17.66</v>
      </c>
      <c r="G672" s="253">
        <v>0.44</v>
      </c>
    </row>
    <row r="673" spans="1:7" ht="45">
      <c r="A673" s="250" t="s">
        <v>266</v>
      </c>
      <c r="B673" s="251" t="s">
        <v>267</v>
      </c>
      <c r="C673" s="250" t="s">
        <v>133</v>
      </c>
      <c r="D673" s="250" t="s">
        <v>192</v>
      </c>
      <c r="E673" s="252">
        <v>2.1179999999999999</v>
      </c>
      <c r="F673" s="253">
        <v>0.22</v>
      </c>
      <c r="G673" s="253">
        <v>0.46</v>
      </c>
    </row>
    <row r="674" spans="1:7" ht="15.75" customHeight="1">
      <c r="A674" s="254"/>
      <c r="B674" s="254"/>
      <c r="C674" s="254"/>
      <c r="D674" s="254"/>
      <c r="E674" s="359" t="s">
        <v>224</v>
      </c>
      <c r="F674" s="359"/>
      <c r="G674" s="255">
        <v>0.9</v>
      </c>
    </row>
    <row r="675" spans="1:7" ht="15.75" customHeight="1">
      <c r="A675" s="362" t="s">
        <v>234</v>
      </c>
      <c r="B675" s="362"/>
      <c r="C675" s="229" t="s">
        <v>175</v>
      </c>
      <c r="D675" s="229" t="s">
        <v>203</v>
      </c>
      <c r="E675" s="229" t="s">
        <v>204</v>
      </c>
      <c r="F675" s="229" t="s">
        <v>205</v>
      </c>
      <c r="G675" s="229" t="s">
        <v>98</v>
      </c>
    </row>
    <row r="676" spans="1:7">
      <c r="A676" s="250" t="s">
        <v>1279</v>
      </c>
      <c r="B676" s="251" t="s">
        <v>1280</v>
      </c>
      <c r="C676" s="250" t="s">
        <v>133</v>
      </c>
      <c r="D676" s="250" t="s">
        <v>237</v>
      </c>
      <c r="E676" s="252">
        <v>1.3599999999999999E-2</v>
      </c>
      <c r="F676" s="253">
        <v>23.26</v>
      </c>
      <c r="G676" s="253">
        <v>0.31</v>
      </c>
    </row>
    <row r="677" spans="1:7">
      <c r="A677" s="250" t="s">
        <v>1281</v>
      </c>
      <c r="B677" s="251" t="s">
        <v>1282</v>
      </c>
      <c r="C677" s="250" t="s">
        <v>133</v>
      </c>
      <c r="D677" s="250" t="s">
        <v>237</v>
      </c>
      <c r="E677" s="252">
        <v>8.3599999999999994E-2</v>
      </c>
      <c r="F677" s="253">
        <v>28</v>
      </c>
      <c r="G677" s="253">
        <v>2.34</v>
      </c>
    </row>
    <row r="678" spans="1:7" ht="15.75" customHeight="1">
      <c r="A678" s="254"/>
      <c r="B678" s="254"/>
      <c r="C678" s="254"/>
      <c r="D678" s="254"/>
      <c r="E678" s="359" t="s">
        <v>240</v>
      </c>
      <c r="F678" s="359"/>
      <c r="G678" s="255">
        <v>2.65</v>
      </c>
    </row>
    <row r="679" spans="1:7" ht="15.75">
      <c r="A679" s="362" t="s">
        <v>245</v>
      </c>
      <c r="B679" s="362"/>
      <c r="C679" s="229" t="s">
        <v>175</v>
      </c>
      <c r="D679" s="229" t="s">
        <v>203</v>
      </c>
      <c r="E679" s="229" t="s">
        <v>204</v>
      </c>
      <c r="F679" s="229" t="s">
        <v>205</v>
      </c>
      <c r="G679" s="229" t="s">
        <v>98</v>
      </c>
    </row>
    <row r="680" spans="1:7">
      <c r="A680" s="250" t="s">
        <v>268</v>
      </c>
      <c r="B680" s="251" t="s">
        <v>269</v>
      </c>
      <c r="C680" s="250" t="s">
        <v>133</v>
      </c>
      <c r="D680" s="250" t="s">
        <v>193</v>
      </c>
      <c r="E680" s="252">
        <v>1</v>
      </c>
      <c r="F680" s="253">
        <v>10.25</v>
      </c>
      <c r="G680" s="253">
        <v>10.25</v>
      </c>
    </row>
    <row r="681" spans="1:7" ht="15.75" customHeight="1">
      <c r="A681" s="254"/>
      <c r="B681" s="254"/>
      <c r="C681" s="254"/>
      <c r="D681" s="254"/>
      <c r="E681" s="359" t="s">
        <v>247</v>
      </c>
      <c r="F681" s="359"/>
      <c r="G681" s="255">
        <v>10.25</v>
      </c>
    </row>
    <row r="682" spans="1:7" ht="15.75">
      <c r="A682" s="254"/>
      <c r="B682" s="254"/>
      <c r="C682" s="254"/>
      <c r="D682" s="254"/>
      <c r="E682" s="360" t="s">
        <v>230</v>
      </c>
      <c r="F682" s="360"/>
      <c r="G682" s="230">
        <v>13.8</v>
      </c>
    </row>
    <row r="683" spans="1:7" ht="15.75" customHeight="1">
      <c r="A683" s="254"/>
      <c r="B683" s="254"/>
      <c r="C683" s="254"/>
      <c r="D683" s="254"/>
      <c r="E683" s="360" t="s">
        <v>231</v>
      </c>
      <c r="F683" s="360"/>
      <c r="G683" s="230">
        <v>12.17</v>
      </c>
    </row>
    <row r="684" spans="1:7" ht="15.75" customHeight="1">
      <c r="A684" s="254"/>
      <c r="B684" s="254"/>
      <c r="C684" s="254"/>
      <c r="D684" s="254"/>
      <c r="E684" s="360" t="s">
        <v>232</v>
      </c>
      <c r="F684" s="360"/>
      <c r="G684" s="230">
        <v>13.8</v>
      </c>
    </row>
    <row r="685" spans="1:7" ht="15.75" customHeight="1">
      <c r="A685" s="254"/>
      <c r="B685" s="254"/>
      <c r="C685" s="254"/>
      <c r="D685" s="254"/>
      <c r="E685" s="360" t="s">
        <v>1862</v>
      </c>
      <c r="F685" s="360"/>
      <c r="G685" s="230">
        <v>3.1</v>
      </c>
    </row>
    <row r="686" spans="1:7" ht="15.75" customHeight="1">
      <c r="A686" s="254"/>
      <c r="B686" s="254"/>
      <c r="C686" s="254"/>
      <c r="D686" s="254"/>
      <c r="E686" s="360" t="s">
        <v>233</v>
      </c>
      <c r="F686" s="360"/>
      <c r="G686" s="230">
        <v>16.899999999999999</v>
      </c>
    </row>
    <row r="687" spans="1:7">
      <c r="A687" s="254"/>
      <c r="B687" s="254"/>
      <c r="C687" s="361"/>
      <c r="D687" s="361"/>
      <c r="E687" s="254"/>
      <c r="F687" s="254"/>
      <c r="G687" s="254"/>
    </row>
    <row r="688" spans="1:7" ht="15.75" customHeight="1">
      <c r="A688" s="362" t="s">
        <v>1310</v>
      </c>
      <c r="B688" s="362"/>
      <c r="C688" s="362"/>
      <c r="D688" s="362"/>
      <c r="E688" s="362"/>
      <c r="F688" s="362"/>
      <c r="G688" s="362"/>
    </row>
    <row r="689" spans="1:7" ht="15.75">
      <c r="A689" s="362" t="s">
        <v>212</v>
      </c>
      <c r="B689" s="362"/>
      <c r="C689" s="229" t="s">
        <v>175</v>
      </c>
      <c r="D689" s="229" t="s">
        <v>203</v>
      </c>
      <c r="E689" s="229" t="s">
        <v>204</v>
      </c>
      <c r="F689" s="229" t="s">
        <v>205</v>
      </c>
      <c r="G689" s="229" t="s">
        <v>98</v>
      </c>
    </row>
    <row r="690" spans="1:7" ht="30">
      <c r="A690" s="250" t="s">
        <v>1277</v>
      </c>
      <c r="B690" s="251" t="s">
        <v>1278</v>
      </c>
      <c r="C690" s="250" t="s">
        <v>133</v>
      </c>
      <c r="D690" s="250" t="s">
        <v>193</v>
      </c>
      <c r="E690" s="252">
        <v>2.5000000000000001E-2</v>
      </c>
      <c r="F690" s="253">
        <v>17.66</v>
      </c>
      <c r="G690" s="253">
        <v>0.44</v>
      </c>
    </row>
    <row r="691" spans="1:7" ht="45">
      <c r="A691" s="250" t="s">
        <v>266</v>
      </c>
      <c r="B691" s="251" t="s">
        <v>267</v>
      </c>
      <c r="C691" s="250" t="s">
        <v>133</v>
      </c>
      <c r="D691" s="250" t="s">
        <v>192</v>
      </c>
      <c r="E691" s="252">
        <v>0.97</v>
      </c>
      <c r="F691" s="253">
        <v>0.22</v>
      </c>
      <c r="G691" s="253">
        <v>0.21</v>
      </c>
    </row>
    <row r="692" spans="1:7" ht="15.75" customHeight="1">
      <c r="A692" s="254"/>
      <c r="B692" s="254"/>
      <c r="C692" s="254"/>
      <c r="D692" s="254"/>
      <c r="E692" s="359" t="s">
        <v>224</v>
      </c>
      <c r="F692" s="359"/>
      <c r="G692" s="255">
        <v>0.65</v>
      </c>
    </row>
    <row r="693" spans="1:7" ht="15.75" customHeight="1">
      <c r="A693" s="362" t="s">
        <v>234</v>
      </c>
      <c r="B693" s="362"/>
      <c r="C693" s="229" t="s">
        <v>175</v>
      </c>
      <c r="D693" s="229" t="s">
        <v>203</v>
      </c>
      <c r="E693" s="229" t="s">
        <v>204</v>
      </c>
      <c r="F693" s="229" t="s">
        <v>205</v>
      </c>
      <c r="G693" s="229" t="s">
        <v>98</v>
      </c>
    </row>
    <row r="694" spans="1:7">
      <c r="A694" s="250" t="s">
        <v>1279</v>
      </c>
      <c r="B694" s="251" t="s">
        <v>1280</v>
      </c>
      <c r="C694" s="250" t="s">
        <v>133</v>
      </c>
      <c r="D694" s="250" t="s">
        <v>237</v>
      </c>
      <c r="E694" s="252">
        <v>1.9699999999999999E-2</v>
      </c>
      <c r="F694" s="253">
        <v>23.26</v>
      </c>
      <c r="G694" s="253">
        <v>0.45</v>
      </c>
    </row>
    <row r="695" spans="1:7">
      <c r="A695" s="250" t="s">
        <v>1281</v>
      </c>
      <c r="B695" s="251" t="s">
        <v>1282</v>
      </c>
      <c r="C695" s="250" t="s">
        <v>133</v>
      </c>
      <c r="D695" s="250" t="s">
        <v>237</v>
      </c>
      <c r="E695" s="252">
        <v>0.1206</v>
      </c>
      <c r="F695" s="253">
        <v>28</v>
      </c>
      <c r="G695" s="253">
        <v>3.37</v>
      </c>
    </row>
    <row r="696" spans="1:7" ht="15.75" customHeight="1">
      <c r="A696" s="254"/>
      <c r="B696" s="254"/>
      <c r="C696" s="254"/>
      <c r="D696" s="254"/>
      <c r="E696" s="359" t="s">
        <v>240</v>
      </c>
      <c r="F696" s="359"/>
      <c r="G696" s="255">
        <v>3.82</v>
      </c>
    </row>
    <row r="697" spans="1:7" ht="15.75">
      <c r="A697" s="362" t="s">
        <v>245</v>
      </c>
      <c r="B697" s="362"/>
      <c r="C697" s="229" t="s">
        <v>175</v>
      </c>
      <c r="D697" s="229" t="s">
        <v>203</v>
      </c>
      <c r="E697" s="229" t="s">
        <v>204</v>
      </c>
      <c r="F697" s="229" t="s">
        <v>205</v>
      </c>
      <c r="G697" s="229" t="s">
        <v>98</v>
      </c>
    </row>
    <row r="698" spans="1:7">
      <c r="A698" s="250" t="s">
        <v>284</v>
      </c>
      <c r="B698" s="251" t="s">
        <v>285</v>
      </c>
      <c r="C698" s="250" t="s">
        <v>133</v>
      </c>
      <c r="D698" s="250" t="s">
        <v>193</v>
      </c>
      <c r="E698" s="252">
        <v>1</v>
      </c>
      <c r="F698" s="253">
        <v>10.35</v>
      </c>
      <c r="G698" s="253">
        <v>10.35</v>
      </c>
    </row>
    <row r="699" spans="1:7" ht="15.75" customHeight="1">
      <c r="A699" s="254"/>
      <c r="B699" s="254"/>
      <c r="C699" s="254"/>
      <c r="D699" s="254"/>
      <c r="E699" s="359" t="s">
        <v>247</v>
      </c>
      <c r="F699" s="359"/>
      <c r="G699" s="255">
        <v>10.35</v>
      </c>
    </row>
    <row r="700" spans="1:7" ht="15.75">
      <c r="A700" s="254"/>
      <c r="B700" s="254"/>
      <c r="C700" s="254"/>
      <c r="D700" s="254"/>
      <c r="E700" s="360" t="s">
        <v>230</v>
      </c>
      <c r="F700" s="360"/>
      <c r="G700" s="230">
        <v>14.82</v>
      </c>
    </row>
    <row r="701" spans="1:7" ht="15.75" customHeight="1">
      <c r="A701" s="254"/>
      <c r="B701" s="254"/>
      <c r="C701" s="254"/>
      <c r="D701" s="254"/>
      <c r="E701" s="360" t="s">
        <v>231</v>
      </c>
      <c r="F701" s="360"/>
      <c r="G701" s="230">
        <v>13.09</v>
      </c>
    </row>
    <row r="702" spans="1:7" ht="15.75" customHeight="1">
      <c r="A702" s="254"/>
      <c r="B702" s="254"/>
      <c r="C702" s="254"/>
      <c r="D702" s="254"/>
      <c r="E702" s="360" t="s">
        <v>232</v>
      </c>
      <c r="F702" s="360"/>
      <c r="G702" s="230">
        <v>14.82</v>
      </c>
    </row>
    <row r="703" spans="1:7" ht="15.75" customHeight="1">
      <c r="A703" s="254"/>
      <c r="B703" s="254"/>
      <c r="C703" s="254"/>
      <c r="D703" s="254"/>
      <c r="E703" s="360" t="s">
        <v>1862</v>
      </c>
      <c r="F703" s="360"/>
      <c r="G703" s="230">
        <v>3.33</v>
      </c>
    </row>
    <row r="704" spans="1:7" ht="15.75" customHeight="1">
      <c r="A704" s="254"/>
      <c r="B704" s="254"/>
      <c r="C704" s="254"/>
      <c r="D704" s="254"/>
      <c r="E704" s="360" t="s">
        <v>233</v>
      </c>
      <c r="F704" s="360"/>
      <c r="G704" s="230">
        <v>18.149999999999999</v>
      </c>
    </row>
    <row r="705" spans="1:7">
      <c r="A705" s="254"/>
      <c r="B705" s="254"/>
      <c r="C705" s="361"/>
      <c r="D705" s="361"/>
      <c r="E705" s="254"/>
      <c r="F705" s="254"/>
      <c r="G705" s="254"/>
    </row>
    <row r="706" spans="1:7" ht="15.75" customHeight="1">
      <c r="A706" s="362" t="s">
        <v>1311</v>
      </c>
      <c r="B706" s="362"/>
      <c r="C706" s="362"/>
      <c r="D706" s="362"/>
      <c r="E706" s="362"/>
      <c r="F706" s="362"/>
      <c r="G706" s="362"/>
    </row>
    <row r="707" spans="1:7" ht="15.75">
      <c r="A707" s="362" t="s">
        <v>212</v>
      </c>
      <c r="B707" s="362"/>
      <c r="C707" s="229" t="s">
        <v>175</v>
      </c>
      <c r="D707" s="229" t="s">
        <v>203</v>
      </c>
      <c r="E707" s="229" t="s">
        <v>204</v>
      </c>
      <c r="F707" s="229" t="s">
        <v>205</v>
      </c>
      <c r="G707" s="229" t="s">
        <v>98</v>
      </c>
    </row>
    <row r="708" spans="1:7" ht="30">
      <c r="A708" s="250" t="s">
        <v>1277</v>
      </c>
      <c r="B708" s="251" t="s">
        <v>1278</v>
      </c>
      <c r="C708" s="250" t="s">
        <v>133</v>
      </c>
      <c r="D708" s="250" t="s">
        <v>193</v>
      </c>
      <c r="E708" s="252">
        <v>2.5000000000000001E-2</v>
      </c>
      <c r="F708" s="253">
        <v>17.66</v>
      </c>
      <c r="G708" s="253">
        <v>0.44</v>
      </c>
    </row>
    <row r="709" spans="1:7" ht="45">
      <c r="A709" s="250" t="s">
        <v>266</v>
      </c>
      <c r="B709" s="251" t="s">
        <v>267</v>
      </c>
      <c r="C709" s="250" t="s">
        <v>133</v>
      </c>
      <c r="D709" s="250" t="s">
        <v>192</v>
      </c>
      <c r="E709" s="252">
        <v>0.54300000000000004</v>
      </c>
      <c r="F709" s="253">
        <v>0.22</v>
      </c>
      <c r="G709" s="253">
        <v>0.11</v>
      </c>
    </row>
    <row r="710" spans="1:7" ht="15.75" customHeight="1">
      <c r="A710" s="254"/>
      <c r="B710" s="254"/>
      <c r="C710" s="254"/>
      <c r="D710" s="254"/>
      <c r="E710" s="359" t="s">
        <v>224</v>
      </c>
      <c r="F710" s="359"/>
      <c r="G710" s="255">
        <v>0.55000000000000004</v>
      </c>
    </row>
    <row r="711" spans="1:7" ht="15.75" customHeight="1">
      <c r="A711" s="362" t="s">
        <v>234</v>
      </c>
      <c r="B711" s="362"/>
      <c r="C711" s="229" t="s">
        <v>175</v>
      </c>
      <c r="D711" s="229" t="s">
        <v>203</v>
      </c>
      <c r="E711" s="229" t="s">
        <v>204</v>
      </c>
      <c r="F711" s="229" t="s">
        <v>205</v>
      </c>
      <c r="G711" s="229" t="s">
        <v>98</v>
      </c>
    </row>
    <row r="712" spans="1:7">
      <c r="A712" s="250" t="s">
        <v>1279</v>
      </c>
      <c r="B712" s="251" t="s">
        <v>1280</v>
      </c>
      <c r="C712" s="250" t="s">
        <v>133</v>
      </c>
      <c r="D712" s="250" t="s">
        <v>237</v>
      </c>
      <c r="E712" s="252">
        <v>1.0999999999999999E-2</v>
      </c>
      <c r="F712" s="253">
        <v>23.26</v>
      </c>
      <c r="G712" s="253">
        <v>0.25</v>
      </c>
    </row>
    <row r="713" spans="1:7">
      <c r="A713" s="250" t="s">
        <v>1281</v>
      </c>
      <c r="B713" s="251" t="s">
        <v>1282</v>
      </c>
      <c r="C713" s="250" t="s">
        <v>133</v>
      </c>
      <c r="D713" s="250" t="s">
        <v>237</v>
      </c>
      <c r="E713" s="252">
        <v>6.7299999999999999E-2</v>
      </c>
      <c r="F713" s="253">
        <v>28</v>
      </c>
      <c r="G713" s="253">
        <v>1.88</v>
      </c>
    </row>
    <row r="714" spans="1:7" ht="15.75" customHeight="1">
      <c r="A714" s="254"/>
      <c r="B714" s="254"/>
      <c r="C714" s="254"/>
      <c r="D714" s="254"/>
      <c r="E714" s="359" t="s">
        <v>240</v>
      </c>
      <c r="F714" s="359"/>
      <c r="G714" s="255">
        <v>2.13</v>
      </c>
    </row>
    <row r="715" spans="1:7" ht="15.75">
      <c r="A715" s="362" t="s">
        <v>245</v>
      </c>
      <c r="B715" s="362"/>
      <c r="C715" s="229" t="s">
        <v>175</v>
      </c>
      <c r="D715" s="229" t="s">
        <v>203</v>
      </c>
      <c r="E715" s="229" t="s">
        <v>204</v>
      </c>
      <c r="F715" s="229" t="s">
        <v>205</v>
      </c>
      <c r="G715" s="229" t="s">
        <v>98</v>
      </c>
    </row>
    <row r="716" spans="1:7">
      <c r="A716" s="250" t="s">
        <v>1284</v>
      </c>
      <c r="B716" s="251" t="s">
        <v>1285</v>
      </c>
      <c r="C716" s="250" t="s">
        <v>133</v>
      </c>
      <c r="D716" s="250" t="s">
        <v>193</v>
      </c>
      <c r="E716" s="252">
        <v>1</v>
      </c>
      <c r="F716" s="253">
        <v>9.49</v>
      </c>
      <c r="G716" s="253">
        <v>9.49</v>
      </c>
    </row>
    <row r="717" spans="1:7" ht="15.75" customHeight="1">
      <c r="A717" s="254"/>
      <c r="B717" s="254"/>
      <c r="C717" s="254"/>
      <c r="D717" s="254"/>
      <c r="E717" s="359" t="s">
        <v>247</v>
      </c>
      <c r="F717" s="359"/>
      <c r="G717" s="255">
        <v>9.49</v>
      </c>
    </row>
    <row r="718" spans="1:7" ht="15.75">
      <c r="A718" s="254"/>
      <c r="B718" s="254"/>
      <c r="C718" s="254"/>
      <c r="D718" s="254"/>
      <c r="E718" s="360" t="s">
        <v>230</v>
      </c>
      <c r="F718" s="360"/>
      <c r="G718" s="230">
        <v>12.17</v>
      </c>
    </row>
    <row r="719" spans="1:7" ht="15.75" customHeight="1">
      <c r="A719" s="254"/>
      <c r="B719" s="254"/>
      <c r="C719" s="254"/>
      <c r="D719" s="254"/>
      <c r="E719" s="360" t="s">
        <v>231</v>
      </c>
      <c r="F719" s="360"/>
      <c r="G719" s="230">
        <v>11.3</v>
      </c>
    </row>
    <row r="720" spans="1:7" ht="15.75" customHeight="1">
      <c r="A720" s="254"/>
      <c r="B720" s="254"/>
      <c r="C720" s="254"/>
      <c r="D720" s="254"/>
      <c r="E720" s="360" t="s">
        <v>232</v>
      </c>
      <c r="F720" s="360"/>
      <c r="G720" s="230">
        <v>12.17</v>
      </c>
    </row>
    <row r="721" spans="1:7" ht="15.75" customHeight="1">
      <c r="A721" s="254"/>
      <c r="B721" s="254"/>
      <c r="C721" s="254"/>
      <c r="D721" s="254"/>
      <c r="E721" s="360" t="s">
        <v>1862</v>
      </c>
      <c r="F721" s="360"/>
      <c r="G721" s="230">
        <v>2.73</v>
      </c>
    </row>
    <row r="722" spans="1:7" ht="15.75" customHeight="1">
      <c r="A722" s="254"/>
      <c r="B722" s="254"/>
      <c r="C722" s="254"/>
      <c r="D722" s="254"/>
      <c r="E722" s="360" t="s">
        <v>233</v>
      </c>
      <c r="F722" s="360"/>
      <c r="G722" s="230">
        <v>14.9</v>
      </c>
    </row>
    <row r="723" spans="1:7">
      <c r="A723" s="254"/>
      <c r="B723" s="254"/>
      <c r="C723" s="361"/>
      <c r="D723" s="361"/>
      <c r="E723" s="254"/>
      <c r="F723" s="254"/>
      <c r="G723" s="254"/>
    </row>
    <row r="724" spans="1:7" ht="15.75" customHeight="1">
      <c r="A724" s="362" t="s">
        <v>1312</v>
      </c>
      <c r="B724" s="362"/>
      <c r="C724" s="362"/>
      <c r="D724" s="362"/>
      <c r="E724" s="362"/>
      <c r="F724" s="362"/>
      <c r="G724" s="362"/>
    </row>
    <row r="725" spans="1:7" ht="15.75">
      <c r="A725" s="362" t="s">
        <v>212</v>
      </c>
      <c r="B725" s="362"/>
      <c r="C725" s="229" t="s">
        <v>175</v>
      </c>
      <c r="D725" s="229" t="s">
        <v>203</v>
      </c>
      <c r="E725" s="229" t="s">
        <v>204</v>
      </c>
      <c r="F725" s="229" t="s">
        <v>205</v>
      </c>
      <c r="G725" s="229" t="s">
        <v>98</v>
      </c>
    </row>
    <row r="726" spans="1:7" ht="30">
      <c r="A726" s="250" t="s">
        <v>1277</v>
      </c>
      <c r="B726" s="251" t="s">
        <v>1278</v>
      </c>
      <c r="C726" s="250" t="s">
        <v>133</v>
      </c>
      <c r="D726" s="250" t="s">
        <v>193</v>
      </c>
      <c r="E726" s="252">
        <v>2.5000000000000001E-2</v>
      </c>
      <c r="F726" s="253">
        <v>17.66</v>
      </c>
      <c r="G726" s="253">
        <v>0.44</v>
      </c>
    </row>
    <row r="727" spans="1:7" ht="45">
      <c r="A727" s="250" t="s">
        <v>266</v>
      </c>
      <c r="B727" s="251" t="s">
        <v>267</v>
      </c>
      <c r="C727" s="250" t="s">
        <v>133</v>
      </c>
      <c r="D727" s="250" t="s">
        <v>192</v>
      </c>
      <c r="E727" s="252">
        <v>0.54300000000000004</v>
      </c>
      <c r="F727" s="253">
        <v>0.22</v>
      </c>
      <c r="G727" s="253">
        <v>0.12</v>
      </c>
    </row>
    <row r="728" spans="1:7" ht="15.75" customHeight="1">
      <c r="A728" s="254"/>
      <c r="B728" s="254"/>
      <c r="C728" s="254"/>
      <c r="D728" s="254"/>
      <c r="E728" s="359" t="s">
        <v>224</v>
      </c>
      <c r="F728" s="359"/>
      <c r="G728" s="255">
        <v>0.56000000000000005</v>
      </c>
    </row>
    <row r="729" spans="1:7" ht="15.75" customHeight="1">
      <c r="A729" s="362" t="s">
        <v>234</v>
      </c>
      <c r="B729" s="362"/>
      <c r="C729" s="229" t="s">
        <v>175</v>
      </c>
      <c r="D729" s="229" t="s">
        <v>203</v>
      </c>
      <c r="E729" s="229" t="s">
        <v>204</v>
      </c>
      <c r="F729" s="229" t="s">
        <v>205</v>
      </c>
      <c r="G729" s="229" t="s">
        <v>98</v>
      </c>
    </row>
    <row r="730" spans="1:7">
      <c r="A730" s="250" t="s">
        <v>1279</v>
      </c>
      <c r="B730" s="251" t="s">
        <v>1280</v>
      </c>
      <c r="C730" s="250" t="s">
        <v>133</v>
      </c>
      <c r="D730" s="250" t="s">
        <v>237</v>
      </c>
      <c r="E730" s="252">
        <v>1.0999999999999999E-2</v>
      </c>
      <c r="F730" s="253">
        <v>23.26</v>
      </c>
      <c r="G730" s="253">
        <v>0.26</v>
      </c>
    </row>
    <row r="731" spans="1:7">
      <c r="A731" s="250" t="s">
        <v>1281</v>
      </c>
      <c r="B731" s="251" t="s">
        <v>1282</v>
      </c>
      <c r="C731" s="250" t="s">
        <v>133</v>
      </c>
      <c r="D731" s="250" t="s">
        <v>237</v>
      </c>
      <c r="E731" s="252">
        <v>6.7299999999999999E-2</v>
      </c>
      <c r="F731" s="253">
        <v>28</v>
      </c>
      <c r="G731" s="253">
        <v>1.88</v>
      </c>
    </row>
    <row r="732" spans="1:7" ht="15.75" customHeight="1">
      <c r="A732" s="254"/>
      <c r="B732" s="254"/>
      <c r="C732" s="254"/>
      <c r="D732" s="254"/>
      <c r="E732" s="359" t="s">
        <v>240</v>
      </c>
      <c r="F732" s="359"/>
      <c r="G732" s="255">
        <v>2.14</v>
      </c>
    </row>
    <row r="733" spans="1:7" ht="15.75">
      <c r="A733" s="362" t="s">
        <v>245</v>
      </c>
      <c r="B733" s="362"/>
      <c r="C733" s="229" t="s">
        <v>175</v>
      </c>
      <c r="D733" s="229" t="s">
        <v>203</v>
      </c>
      <c r="E733" s="229" t="s">
        <v>204</v>
      </c>
      <c r="F733" s="229" t="s">
        <v>205</v>
      </c>
      <c r="G733" s="229" t="s">
        <v>98</v>
      </c>
    </row>
    <row r="734" spans="1:7">
      <c r="A734" s="250" t="s">
        <v>268</v>
      </c>
      <c r="B734" s="251" t="s">
        <v>269</v>
      </c>
      <c r="C734" s="250" t="s">
        <v>133</v>
      </c>
      <c r="D734" s="250" t="s">
        <v>193</v>
      </c>
      <c r="E734" s="252">
        <v>1</v>
      </c>
      <c r="F734" s="253">
        <v>10.25</v>
      </c>
      <c r="G734" s="253">
        <v>10.25</v>
      </c>
    </row>
    <row r="735" spans="1:7" ht="15.75" customHeight="1">
      <c r="A735" s="254"/>
      <c r="B735" s="254"/>
      <c r="C735" s="254"/>
      <c r="D735" s="254"/>
      <c r="E735" s="359" t="s">
        <v>247</v>
      </c>
      <c r="F735" s="359"/>
      <c r="G735" s="255">
        <v>10.25</v>
      </c>
    </row>
    <row r="736" spans="1:7" ht="15.75">
      <c r="A736" s="254"/>
      <c r="B736" s="254"/>
      <c r="C736" s="254"/>
      <c r="D736" s="254"/>
      <c r="E736" s="360" t="s">
        <v>230</v>
      </c>
      <c r="F736" s="360"/>
      <c r="G736" s="230">
        <v>12.95</v>
      </c>
    </row>
    <row r="737" spans="1:7" ht="15.75" customHeight="1">
      <c r="A737" s="254"/>
      <c r="B737" s="254"/>
      <c r="C737" s="254"/>
      <c r="D737" s="254"/>
      <c r="E737" s="360" t="s">
        <v>231</v>
      </c>
      <c r="F737" s="360"/>
      <c r="G737" s="230">
        <v>11.5</v>
      </c>
    </row>
    <row r="738" spans="1:7" ht="15.75" customHeight="1">
      <c r="A738" s="254"/>
      <c r="B738" s="254"/>
      <c r="C738" s="254"/>
      <c r="D738" s="254"/>
      <c r="E738" s="360" t="s">
        <v>232</v>
      </c>
      <c r="F738" s="360"/>
      <c r="G738" s="230">
        <v>12.95</v>
      </c>
    </row>
    <row r="739" spans="1:7" ht="15.75" customHeight="1">
      <c r="A739" s="254"/>
      <c r="B739" s="254"/>
      <c r="C739" s="254"/>
      <c r="D739" s="254"/>
      <c r="E739" s="360" t="s">
        <v>1862</v>
      </c>
      <c r="F739" s="360"/>
      <c r="G739" s="230">
        <v>2.91</v>
      </c>
    </row>
    <row r="740" spans="1:7" ht="15.75" customHeight="1">
      <c r="A740" s="254"/>
      <c r="B740" s="254"/>
      <c r="C740" s="254"/>
      <c r="D740" s="254"/>
      <c r="E740" s="360" t="s">
        <v>233</v>
      </c>
      <c r="F740" s="360"/>
      <c r="G740" s="230">
        <v>15.86</v>
      </c>
    </row>
    <row r="741" spans="1:7">
      <c r="A741" s="254"/>
      <c r="B741" s="254"/>
      <c r="C741" s="361"/>
      <c r="D741" s="361"/>
      <c r="E741" s="254"/>
      <c r="F741" s="254"/>
      <c r="G741" s="254"/>
    </row>
    <row r="742" spans="1:7" ht="33.75" customHeight="1">
      <c r="A742" s="362" t="s">
        <v>1313</v>
      </c>
      <c r="B742" s="362"/>
      <c r="C742" s="362"/>
      <c r="D742" s="362"/>
      <c r="E742" s="362"/>
      <c r="F742" s="362"/>
      <c r="G742" s="362"/>
    </row>
    <row r="743" spans="1:7" ht="15.75" customHeight="1">
      <c r="A743" s="362" t="s">
        <v>248</v>
      </c>
      <c r="B743" s="362"/>
      <c r="C743" s="229" t="s">
        <v>175</v>
      </c>
      <c r="D743" s="229" t="s">
        <v>203</v>
      </c>
      <c r="E743" s="229" t="s">
        <v>204</v>
      </c>
      <c r="F743" s="229" t="s">
        <v>205</v>
      </c>
      <c r="G743" s="229" t="s">
        <v>98</v>
      </c>
    </row>
    <row r="744" spans="1:7" ht="33" customHeight="1">
      <c r="A744" s="250" t="s">
        <v>1314</v>
      </c>
      <c r="B744" s="251" t="s">
        <v>1315</v>
      </c>
      <c r="C744" s="250" t="s">
        <v>133</v>
      </c>
      <c r="D744" s="250" t="s">
        <v>252</v>
      </c>
      <c r="E744" s="252">
        <v>0.70320000000000005</v>
      </c>
      <c r="F744" s="253">
        <v>0.43</v>
      </c>
      <c r="G744" s="253">
        <v>0.3</v>
      </c>
    </row>
    <row r="745" spans="1:7" ht="45">
      <c r="A745" s="250" t="s">
        <v>1316</v>
      </c>
      <c r="B745" s="251" t="s">
        <v>1317</v>
      </c>
      <c r="C745" s="250" t="s">
        <v>133</v>
      </c>
      <c r="D745" s="250" t="s">
        <v>255</v>
      </c>
      <c r="E745" s="252">
        <v>0.74580000000000002</v>
      </c>
      <c r="F745" s="253">
        <v>1.95</v>
      </c>
      <c r="G745" s="253">
        <v>1.45</v>
      </c>
    </row>
    <row r="746" spans="1:7" ht="15.75" customHeight="1">
      <c r="A746" s="254"/>
      <c r="B746" s="254"/>
      <c r="C746" s="254"/>
      <c r="D746" s="254"/>
      <c r="E746" s="359" t="s">
        <v>249</v>
      </c>
      <c r="F746" s="359"/>
      <c r="G746" s="255">
        <v>1.75</v>
      </c>
    </row>
    <row r="747" spans="1:7" ht="15.75">
      <c r="A747" s="362" t="s">
        <v>212</v>
      </c>
      <c r="B747" s="362"/>
      <c r="C747" s="229" t="s">
        <v>175</v>
      </c>
      <c r="D747" s="229" t="s">
        <v>203</v>
      </c>
      <c r="E747" s="229" t="s">
        <v>204</v>
      </c>
      <c r="F747" s="229" t="s">
        <v>205</v>
      </c>
      <c r="G747" s="229" t="s">
        <v>98</v>
      </c>
    </row>
    <row r="748" spans="1:7" ht="30">
      <c r="A748" s="250" t="s">
        <v>430</v>
      </c>
      <c r="B748" s="251" t="s">
        <v>431</v>
      </c>
      <c r="C748" s="250" t="s">
        <v>133</v>
      </c>
      <c r="D748" s="250" t="s">
        <v>172</v>
      </c>
      <c r="E748" s="252">
        <v>0.70779999999999998</v>
      </c>
      <c r="F748" s="253">
        <v>90</v>
      </c>
      <c r="G748" s="253">
        <v>63.7</v>
      </c>
    </row>
    <row r="749" spans="1:7">
      <c r="A749" s="250" t="s">
        <v>335</v>
      </c>
      <c r="B749" s="251" t="s">
        <v>336</v>
      </c>
      <c r="C749" s="250" t="s">
        <v>133</v>
      </c>
      <c r="D749" s="250" t="s">
        <v>193</v>
      </c>
      <c r="E749" s="252">
        <v>388.88260000000002</v>
      </c>
      <c r="F749" s="253">
        <v>0.85</v>
      </c>
      <c r="G749" s="253">
        <v>330.55</v>
      </c>
    </row>
    <row r="750" spans="1:7" ht="30">
      <c r="A750" s="250" t="s">
        <v>432</v>
      </c>
      <c r="B750" s="251" t="s">
        <v>433</v>
      </c>
      <c r="C750" s="250" t="s">
        <v>133</v>
      </c>
      <c r="D750" s="250" t="s">
        <v>172</v>
      </c>
      <c r="E750" s="252">
        <v>0.58919999999999995</v>
      </c>
      <c r="F750" s="253">
        <v>85.13</v>
      </c>
      <c r="G750" s="253">
        <v>50.15</v>
      </c>
    </row>
    <row r="751" spans="1:7" ht="15.75" customHeight="1">
      <c r="A751" s="254"/>
      <c r="B751" s="254"/>
      <c r="C751" s="254"/>
      <c r="D751" s="254"/>
      <c r="E751" s="359" t="s">
        <v>224</v>
      </c>
      <c r="F751" s="359"/>
      <c r="G751" s="255">
        <v>444.4</v>
      </c>
    </row>
    <row r="752" spans="1:7" ht="15.75" customHeight="1">
      <c r="A752" s="362" t="s">
        <v>234</v>
      </c>
      <c r="B752" s="362"/>
      <c r="C752" s="229" t="s">
        <v>175</v>
      </c>
      <c r="D752" s="229" t="s">
        <v>203</v>
      </c>
      <c r="E752" s="229" t="s">
        <v>204</v>
      </c>
      <c r="F752" s="229" t="s">
        <v>205</v>
      </c>
      <c r="G752" s="229" t="s">
        <v>98</v>
      </c>
    </row>
    <row r="753" spans="1:7" ht="30">
      <c r="A753" s="250" t="s">
        <v>1318</v>
      </c>
      <c r="B753" s="251" t="s">
        <v>1319</v>
      </c>
      <c r="C753" s="250" t="s">
        <v>133</v>
      </c>
      <c r="D753" s="250" t="s">
        <v>237</v>
      </c>
      <c r="E753" s="252">
        <v>1.4490000000000001</v>
      </c>
      <c r="F753" s="253">
        <v>22.77</v>
      </c>
      <c r="G753" s="253">
        <v>32.99</v>
      </c>
    </row>
    <row r="754" spans="1:7">
      <c r="A754" s="250" t="s">
        <v>238</v>
      </c>
      <c r="B754" s="251" t="s">
        <v>239</v>
      </c>
      <c r="C754" s="250" t="s">
        <v>133</v>
      </c>
      <c r="D754" s="250" t="s">
        <v>237</v>
      </c>
      <c r="E754" s="252">
        <v>2.2957999999999998</v>
      </c>
      <c r="F754" s="253">
        <v>22.54</v>
      </c>
      <c r="G754" s="253">
        <v>51.74</v>
      </c>
    </row>
    <row r="755" spans="1:7" ht="15.75" customHeight="1">
      <c r="A755" s="254"/>
      <c r="B755" s="254"/>
      <c r="C755" s="254"/>
      <c r="D755" s="254"/>
      <c r="E755" s="359" t="s">
        <v>240</v>
      </c>
      <c r="F755" s="359"/>
      <c r="G755" s="255">
        <v>84.73</v>
      </c>
    </row>
    <row r="756" spans="1:7" ht="15.75">
      <c r="A756" s="254"/>
      <c r="B756" s="254"/>
      <c r="C756" s="254"/>
      <c r="D756" s="254"/>
      <c r="E756" s="360" t="s">
        <v>230</v>
      </c>
      <c r="F756" s="360"/>
      <c r="G756" s="230">
        <v>530.88</v>
      </c>
    </row>
    <row r="757" spans="1:7" ht="15.75" customHeight="1">
      <c r="A757" s="254"/>
      <c r="B757" s="254"/>
      <c r="C757" s="254"/>
      <c r="D757" s="254"/>
      <c r="E757" s="360" t="s">
        <v>231</v>
      </c>
      <c r="F757" s="360"/>
      <c r="G757" s="230">
        <v>502.1</v>
      </c>
    </row>
    <row r="758" spans="1:7" ht="15.75" customHeight="1">
      <c r="A758" s="254"/>
      <c r="B758" s="254"/>
      <c r="C758" s="254"/>
      <c r="D758" s="254"/>
      <c r="E758" s="360" t="s">
        <v>232</v>
      </c>
      <c r="F758" s="360"/>
      <c r="G758" s="230">
        <v>530.88</v>
      </c>
    </row>
    <row r="759" spans="1:7" ht="15.75" customHeight="1">
      <c r="A759" s="254"/>
      <c r="B759" s="254"/>
      <c r="C759" s="254"/>
      <c r="D759" s="254"/>
      <c r="E759" s="360" t="s">
        <v>1862</v>
      </c>
      <c r="F759" s="360"/>
      <c r="G759" s="230">
        <v>119.29</v>
      </c>
    </row>
    <row r="760" spans="1:7" ht="31.5" customHeight="1">
      <c r="A760" s="254"/>
      <c r="B760" s="254"/>
      <c r="C760" s="254"/>
      <c r="D760" s="254"/>
      <c r="E760" s="360" t="s">
        <v>233</v>
      </c>
      <c r="F760" s="360"/>
      <c r="G760" s="230">
        <v>650.16999999999996</v>
      </c>
    </row>
    <row r="761" spans="1:7">
      <c r="A761" s="254"/>
      <c r="B761" s="254"/>
      <c r="C761" s="361"/>
      <c r="D761" s="361"/>
      <c r="E761" s="254"/>
      <c r="F761" s="254"/>
      <c r="G761" s="254"/>
    </row>
    <row r="762" spans="1:7" ht="15.75" customHeight="1">
      <c r="A762" s="362" t="s">
        <v>1320</v>
      </c>
      <c r="B762" s="362"/>
      <c r="C762" s="362"/>
      <c r="D762" s="362"/>
      <c r="E762" s="362"/>
      <c r="F762" s="362"/>
      <c r="G762" s="362"/>
    </row>
    <row r="763" spans="1:7" ht="15.75" customHeight="1">
      <c r="A763" s="362" t="s">
        <v>248</v>
      </c>
      <c r="B763" s="362"/>
      <c r="C763" s="229" t="s">
        <v>175</v>
      </c>
      <c r="D763" s="229" t="s">
        <v>203</v>
      </c>
      <c r="E763" s="229" t="s">
        <v>204</v>
      </c>
      <c r="F763" s="229" t="s">
        <v>205</v>
      </c>
      <c r="G763" s="229" t="s">
        <v>98</v>
      </c>
    </row>
    <row r="764" spans="1:7" ht="30">
      <c r="A764" s="250" t="s">
        <v>270</v>
      </c>
      <c r="B764" s="251" t="s">
        <v>271</v>
      </c>
      <c r="C764" s="250" t="s">
        <v>133</v>
      </c>
      <c r="D764" s="250" t="s">
        <v>252</v>
      </c>
      <c r="E764" s="252">
        <v>1.417</v>
      </c>
      <c r="F764" s="253">
        <v>0.49</v>
      </c>
      <c r="G764" s="253">
        <v>0.69</v>
      </c>
    </row>
    <row r="765" spans="1:7" ht="30">
      <c r="A765" s="250" t="s">
        <v>272</v>
      </c>
      <c r="B765" s="251" t="s">
        <v>273</v>
      </c>
      <c r="C765" s="250" t="s">
        <v>133</v>
      </c>
      <c r="D765" s="250" t="s">
        <v>255</v>
      </c>
      <c r="E765" s="252">
        <v>1.042</v>
      </c>
      <c r="F765" s="253">
        <v>1.27</v>
      </c>
      <c r="G765" s="253">
        <v>1.32</v>
      </c>
    </row>
    <row r="766" spans="1:7" ht="15.75" customHeight="1">
      <c r="A766" s="254"/>
      <c r="B766" s="254"/>
      <c r="C766" s="254"/>
      <c r="D766" s="254"/>
      <c r="E766" s="359" t="s">
        <v>249</v>
      </c>
      <c r="F766" s="359"/>
      <c r="G766" s="255">
        <v>2.0099999999999998</v>
      </c>
    </row>
    <row r="767" spans="1:7" ht="15.75" customHeight="1">
      <c r="A767" s="362" t="s">
        <v>234</v>
      </c>
      <c r="B767" s="362"/>
      <c r="C767" s="229" t="s">
        <v>175</v>
      </c>
      <c r="D767" s="229" t="s">
        <v>203</v>
      </c>
      <c r="E767" s="229" t="s">
        <v>204</v>
      </c>
      <c r="F767" s="229" t="s">
        <v>205</v>
      </c>
      <c r="G767" s="229" t="s">
        <v>98</v>
      </c>
    </row>
    <row r="768" spans="1:7">
      <c r="A768" s="250" t="s">
        <v>264</v>
      </c>
      <c r="B768" s="251" t="s">
        <v>265</v>
      </c>
      <c r="C768" s="250" t="s">
        <v>133</v>
      </c>
      <c r="D768" s="250" t="s">
        <v>237</v>
      </c>
      <c r="E768" s="252">
        <v>2.4590000000000001</v>
      </c>
      <c r="F768" s="253">
        <v>27.86</v>
      </c>
      <c r="G768" s="253">
        <v>68.5</v>
      </c>
    </row>
    <row r="769" spans="1:7">
      <c r="A769" s="250" t="s">
        <v>235</v>
      </c>
      <c r="B769" s="251" t="s">
        <v>236</v>
      </c>
      <c r="C769" s="250" t="s">
        <v>133</v>
      </c>
      <c r="D769" s="250" t="s">
        <v>237</v>
      </c>
      <c r="E769" s="252">
        <v>2.4590000000000001</v>
      </c>
      <c r="F769" s="253">
        <v>28.21</v>
      </c>
      <c r="G769" s="253">
        <v>69.36</v>
      </c>
    </row>
    <row r="770" spans="1:7">
      <c r="A770" s="250" t="s">
        <v>238</v>
      </c>
      <c r="B770" s="251" t="s">
        <v>239</v>
      </c>
      <c r="C770" s="250" t="s">
        <v>133</v>
      </c>
      <c r="D770" s="250" t="s">
        <v>237</v>
      </c>
      <c r="E770" s="252">
        <v>7.3769999999999998</v>
      </c>
      <c r="F770" s="253">
        <v>22.54</v>
      </c>
      <c r="G770" s="253">
        <v>166.27</v>
      </c>
    </row>
    <row r="771" spans="1:7" ht="15.75" customHeight="1">
      <c r="A771" s="254"/>
      <c r="B771" s="254"/>
      <c r="C771" s="254"/>
      <c r="D771" s="254"/>
      <c r="E771" s="359" t="s">
        <v>240</v>
      </c>
      <c r="F771" s="359"/>
      <c r="G771" s="255">
        <v>304.13</v>
      </c>
    </row>
    <row r="772" spans="1:7" ht="15.75">
      <c r="A772" s="254"/>
      <c r="B772" s="254"/>
      <c r="C772" s="254"/>
      <c r="D772" s="254"/>
      <c r="E772" s="360" t="s">
        <v>230</v>
      </c>
      <c r="F772" s="360"/>
      <c r="G772" s="230">
        <v>306.14</v>
      </c>
    </row>
    <row r="773" spans="1:7" ht="15.75" customHeight="1">
      <c r="A773" s="254"/>
      <c r="B773" s="254"/>
      <c r="C773" s="254"/>
      <c r="D773" s="254"/>
      <c r="E773" s="360" t="s">
        <v>231</v>
      </c>
      <c r="F773" s="360"/>
      <c r="G773" s="230">
        <v>200.74</v>
      </c>
    </row>
    <row r="774" spans="1:7" ht="15.75" customHeight="1">
      <c r="A774" s="254"/>
      <c r="B774" s="254"/>
      <c r="C774" s="254"/>
      <c r="D774" s="254"/>
      <c r="E774" s="360" t="s">
        <v>232</v>
      </c>
      <c r="F774" s="360"/>
      <c r="G774" s="230">
        <v>306.14</v>
      </c>
    </row>
    <row r="775" spans="1:7" ht="15.75" customHeight="1">
      <c r="A775" s="254"/>
      <c r="B775" s="254"/>
      <c r="C775" s="254"/>
      <c r="D775" s="254"/>
      <c r="E775" s="360" t="s">
        <v>1862</v>
      </c>
      <c r="F775" s="360"/>
      <c r="G775" s="230">
        <v>68.790000000000006</v>
      </c>
    </row>
    <row r="776" spans="1:7" ht="33" customHeight="1">
      <c r="A776" s="254"/>
      <c r="B776" s="254"/>
      <c r="C776" s="254"/>
      <c r="D776" s="254"/>
      <c r="E776" s="360" t="s">
        <v>233</v>
      </c>
      <c r="F776" s="360"/>
      <c r="G776" s="230">
        <v>374.93</v>
      </c>
    </row>
    <row r="777" spans="1:7">
      <c r="A777" s="254"/>
      <c r="B777" s="254"/>
      <c r="C777" s="361"/>
      <c r="D777" s="361"/>
      <c r="E777" s="254"/>
      <c r="F777" s="254"/>
      <c r="G777" s="254"/>
    </row>
    <row r="778" spans="1:7" ht="33.75" customHeight="1">
      <c r="A778" s="362" t="s">
        <v>1321</v>
      </c>
      <c r="B778" s="362"/>
      <c r="C778" s="362"/>
      <c r="D778" s="362"/>
      <c r="E778" s="362"/>
      <c r="F778" s="362"/>
      <c r="G778" s="362"/>
    </row>
    <row r="779" spans="1:7" ht="15.75" customHeight="1">
      <c r="A779" s="362" t="s">
        <v>248</v>
      </c>
      <c r="B779" s="362"/>
      <c r="C779" s="229" t="s">
        <v>175</v>
      </c>
      <c r="D779" s="229" t="s">
        <v>203</v>
      </c>
      <c r="E779" s="229" t="s">
        <v>204</v>
      </c>
      <c r="F779" s="229" t="s">
        <v>205</v>
      </c>
      <c r="G779" s="229" t="s">
        <v>98</v>
      </c>
    </row>
    <row r="780" spans="1:7" ht="30">
      <c r="A780" s="250" t="s">
        <v>250</v>
      </c>
      <c r="B780" s="251" t="s">
        <v>251</v>
      </c>
      <c r="C780" s="250" t="s">
        <v>133</v>
      </c>
      <c r="D780" s="250" t="s">
        <v>252</v>
      </c>
      <c r="E780" s="252">
        <v>0.45</v>
      </c>
      <c r="F780" s="253">
        <v>28.52</v>
      </c>
      <c r="G780" s="253">
        <v>12.83</v>
      </c>
    </row>
    <row r="781" spans="1:7" ht="30">
      <c r="A781" s="250" t="s">
        <v>253</v>
      </c>
      <c r="B781" s="251" t="s">
        <v>254</v>
      </c>
      <c r="C781" s="250" t="s">
        <v>133</v>
      </c>
      <c r="D781" s="250" t="s">
        <v>255</v>
      </c>
      <c r="E781" s="252">
        <v>0.112</v>
      </c>
      <c r="F781" s="253">
        <v>29.8</v>
      </c>
      <c r="G781" s="253">
        <v>3.33</v>
      </c>
    </row>
    <row r="782" spans="1:7" ht="15.75" customHeight="1">
      <c r="A782" s="254"/>
      <c r="B782" s="254"/>
      <c r="C782" s="254"/>
      <c r="D782" s="254"/>
      <c r="E782" s="359" t="s">
        <v>249</v>
      </c>
      <c r="F782" s="359"/>
      <c r="G782" s="255">
        <v>16.16</v>
      </c>
    </row>
    <row r="783" spans="1:7" ht="15.75">
      <c r="A783" s="362" t="s">
        <v>212</v>
      </c>
      <c r="B783" s="362"/>
      <c r="C783" s="229" t="s">
        <v>175</v>
      </c>
      <c r="D783" s="229" t="s">
        <v>203</v>
      </c>
      <c r="E783" s="229" t="s">
        <v>204</v>
      </c>
      <c r="F783" s="229" t="s">
        <v>205</v>
      </c>
      <c r="G783" s="229" t="s">
        <v>98</v>
      </c>
    </row>
    <row r="784" spans="1:7" ht="45">
      <c r="A784" s="250" t="s">
        <v>1322</v>
      </c>
      <c r="B784" s="251" t="s">
        <v>1323</v>
      </c>
      <c r="C784" s="250" t="s">
        <v>133</v>
      </c>
      <c r="D784" s="250" t="s">
        <v>168</v>
      </c>
      <c r="E784" s="252">
        <v>0.63300000000000001</v>
      </c>
      <c r="F784" s="253">
        <v>60.33</v>
      </c>
      <c r="G784" s="253">
        <v>38.18</v>
      </c>
    </row>
    <row r="785" spans="1:7" ht="30">
      <c r="A785" s="250" t="s">
        <v>256</v>
      </c>
      <c r="B785" s="251" t="s">
        <v>257</v>
      </c>
      <c r="C785" s="250" t="s">
        <v>133</v>
      </c>
      <c r="D785" s="250" t="s">
        <v>12</v>
      </c>
      <c r="E785" s="252">
        <v>9.5499999999999995E-3</v>
      </c>
      <c r="F785" s="253">
        <v>10.18</v>
      </c>
      <c r="G785" s="253">
        <v>0.09</v>
      </c>
    </row>
    <row r="786" spans="1:7" ht="30">
      <c r="A786" s="250" t="s">
        <v>274</v>
      </c>
      <c r="B786" s="251" t="s">
        <v>275</v>
      </c>
      <c r="C786" s="250" t="s">
        <v>133</v>
      </c>
      <c r="D786" s="250" t="s">
        <v>141</v>
      </c>
      <c r="E786" s="252">
        <v>1.381</v>
      </c>
      <c r="F786" s="253">
        <v>10.98</v>
      </c>
      <c r="G786" s="253">
        <v>15.16</v>
      </c>
    </row>
    <row r="787" spans="1:7">
      <c r="A787" s="250" t="s">
        <v>558</v>
      </c>
      <c r="B787" s="251" t="s">
        <v>559</v>
      </c>
      <c r="C787" s="250" t="s">
        <v>133</v>
      </c>
      <c r="D787" s="250" t="s">
        <v>193</v>
      </c>
      <c r="E787" s="252">
        <v>4.2000000000000003E-2</v>
      </c>
      <c r="F787" s="253">
        <v>22.5</v>
      </c>
      <c r="G787" s="253">
        <v>0.94</v>
      </c>
    </row>
    <row r="788" spans="1:7">
      <c r="A788" s="250" t="s">
        <v>1324</v>
      </c>
      <c r="B788" s="251" t="s">
        <v>1325</v>
      </c>
      <c r="C788" s="250" t="s">
        <v>133</v>
      </c>
      <c r="D788" s="250" t="s">
        <v>193</v>
      </c>
      <c r="E788" s="252">
        <v>8.9999999999999993E-3</v>
      </c>
      <c r="F788" s="253">
        <v>22.77</v>
      </c>
      <c r="G788" s="253">
        <v>0.2</v>
      </c>
    </row>
    <row r="789" spans="1:7">
      <c r="A789" s="250" t="s">
        <v>1326</v>
      </c>
      <c r="B789" s="251" t="s">
        <v>1327</v>
      </c>
      <c r="C789" s="250" t="s">
        <v>133</v>
      </c>
      <c r="D789" s="250" t="s">
        <v>193</v>
      </c>
      <c r="E789" s="252">
        <v>0.104</v>
      </c>
      <c r="F789" s="253">
        <v>20.71</v>
      </c>
      <c r="G789" s="253">
        <v>2.15</v>
      </c>
    </row>
    <row r="790" spans="1:7">
      <c r="A790" s="250" t="s">
        <v>258</v>
      </c>
      <c r="B790" s="251" t="s">
        <v>259</v>
      </c>
      <c r="C790" s="250" t="s">
        <v>133</v>
      </c>
      <c r="D790" s="250" t="s">
        <v>193</v>
      </c>
      <c r="E790" s="252">
        <v>0.11899999999999999</v>
      </c>
      <c r="F790" s="253">
        <v>25.08</v>
      </c>
      <c r="G790" s="253">
        <v>2.98</v>
      </c>
    </row>
    <row r="791" spans="1:7" ht="30">
      <c r="A791" s="250" t="s">
        <v>260</v>
      </c>
      <c r="B791" s="251" t="s">
        <v>261</v>
      </c>
      <c r="C791" s="250" t="s">
        <v>133</v>
      </c>
      <c r="D791" s="250" t="s">
        <v>141</v>
      </c>
      <c r="E791" s="252">
        <v>10.170999999999999</v>
      </c>
      <c r="F791" s="253">
        <v>3.84</v>
      </c>
      <c r="G791" s="253">
        <v>39.049999999999997</v>
      </c>
    </row>
    <row r="792" spans="1:7" ht="15.75" customHeight="1">
      <c r="A792" s="254"/>
      <c r="B792" s="254"/>
      <c r="C792" s="254"/>
      <c r="D792" s="254"/>
      <c r="E792" s="359" t="s">
        <v>224</v>
      </c>
      <c r="F792" s="359"/>
      <c r="G792" s="255">
        <v>98.75</v>
      </c>
    </row>
    <row r="793" spans="1:7" ht="15.75" customHeight="1">
      <c r="A793" s="362" t="s">
        <v>234</v>
      </c>
      <c r="B793" s="362"/>
      <c r="C793" s="229" t="s">
        <v>175</v>
      </c>
      <c r="D793" s="229" t="s">
        <v>203</v>
      </c>
      <c r="E793" s="229" t="s">
        <v>204</v>
      </c>
      <c r="F793" s="229" t="s">
        <v>205</v>
      </c>
      <c r="G793" s="229" t="s">
        <v>98</v>
      </c>
    </row>
    <row r="794" spans="1:7">
      <c r="A794" s="250" t="s">
        <v>262</v>
      </c>
      <c r="B794" s="251" t="s">
        <v>263</v>
      </c>
      <c r="C794" s="250" t="s">
        <v>133</v>
      </c>
      <c r="D794" s="250" t="s">
        <v>237</v>
      </c>
      <c r="E794" s="252">
        <v>1.536</v>
      </c>
      <c r="F794" s="253">
        <v>23.17</v>
      </c>
      <c r="G794" s="253">
        <v>35.58</v>
      </c>
    </row>
    <row r="795" spans="1:7">
      <c r="A795" s="250" t="s">
        <v>264</v>
      </c>
      <c r="B795" s="251" t="s">
        <v>265</v>
      </c>
      <c r="C795" s="250" t="s">
        <v>133</v>
      </c>
      <c r="D795" s="250" t="s">
        <v>237</v>
      </c>
      <c r="E795" s="252">
        <v>4.0259999999999998</v>
      </c>
      <c r="F795" s="253">
        <v>27.86</v>
      </c>
      <c r="G795" s="253">
        <v>112.16</v>
      </c>
    </row>
    <row r="796" spans="1:7" ht="15.75" customHeight="1">
      <c r="A796" s="254"/>
      <c r="B796" s="254"/>
      <c r="C796" s="254"/>
      <c r="D796" s="254"/>
      <c r="E796" s="359" t="s">
        <v>240</v>
      </c>
      <c r="F796" s="359"/>
      <c r="G796" s="255">
        <v>147.74</v>
      </c>
    </row>
    <row r="797" spans="1:7" ht="15.75">
      <c r="A797" s="254"/>
      <c r="B797" s="254"/>
      <c r="C797" s="254"/>
      <c r="D797" s="254"/>
      <c r="E797" s="360" t="s">
        <v>230</v>
      </c>
      <c r="F797" s="360"/>
      <c r="G797" s="230">
        <v>262.64999999999998</v>
      </c>
    </row>
    <row r="798" spans="1:7" ht="30.75" customHeight="1">
      <c r="A798" s="254"/>
      <c r="B798" s="254"/>
      <c r="C798" s="254"/>
      <c r="D798" s="254"/>
      <c r="E798" s="360" t="s">
        <v>231</v>
      </c>
      <c r="F798" s="360"/>
      <c r="G798" s="230">
        <v>203.22</v>
      </c>
    </row>
    <row r="799" spans="1:7" ht="15.75" customHeight="1">
      <c r="A799" s="254"/>
      <c r="B799" s="254"/>
      <c r="C799" s="254"/>
      <c r="D799" s="254"/>
      <c r="E799" s="360" t="s">
        <v>232</v>
      </c>
      <c r="F799" s="360"/>
      <c r="G799" s="230">
        <v>262.64999999999998</v>
      </c>
    </row>
    <row r="800" spans="1:7" ht="15.75" customHeight="1">
      <c r="A800" s="254"/>
      <c r="B800" s="254"/>
      <c r="C800" s="254"/>
      <c r="D800" s="254"/>
      <c r="E800" s="360" t="s">
        <v>1862</v>
      </c>
      <c r="F800" s="360"/>
      <c r="G800" s="230">
        <v>59.02</v>
      </c>
    </row>
    <row r="801" spans="1:7" ht="15.75" customHeight="1">
      <c r="A801" s="254"/>
      <c r="B801" s="254"/>
      <c r="C801" s="254"/>
      <c r="D801" s="254"/>
      <c r="E801" s="360" t="s">
        <v>233</v>
      </c>
      <c r="F801" s="360"/>
      <c r="G801" s="230">
        <v>321.67</v>
      </c>
    </row>
    <row r="802" spans="1:7">
      <c r="A802" s="254"/>
      <c r="B802" s="254"/>
      <c r="C802" s="361"/>
      <c r="D802" s="361"/>
      <c r="E802" s="254"/>
      <c r="F802" s="254"/>
      <c r="G802" s="254"/>
    </row>
    <row r="803" spans="1:7" ht="33" customHeight="1">
      <c r="A803" s="362" t="s">
        <v>1328</v>
      </c>
      <c r="B803" s="362"/>
      <c r="C803" s="362"/>
      <c r="D803" s="362"/>
      <c r="E803" s="362"/>
      <c r="F803" s="362"/>
      <c r="G803" s="362"/>
    </row>
    <row r="804" spans="1:7" ht="15.75" customHeight="1">
      <c r="A804" s="362" t="s">
        <v>248</v>
      </c>
      <c r="B804" s="362"/>
      <c r="C804" s="229" t="s">
        <v>175</v>
      </c>
      <c r="D804" s="229" t="s">
        <v>203</v>
      </c>
      <c r="E804" s="229" t="s">
        <v>204</v>
      </c>
      <c r="F804" s="229" t="s">
        <v>205</v>
      </c>
      <c r="G804" s="229" t="s">
        <v>98</v>
      </c>
    </row>
    <row r="805" spans="1:7" ht="30">
      <c r="A805" s="250" t="s">
        <v>250</v>
      </c>
      <c r="B805" s="251" t="s">
        <v>251</v>
      </c>
      <c r="C805" s="250" t="s">
        <v>133</v>
      </c>
      <c r="D805" s="250" t="s">
        <v>252</v>
      </c>
      <c r="E805" s="252">
        <v>0.255</v>
      </c>
      <c r="F805" s="253">
        <v>28.52</v>
      </c>
      <c r="G805" s="253">
        <v>7.27</v>
      </c>
    </row>
    <row r="806" spans="1:7" ht="30">
      <c r="A806" s="250" t="s">
        <v>253</v>
      </c>
      <c r="B806" s="251" t="s">
        <v>254</v>
      </c>
      <c r="C806" s="250" t="s">
        <v>133</v>
      </c>
      <c r="D806" s="250" t="s">
        <v>255</v>
      </c>
      <c r="E806" s="252">
        <v>6.3E-2</v>
      </c>
      <c r="F806" s="253">
        <v>29.8</v>
      </c>
      <c r="G806" s="253">
        <v>1.87</v>
      </c>
    </row>
    <row r="807" spans="1:7" ht="15.75" customHeight="1">
      <c r="A807" s="254"/>
      <c r="B807" s="254"/>
      <c r="C807" s="254"/>
      <c r="D807" s="254"/>
      <c r="E807" s="359" t="s">
        <v>249</v>
      </c>
      <c r="F807" s="359"/>
      <c r="G807" s="255">
        <v>9.14</v>
      </c>
    </row>
    <row r="808" spans="1:7" ht="15.75">
      <c r="A808" s="362" t="s">
        <v>212</v>
      </c>
      <c r="B808" s="362"/>
      <c r="C808" s="229" t="s">
        <v>175</v>
      </c>
      <c r="D808" s="229" t="s">
        <v>203</v>
      </c>
      <c r="E808" s="229" t="s">
        <v>204</v>
      </c>
      <c r="F808" s="229" t="s">
        <v>205</v>
      </c>
      <c r="G808" s="229" t="s">
        <v>98</v>
      </c>
    </row>
    <row r="809" spans="1:7" ht="45">
      <c r="A809" s="250" t="s">
        <v>1322</v>
      </c>
      <c r="B809" s="251" t="s">
        <v>1323</v>
      </c>
      <c r="C809" s="250" t="s">
        <v>133</v>
      </c>
      <c r="D809" s="250" t="s">
        <v>168</v>
      </c>
      <c r="E809" s="252">
        <v>1.3360000000000001</v>
      </c>
      <c r="F809" s="253">
        <v>60.33</v>
      </c>
      <c r="G809" s="253">
        <v>80.599999999999994</v>
      </c>
    </row>
    <row r="810" spans="1:7" ht="30">
      <c r="A810" s="250" t="s">
        <v>274</v>
      </c>
      <c r="B810" s="251" t="s">
        <v>275</v>
      </c>
      <c r="C810" s="250" t="s">
        <v>133</v>
      </c>
      <c r="D810" s="250" t="s">
        <v>141</v>
      </c>
      <c r="E810" s="252">
        <v>2.3079999999999998</v>
      </c>
      <c r="F810" s="253">
        <v>10.98</v>
      </c>
      <c r="G810" s="253">
        <v>25.34</v>
      </c>
    </row>
    <row r="811" spans="1:7">
      <c r="A811" s="250" t="s">
        <v>459</v>
      </c>
      <c r="B811" s="251" t="s">
        <v>460</v>
      </c>
      <c r="C811" s="250" t="s">
        <v>133</v>
      </c>
      <c r="D811" s="250" t="s">
        <v>193</v>
      </c>
      <c r="E811" s="252">
        <v>0.20799999999999999</v>
      </c>
      <c r="F811" s="253">
        <v>20.32</v>
      </c>
      <c r="G811" s="253">
        <v>4.22</v>
      </c>
    </row>
    <row r="812" spans="1:7" ht="30">
      <c r="A812" s="250" t="s">
        <v>260</v>
      </c>
      <c r="B812" s="251" t="s">
        <v>261</v>
      </c>
      <c r="C812" s="250" t="s">
        <v>133</v>
      </c>
      <c r="D812" s="250" t="s">
        <v>141</v>
      </c>
      <c r="E812" s="252">
        <v>9.2370000000000001</v>
      </c>
      <c r="F812" s="253">
        <v>3.84</v>
      </c>
      <c r="G812" s="253">
        <v>35.47</v>
      </c>
    </row>
    <row r="813" spans="1:7" ht="15.75" customHeight="1">
      <c r="A813" s="254"/>
      <c r="B813" s="254"/>
      <c r="C813" s="254"/>
      <c r="D813" s="254"/>
      <c r="E813" s="359" t="s">
        <v>224</v>
      </c>
      <c r="F813" s="359"/>
      <c r="G813" s="255">
        <v>145.63</v>
      </c>
    </row>
    <row r="814" spans="1:7" ht="15.75" customHeight="1">
      <c r="A814" s="362" t="s">
        <v>234</v>
      </c>
      <c r="B814" s="362"/>
      <c r="C814" s="229" t="s">
        <v>175</v>
      </c>
      <c r="D814" s="229" t="s">
        <v>203</v>
      </c>
      <c r="E814" s="229" t="s">
        <v>204</v>
      </c>
      <c r="F814" s="229" t="s">
        <v>205</v>
      </c>
      <c r="G814" s="229" t="s">
        <v>98</v>
      </c>
    </row>
    <row r="815" spans="1:7">
      <c r="A815" s="250" t="s">
        <v>262</v>
      </c>
      <c r="B815" s="251" t="s">
        <v>263</v>
      </c>
      <c r="C815" s="250" t="s">
        <v>133</v>
      </c>
      <c r="D815" s="250" t="s">
        <v>237</v>
      </c>
      <c r="E815" s="252">
        <v>0.25</v>
      </c>
      <c r="F815" s="253">
        <v>23.17</v>
      </c>
      <c r="G815" s="253">
        <v>5.79</v>
      </c>
    </row>
    <row r="816" spans="1:7">
      <c r="A816" s="250" t="s">
        <v>264</v>
      </c>
      <c r="B816" s="251" t="s">
        <v>265</v>
      </c>
      <c r="C816" s="250" t="s">
        <v>133</v>
      </c>
      <c r="D816" s="250" t="s">
        <v>237</v>
      </c>
      <c r="E816" s="252">
        <v>1.18</v>
      </c>
      <c r="F816" s="253">
        <v>27.86</v>
      </c>
      <c r="G816" s="253">
        <v>32.869999999999997</v>
      </c>
    </row>
    <row r="817" spans="1:7" ht="15.75" customHeight="1">
      <c r="A817" s="254"/>
      <c r="B817" s="254"/>
      <c r="C817" s="254"/>
      <c r="D817" s="254"/>
      <c r="E817" s="359" t="s">
        <v>240</v>
      </c>
      <c r="F817" s="359"/>
      <c r="G817" s="255">
        <v>38.659999999999997</v>
      </c>
    </row>
    <row r="818" spans="1:7" ht="15.75">
      <c r="A818" s="254"/>
      <c r="B818" s="254"/>
      <c r="C818" s="254"/>
      <c r="D818" s="254"/>
      <c r="E818" s="360" t="s">
        <v>230</v>
      </c>
      <c r="F818" s="360"/>
      <c r="G818" s="230">
        <v>193.43</v>
      </c>
    </row>
    <row r="819" spans="1:7" ht="33.75" customHeight="1">
      <c r="A819" s="254"/>
      <c r="B819" s="254"/>
      <c r="C819" s="254"/>
      <c r="D819" s="254"/>
      <c r="E819" s="360" t="s">
        <v>231</v>
      </c>
      <c r="F819" s="360"/>
      <c r="G819" s="230">
        <v>175.86</v>
      </c>
    </row>
    <row r="820" spans="1:7" ht="15.75" customHeight="1">
      <c r="A820" s="254"/>
      <c r="B820" s="254"/>
      <c r="C820" s="254"/>
      <c r="D820" s="254"/>
      <c r="E820" s="360" t="s">
        <v>232</v>
      </c>
      <c r="F820" s="360"/>
      <c r="G820" s="230">
        <v>193.43</v>
      </c>
    </row>
    <row r="821" spans="1:7" ht="15.75" customHeight="1">
      <c r="A821" s="254"/>
      <c r="B821" s="254"/>
      <c r="C821" s="254"/>
      <c r="D821" s="254"/>
      <c r="E821" s="360" t="s">
        <v>1862</v>
      </c>
      <c r="F821" s="360"/>
      <c r="G821" s="230">
        <v>43.46</v>
      </c>
    </row>
    <row r="822" spans="1:7" ht="15.75" customHeight="1">
      <c r="A822" s="254"/>
      <c r="B822" s="254"/>
      <c r="C822" s="254"/>
      <c r="D822" s="254"/>
      <c r="E822" s="360" t="s">
        <v>233</v>
      </c>
      <c r="F822" s="360"/>
      <c r="G822" s="230">
        <v>236.89</v>
      </c>
    </row>
    <row r="823" spans="1:7">
      <c r="A823" s="254"/>
      <c r="B823" s="254"/>
      <c r="C823" s="361"/>
      <c r="D823" s="361"/>
      <c r="E823" s="254"/>
      <c r="F823" s="254"/>
      <c r="G823" s="254"/>
    </row>
    <row r="824" spans="1:7" ht="31.5" customHeight="1">
      <c r="A824" s="362" t="s">
        <v>1329</v>
      </c>
      <c r="B824" s="362"/>
      <c r="C824" s="362"/>
      <c r="D824" s="362"/>
      <c r="E824" s="362"/>
      <c r="F824" s="362"/>
      <c r="G824" s="362"/>
    </row>
    <row r="825" spans="1:7" ht="15.75">
      <c r="A825" s="362" t="s">
        <v>590</v>
      </c>
      <c r="B825" s="362"/>
      <c r="C825" s="229" t="s">
        <v>175</v>
      </c>
      <c r="D825" s="229" t="s">
        <v>203</v>
      </c>
      <c r="E825" s="229" t="s">
        <v>204</v>
      </c>
      <c r="F825" s="229" t="s">
        <v>205</v>
      </c>
      <c r="G825" s="229" t="s">
        <v>98</v>
      </c>
    </row>
    <row r="826" spans="1:7" ht="30">
      <c r="A826" s="250" t="s">
        <v>1330</v>
      </c>
      <c r="B826" s="251" t="s">
        <v>1331</v>
      </c>
      <c r="C826" s="250" t="s">
        <v>133</v>
      </c>
      <c r="D826" s="250" t="s">
        <v>1332</v>
      </c>
      <c r="E826" s="252">
        <v>0.19600000000000001</v>
      </c>
      <c r="F826" s="253">
        <v>15.31</v>
      </c>
      <c r="G826" s="253">
        <v>3</v>
      </c>
    </row>
    <row r="827" spans="1:7" ht="30">
      <c r="A827" s="250" t="s">
        <v>1333</v>
      </c>
      <c r="B827" s="251" t="s">
        <v>1334</v>
      </c>
      <c r="C827" s="250" t="s">
        <v>133</v>
      </c>
      <c r="D827" s="250" t="s">
        <v>647</v>
      </c>
      <c r="E827" s="252">
        <v>0.78500000000000003</v>
      </c>
      <c r="F827" s="253">
        <v>5.89</v>
      </c>
      <c r="G827" s="253">
        <v>4.62</v>
      </c>
    </row>
    <row r="828" spans="1:7" ht="45">
      <c r="A828" s="250" t="s">
        <v>1335</v>
      </c>
      <c r="B828" s="251" t="s">
        <v>1336</v>
      </c>
      <c r="C828" s="250" t="s">
        <v>133</v>
      </c>
      <c r="D828" s="250" t="s">
        <v>1332</v>
      </c>
      <c r="E828" s="252">
        <v>0.39300000000000002</v>
      </c>
      <c r="F828" s="253">
        <v>16</v>
      </c>
      <c r="G828" s="253">
        <v>6.28</v>
      </c>
    </row>
    <row r="829" spans="1:7" ht="15.75" customHeight="1">
      <c r="A829" s="254"/>
      <c r="B829" s="254"/>
      <c r="C829" s="254"/>
      <c r="D829" s="254"/>
      <c r="E829" s="359" t="s">
        <v>591</v>
      </c>
      <c r="F829" s="359"/>
      <c r="G829" s="255">
        <v>13.9</v>
      </c>
    </row>
    <row r="830" spans="1:7" ht="15.75">
      <c r="A830" s="362" t="s">
        <v>212</v>
      </c>
      <c r="B830" s="362"/>
      <c r="C830" s="229" t="s">
        <v>175</v>
      </c>
      <c r="D830" s="229" t="s">
        <v>203</v>
      </c>
      <c r="E830" s="229" t="s">
        <v>204</v>
      </c>
      <c r="F830" s="229" t="s">
        <v>205</v>
      </c>
      <c r="G830" s="229" t="s">
        <v>98</v>
      </c>
    </row>
    <row r="831" spans="1:7" ht="30">
      <c r="A831" s="250" t="s">
        <v>256</v>
      </c>
      <c r="B831" s="251" t="s">
        <v>257</v>
      </c>
      <c r="C831" s="250" t="s">
        <v>133</v>
      </c>
      <c r="D831" s="250" t="s">
        <v>12</v>
      </c>
      <c r="E831" s="252">
        <v>0.01</v>
      </c>
      <c r="F831" s="253">
        <v>10.18</v>
      </c>
      <c r="G831" s="253">
        <v>0.1</v>
      </c>
    </row>
    <row r="832" spans="1:7">
      <c r="A832" s="250" t="s">
        <v>258</v>
      </c>
      <c r="B832" s="251" t="s">
        <v>259</v>
      </c>
      <c r="C832" s="250" t="s">
        <v>133</v>
      </c>
      <c r="D832" s="250" t="s">
        <v>193</v>
      </c>
      <c r="E832" s="252">
        <v>1.9E-2</v>
      </c>
      <c r="F832" s="253">
        <v>25.08</v>
      </c>
      <c r="G832" s="253">
        <v>0.47</v>
      </c>
    </row>
    <row r="833" spans="1:7" ht="15.75" customHeight="1">
      <c r="A833" s="254"/>
      <c r="B833" s="254"/>
      <c r="C833" s="254"/>
      <c r="D833" s="254"/>
      <c r="E833" s="359" t="s">
        <v>224</v>
      </c>
      <c r="F833" s="359"/>
      <c r="G833" s="255">
        <v>0.56999999999999995</v>
      </c>
    </row>
    <row r="834" spans="1:7" ht="15.75" customHeight="1">
      <c r="A834" s="362" t="s">
        <v>234</v>
      </c>
      <c r="B834" s="362"/>
      <c r="C834" s="229" t="s">
        <v>175</v>
      </c>
      <c r="D834" s="229" t="s">
        <v>203</v>
      </c>
      <c r="E834" s="229" t="s">
        <v>204</v>
      </c>
      <c r="F834" s="229" t="s">
        <v>205</v>
      </c>
      <c r="G834" s="229" t="s">
        <v>98</v>
      </c>
    </row>
    <row r="835" spans="1:7">
      <c r="A835" s="250" t="s">
        <v>262</v>
      </c>
      <c r="B835" s="251" t="s">
        <v>263</v>
      </c>
      <c r="C835" s="250" t="s">
        <v>133</v>
      </c>
      <c r="D835" s="250" t="s">
        <v>237</v>
      </c>
      <c r="E835" s="252">
        <v>0.34</v>
      </c>
      <c r="F835" s="253">
        <v>23.17</v>
      </c>
      <c r="G835" s="253">
        <v>7.87</v>
      </c>
    </row>
    <row r="836" spans="1:7">
      <c r="A836" s="250" t="s">
        <v>264</v>
      </c>
      <c r="B836" s="251" t="s">
        <v>265</v>
      </c>
      <c r="C836" s="250" t="s">
        <v>133</v>
      </c>
      <c r="D836" s="250" t="s">
        <v>237</v>
      </c>
      <c r="E836" s="252">
        <v>1.8520000000000001</v>
      </c>
      <c r="F836" s="253">
        <v>27.86</v>
      </c>
      <c r="G836" s="253">
        <v>51.59</v>
      </c>
    </row>
    <row r="837" spans="1:7" ht="31.5" customHeight="1">
      <c r="A837" s="254"/>
      <c r="B837" s="254"/>
      <c r="C837" s="254"/>
      <c r="D837" s="254"/>
      <c r="E837" s="359" t="s">
        <v>240</v>
      </c>
      <c r="F837" s="359"/>
      <c r="G837" s="255">
        <v>59.46</v>
      </c>
    </row>
    <row r="838" spans="1:7" ht="15.75">
      <c r="A838" s="362" t="s">
        <v>245</v>
      </c>
      <c r="B838" s="362"/>
      <c r="C838" s="229" t="s">
        <v>175</v>
      </c>
      <c r="D838" s="229" t="s">
        <v>203</v>
      </c>
      <c r="E838" s="229" t="s">
        <v>204</v>
      </c>
      <c r="F838" s="229" t="s">
        <v>205</v>
      </c>
      <c r="G838" s="229" t="s">
        <v>98</v>
      </c>
    </row>
    <row r="839" spans="1:7" ht="45">
      <c r="A839" s="250" t="s">
        <v>1028</v>
      </c>
      <c r="B839" s="251" t="s">
        <v>700</v>
      </c>
      <c r="C839" s="250" t="s">
        <v>133</v>
      </c>
      <c r="D839" s="250" t="s">
        <v>168</v>
      </c>
      <c r="E839" s="252">
        <v>0.52500000000000002</v>
      </c>
      <c r="F839" s="253">
        <v>193.43</v>
      </c>
      <c r="G839" s="253">
        <v>101.55</v>
      </c>
    </row>
    <row r="840" spans="1:7" ht="15.75" customHeight="1">
      <c r="A840" s="254"/>
      <c r="B840" s="254"/>
      <c r="C840" s="254"/>
      <c r="D840" s="254"/>
      <c r="E840" s="359" t="s">
        <v>247</v>
      </c>
      <c r="F840" s="359"/>
      <c r="G840" s="255">
        <v>101.55</v>
      </c>
    </row>
    <row r="841" spans="1:7" ht="15.75">
      <c r="A841" s="254"/>
      <c r="B841" s="254"/>
      <c r="C841" s="254"/>
      <c r="D841" s="254"/>
      <c r="E841" s="360" t="s">
        <v>230</v>
      </c>
      <c r="F841" s="360"/>
      <c r="G841" s="230">
        <v>175.48</v>
      </c>
    </row>
    <row r="842" spans="1:7" ht="15.75" customHeight="1">
      <c r="A842" s="254"/>
      <c r="B842" s="254"/>
      <c r="C842" s="254"/>
      <c r="D842" s="254"/>
      <c r="E842" s="360" t="s">
        <v>231</v>
      </c>
      <c r="F842" s="360"/>
      <c r="G842" s="230">
        <v>144.63</v>
      </c>
    </row>
    <row r="843" spans="1:7" ht="15.75" customHeight="1">
      <c r="A843" s="254"/>
      <c r="B843" s="254"/>
      <c r="C843" s="254"/>
      <c r="D843" s="254"/>
      <c r="E843" s="360" t="s">
        <v>232</v>
      </c>
      <c r="F843" s="360"/>
      <c r="G843" s="230">
        <v>175.48</v>
      </c>
    </row>
    <row r="844" spans="1:7" ht="15.75" customHeight="1">
      <c r="A844" s="254"/>
      <c r="B844" s="254"/>
      <c r="C844" s="254"/>
      <c r="D844" s="254"/>
      <c r="E844" s="360" t="s">
        <v>1862</v>
      </c>
      <c r="F844" s="360"/>
      <c r="G844" s="230">
        <v>39.43</v>
      </c>
    </row>
    <row r="845" spans="1:7" ht="15.75" customHeight="1">
      <c r="A845" s="254"/>
      <c r="B845" s="254"/>
      <c r="C845" s="254"/>
      <c r="D845" s="254"/>
      <c r="E845" s="360" t="s">
        <v>233</v>
      </c>
      <c r="F845" s="360"/>
      <c r="G845" s="230">
        <v>214.91</v>
      </c>
    </row>
    <row r="846" spans="1:7">
      <c r="A846" s="254"/>
      <c r="B846" s="254"/>
      <c r="C846" s="361"/>
      <c r="D846" s="361"/>
      <c r="E846" s="254"/>
      <c r="F846" s="254"/>
      <c r="G846" s="254"/>
    </row>
    <row r="847" spans="1:7" ht="15.75" customHeight="1">
      <c r="A847" s="362" t="s">
        <v>1337</v>
      </c>
      <c r="B847" s="362"/>
      <c r="C847" s="362"/>
      <c r="D847" s="362"/>
      <c r="E847" s="362"/>
      <c r="F847" s="362"/>
      <c r="G847" s="362"/>
    </row>
    <row r="848" spans="1:7" ht="15.75" customHeight="1">
      <c r="A848" s="362" t="s">
        <v>248</v>
      </c>
      <c r="B848" s="362"/>
      <c r="C848" s="229" t="s">
        <v>175</v>
      </c>
      <c r="D848" s="229" t="s">
        <v>203</v>
      </c>
      <c r="E848" s="229" t="s">
        <v>204</v>
      </c>
      <c r="F848" s="229" t="s">
        <v>205</v>
      </c>
      <c r="G848" s="229" t="s">
        <v>98</v>
      </c>
    </row>
    <row r="849" spans="1:7" ht="30">
      <c r="A849" s="250" t="s">
        <v>250</v>
      </c>
      <c r="B849" s="251" t="s">
        <v>251</v>
      </c>
      <c r="C849" s="250" t="s">
        <v>133</v>
      </c>
      <c r="D849" s="250" t="s">
        <v>252</v>
      </c>
      <c r="E849" s="252">
        <v>0.23699999999999999</v>
      </c>
      <c r="F849" s="253">
        <v>28.52</v>
      </c>
      <c r="G849" s="253">
        <v>6.75</v>
      </c>
    </row>
    <row r="850" spans="1:7" ht="30">
      <c r="A850" s="250" t="s">
        <v>253</v>
      </c>
      <c r="B850" s="251" t="s">
        <v>254</v>
      </c>
      <c r="C850" s="250" t="s">
        <v>133</v>
      </c>
      <c r="D850" s="250" t="s">
        <v>255</v>
      </c>
      <c r="E850" s="252">
        <v>0.05</v>
      </c>
      <c r="F850" s="253">
        <v>29.8</v>
      </c>
      <c r="G850" s="253">
        <v>1.49</v>
      </c>
    </row>
    <row r="851" spans="1:7" ht="15.75" customHeight="1">
      <c r="A851" s="254"/>
      <c r="B851" s="254"/>
      <c r="C851" s="254"/>
      <c r="D851" s="254"/>
      <c r="E851" s="359" t="s">
        <v>249</v>
      </c>
      <c r="F851" s="359"/>
      <c r="G851" s="255">
        <v>8.24</v>
      </c>
    </row>
    <row r="852" spans="1:7" ht="15.75">
      <c r="A852" s="362" t="s">
        <v>212</v>
      </c>
      <c r="B852" s="362"/>
      <c r="C852" s="229" t="s">
        <v>175</v>
      </c>
      <c r="D852" s="229" t="s">
        <v>203</v>
      </c>
      <c r="E852" s="229" t="s">
        <v>204</v>
      </c>
      <c r="F852" s="229" t="s">
        <v>205</v>
      </c>
      <c r="G852" s="229" t="s">
        <v>98</v>
      </c>
    </row>
    <row r="853" spans="1:7" ht="45">
      <c r="A853" s="250" t="s">
        <v>1322</v>
      </c>
      <c r="B853" s="251" t="s">
        <v>1323</v>
      </c>
      <c r="C853" s="250" t="s">
        <v>133</v>
      </c>
      <c r="D853" s="250" t="s">
        <v>168</v>
      </c>
      <c r="E853" s="252">
        <v>1.1459999999999999</v>
      </c>
      <c r="F853" s="253">
        <v>60.33</v>
      </c>
      <c r="G853" s="253">
        <v>69.13</v>
      </c>
    </row>
    <row r="854" spans="1:7" ht="30">
      <c r="A854" s="250" t="s">
        <v>274</v>
      </c>
      <c r="B854" s="251" t="s">
        <v>275</v>
      </c>
      <c r="C854" s="250" t="s">
        <v>133</v>
      </c>
      <c r="D854" s="250" t="s">
        <v>141</v>
      </c>
      <c r="E854" s="252">
        <v>0.16600000000000001</v>
      </c>
      <c r="F854" s="253">
        <v>10.98</v>
      </c>
      <c r="G854" s="253">
        <v>1.82</v>
      </c>
    </row>
    <row r="855" spans="1:7">
      <c r="A855" s="250" t="s">
        <v>459</v>
      </c>
      <c r="B855" s="251" t="s">
        <v>460</v>
      </c>
      <c r="C855" s="250" t="s">
        <v>133</v>
      </c>
      <c r="D855" s="250" t="s">
        <v>193</v>
      </c>
      <c r="E855" s="252">
        <v>0.159</v>
      </c>
      <c r="F855" s="253">
        <v>20.32</v>
      </c>
      <c r="G855" s="253">
        <v>3.23</v>
      </c>
    </row>
    <row r="856" spans="1:7" ht="30">
      <c r="A856" s="250" t="s">
        <v>260</v>
      </c>
      <c r="B856" s="251" t="s">
        <v>261</v>
      </c>
      <c r="C856" s="250" t="s">
        <v>133</v>
      </c>
      <c r="D856" s="250" t="s">
        <v>141</v>
      </c>
      <c r="E856" s="252">
        <v>6.952</v>
      </c>
      <c r="F856" s="253">
        <v>3.84</v>
      </c>
      <c r="G856" s="253">
        <v>26.69</v>
      </c>
    </row>
    <row r="857" spans="1:7" ht="15.75" customHeight="1">
      <c r="A857" s="254"/>
      <c r="B857" s="254"/>
      <c r="C857" s="254"/>
      <c r="D857" s="254"/>
      <c r="E857" s="359" t="s">
        <v>224</v>
      </c>
      <c r="F857" s="359"/>
      <c r="G857" s="255">
        <v>100.87</v>
      </c>
    </row>
    <row r="858" spans="1:7" ht="15.75" customHeight="1">
      <c r="A858" s="362" t="s">
        <v>234</v>
      </c>
      <c r="B858" s="362"/>
      <c r="C858" s="229" t="s">
        <v>175</v>
      </c>
      <c r="D858" s="229" t="s">
        <v>203</v>
      </c>
      <c r="E858" s="229" t="s">
        <v>204</v>
      </c>
      <c r="F858" s="229" t="s">
        <v>205</v>
      </c>
      <c r="G858" s="229" t="s">
        <v>98</v>
      </c>
    </row>
    <row r="859" spans="1:7">
      <c r="A859" s="250" t="s">
        <v>262</v>
      </c>
      <c r="B859" s="251" t="s">
        <v>263</v>
      </c>
      <c r="C859" s="250" t="s">
        <v>133</v>
      </c>
      <c r="D859" s="250" t="s">
        <v>237</v>
      </c>
      <c r="E859" s="252">
        <v>0.20200000000000001</v>
      </c>
      <c r="F859" s="253">
        <v>23.17</v>
      </c>
      <c r="G859" s="253">
        <v>4.68</v>
      </c>
    </row>
    <row r="860" spans="1:7">
      <c r="A860" s="250" t="s">
        <v>264</v>
      </c>
      <c r="B860" s="251" t="s">
        <v>265</v>
      </c>
      <c r="C860" s="250" t="s">
        <v>133</v>
      </c>
      <c r="D860" s="250" t="s">
        <v>237</v>
      </c>
      <c r="E860" s="252">
        <v>0.91100000000000003</v>
      </c>
      <c r="F860" s="253">
        <v>27.86</v>
      </c>
      <c r="G860" s="253">
        <v>25.38</v>
      </c>
    </row>
    <row r="861" spans="1:7" ht="15.75" customHeight="1">
      <c r="A861" s="254"/>
      <c r="B861" s="254"/>
      <c r="C861" s="254"/>
      <c r="D861" s="254"/>
      <c r="E861" s="359" t="s">
        <v>240</v>
      </c>
      <c r="F861" s="359"/>
      <c r="G861" s="255">
        <v>30.06</v>
      </c>
    </row>
    <row r="862" spans="1:7" ht="15.75">
      <c r="A862" s="254"/>
      <c r="B862" s="254"/>
      <c r="C862" s="254"/>
      <c r="D862" s="254"/>
      <c r="E862" s="360" t="s">
        <v>230</v>
      </c>
      <c r="F862" s="360"/>
      <c r="G862" s="230">
        <v>139.16999999999999</v>
      </c>
    </row>
    <row r="863" spans="1:7" ht="15.75" customHeight="1">
      <c r="A863" s="254"/>
      <c r="B863" s="254"/>
      <c r="C863" s="254"/>
      <c r="D863" s="254"/>
      <c r="E863" s="360" t="s">
        <v>231</v>
      </c>
      <c r="F863" s="360"/>
      <c r="G863" s="230">
        <v>125.07</v>
      </c>
    </row>
    <row r="864" spans="1:7" ht="15.75" customHeight="1">
      <c r="A864" s="254"/>
      <c r="B864" s="254"/>
      <c r="C864" s="254"/>
      <c r="D864" s="254"/>
      <c r="E864" s="360" t="s">
        <v>232</v>
      </c>
      <c r="F864" s="360"/>
      <c r="G864" s="230">
        <v>139.16999999999999</v>
      </c>
    </row>
    <row r="865" spans="1:7" ht="15.75" customHeight="1">
      <c r="A865" s="254"/>
      <c r="B865" s="254"/>
      <c r="C865" s="254"/>
      <c r="D865" s="254"/>
      <c r="E865" s="360" t="s">
        <v>1862</v>
      </c>
      <c r="F865" s="360"/>
      <c r="G865" s="230">
        <v>31.27</v>
      </c>
    </row>
    <row r="866" spans="1:7" ht="15.75" customHeight="1">
      <c r="A866" s="254"/>
      <c r="B866" s="254"/>
      <c r="C866" s="254"/>
      <c r="D866" s="254"/>
      <c r="E866" s="360" t="s">
        <v>233</v>
      </c>
      <c r="F866" s="360"/>
      <c r="G866" s="230">
        <v>170.44</v>
      </c>
    </row>
    <row r="867" spans="1:7">
      <c r="A867" s="254"/>
      <c r="B867" s="254"/>
      <c r="C867" s="361"/>
      <c r="D867" s="361"/>
      <c r="E867" s="254"/>
      <c r="F867" s="254"/>
      <c r="G867" s="254"/>
    </row>
    <row r="868" spans="1:7" ht="31.5" customHeight="1">
      <c r="A868" s="362" t="s">
        <v>1338</v>
      </c>
      <c r="B868" s="362"/>
      <c r="C868" s="362"/>
      <c r="D868" s="362"/>
      <c r="E868" s="362"/>
      <c r="F868" s="362"/>
      <c r="G868" s="362"/>
    </row>
    <row r="869" spans="1:7" ht="15.75">
      <c r="A869" s="362" t="s">
        <v>212</v>
      </c>
      <c r="B869" s="362"/>
      <c r="C869" s="229" t="s">
        <v>175</v>
      </c>
      <c r="D869" s="229" t="s">
        <v>203</v>
      </c>
      <c r="E869" s="229" t="s">
        <v>204</v>
      </c>
      <c r="F869" s="229" t="s">
        <v>205</v>
      </c>
      <c r="G869" s="229" t="s">
        <v>98</v>
      </c>
    </row>
    <row r="870" spans="1:7" ht="30">
      <c r="A870" s="250" t="s">
        <v>256</v>
      </c>
      <c r="B870" s="251" t="s">
        <v>257</v>
      </c>
      <c r="C870" s="250" t="s">
        <v>133</v>
      </c>
      <c r="D870" s="250" t="s">
        <v>12</v>
      </c>
      <c r="E870" s="252">
        <v>0.01</v>
      </c>
      <c r="F870" s="253">
        <v>10.18</v>
      </c>
      <c r="G870" s="253">
        <v>0.1</v>
      </c>
    </row>
    <row r="871" spans="1:7">
      <c r="A871" s="250" t="s">
        <v>258</v>
      </c>
      <c r="B871" s="251" t="s">
        <v>259</v>
      </c>
      <c r="C871" s="250" t="s">
        <v>133</v>
      </c>
      <c r="D871" s="250" t="s">
        <v>193</v>
      </c>
      <c r="E871" s="252">
        <v>4.9000000000000002E-2</v>
      </c>
      <c r="F871" s="253">
        <v>25.08</v>
      </c>
      <c r="G871" s="253">
        <v>1.22</v>
      </c>
    </row>
    <row r="872" spans="1:7" ht="45">
      <c r="A872" s="250" t="s">
        <v>434</v>
      </c>
      <c r="B872" s="251" t="s">
        <v>516</v>
      </c>
      <c r="C872" s="250" t="s">
        <v>133</v>
      </c>
      <c r="D872" s="250" t="s">
        <v>141</v>
      </c>
      <c r="E872" s="252">
        <v>0.70099999999999996</v>
      </c>
      <c r="F872" s="253">
        <v>21.05</v>
      </c>
      <c r="G872" s="253">
        <v>14.75</v>
      </c>
    </row>
    <row r="873" spans="1:7" ht="15.75" customHeight="1">
      <c r="A873" s="254"/>
      <c r="B873" s="254"/>
      <c r="C873" s="254"/>
      <c r="D873" s="254"/>
      <c r="E873" s="359" t="s">
        <v>224</v>
      </c>
      <c r="F873" s="359"/>
      <c r="G873" s="255">
        <v>16.07</v>
      </c>
    </row>
    <row r="874" spans="1:7" ht="15.75" customHeight="1">
      <c r="A874" s="362" t="s">
        <v>234</v>
      </c>
      <c r="B874" s="362"/>
      <c r="C874" s="229" t="s">
        <v>175</v>
      </c>
      <c r="D874" s="229" t="s">
        <v>203</v>
      </c>
      <c r="E874" s="229" t="s">
        <v>204</v>
      </c>
      <c r="F874" s="229" t="s">
        <v>205</v>
      </c>
      <c r="G874" s="229" t="s">
        <v>98</v>
      </c>
    </row>
    <row r="875" spans="1:7">
      <c r="A875" s="250" t="s">
        <v>262</v>
      </c>
      <c r="B875" s="251" t="s">
        <v>263</v>
      </c>
      <c r="C875" s="250" t="s">
        <v>133</v>
      </c>
      <c r="D875" s="250" t="s">
        <v>237</v>
      </c>
      <c r="E875" s="252">
        <v>0.30399999999999999</v>
      </c>
      <c r="F875" s="253">
        <v>23.17</v>
      </c>
      <c r="G875" s="253">
        <v>7.04</v>
      </c>
    </row>
    <row r="876" spans="1:7">
      <c r="A876" s="250" t="s">
        <v>264</v>
      </c>
      <c r="B876" s="251" t="s">
        <v>265</v>
      </c>
      <c r="C876" s="250" t="s">
        <v>133</v>
      </c>
      <c r="D876" s="250" t="s">
        <v>237</v>
      </c>
      <c r="E876" s="252">
        <v>1.6559999999999999</v>
      </c>
      <c r="F876" s="253">
        <v>27.86</v>
      </c>
      <c r="G876" s="253">
        <v>46.13</v>
      </c>
    </row>
    <row r="877" spans="1:7" ht="15.75" customHeight="1">
      <c r="A877" s="254"/>
      <c r="B877" s="254"/>
      <c r="C877" s="254"/>
      <c r="D877" s="254"/>
      <c r="E877" s="359" t="s">
        <v>240</v>
      </c>
      <c r="F877" s="359"/>
      <c r="G877" s="255">
        <v>53.17</v>
      </c>
    </row>
    <row r="878" spans="1:7" ht="15.75">
      <c r="A878" s="362" t="s">
        <v>245</v>
      </c>
      <c r="B878" s="362"/>
      <c r="C878" s="229" t="s">
        <v>175</v>
      </c>
      <c r="D878" s="229" t="s">
        <v>203</v>
      </c>
      <c r="E878" s="229" t="s">
        <v>204</v>
      </c>
      <c r="F878" s="229" t="s">
        <v>205</v>
      </c>
      <c r="G878" s="229" t="s">
        <v>98</v>
      </c>
    </row>
    <row r="879" spans="1:7" ht="30">
      <c r="A879" s="250" t="s">
        <v>1339</v>
      </c>
      <c r="B879" s="251" t="s">
        <v>1340</v>
      </c>
      <c r="C879" s="250" t="s">
        <v>133</v>
      </c>
      <c r="D879" s="250" t="s">
        <v>141</v>
      </c>
      <c r="E879" s="252">
        <v>3.6309999999999998</v>
      </c>
      <c r="F879" s="253">
        <v>46.04</v>
      </c>
      <c r="G879" s="253">
        <v>167.17</v>
      </c>
    </row>
    <row r="880" spans="1:7" ht="30">
      <c r="A880" s="250" t="s">
        <v>1030</v>
      </c>
      <c r="B880" s="251" t="s">
        <v>704</v>
      </c>
      <c r="C880" s="250" t="s">
        <v>133</v>
      </c>
      <c r="D880" s="250" t="s">
        <v>168</v>
      </c>
      <c r="E880" s="252">
        <v>0.626</v>
      </c>
      <c r="F880" s="253">
        <v>139.16999999999999</v>
      </c>
      <c r="G880" s="253">
        <v>87.12</v>
      </c>
    </row>
    <row r="881" spans="1:7" ht="15.75" customHeight="1">
      <c r="A881" s="254"/>
      <c r="B881" s="254"/>
      <c r="C881" s="254"/>
      <c r="D881" s="254"/>
      <c r="E881" s="359" t="s">
        <v>247</v>
      </c>
      <c r="F881" s="359"/>
      <c r="G881" s="255">
        <v>254.29</v>
      </c>
    </row>
    <row r="882" spans="1:7" ht="15.75">
      <c r="A882" s="254"/>
      <c r="B882" s="254"/>
      <c r="C882" s="254"/>
      <c r="D882" s="254"/>
      <c r="E882" s="360" t="s">
        <v>230</v>
      </c>
      <c r="F882" s="360"/>
      <c r="G882" s="230">
        <v>323.52999999999997</v>
      </c>
    </row>
    <row r="883" spans="1:7" ht="15.75" customHeight="1">
      <c r="A883" s="254"/>
      <c r="B883" s="254"/>
      <c r="C883" s="254"/>
      <c r="D883" s="254"/>
      <c r="E883" s="360" t="s">
        <v>231</v>
      </c>
      <c r="F883" s="360"/>
      <c r="G883" s="230">
        <v>286.98</v>
      </c>
    </row>
    <row r="884" spans="1:7" ht="15.75" customHeight="1">
      <c r="A884" s="254"/>
      <c r="B884" s="254"/>
      <c r="C884" s="254"/>
      <c r="D884" s="254"/>
      <c r="E884" s="360" t="s">
        <v>232</v>
      </c>
      <c r="F884" s="360"/>
      <c r="G884" s="230">
        <v>323.52999999999997</v>
      </c>
    </row>
    <row r="885" spans="1:7" ht="15.75" customHeight="1">
      <c r="A885" s="254"/>
      <c r="B885" s="254"/>
      <c r="C885" s="254"/>
      <c r="D885" s="254"/>
      <c r="E885" s="360" t="s">
        <v>1862</v>
      </c>
      <c r="F885" s="360"/>
      <c r="G885" s="230">
        <v>72.7</v>
      </c>
    </row>
    <row r="886" spans="1:7" ht="15.75" customHeight="1">
      <c r="A886" s="254"/>
      <c r="B886" s="254"/>
      <c r="C886" s="254"/>
      <c r="D886" s="254"/>
      <c r="E886" s="360" t="s">
        <v>233</v>
      </c>
      <c r="F886" s="360"/>
      <c r="G886" s="230">
        <v>396.23</v>
      </c>
    </row>
    <row r="887" spans="1:7">
      <c r="A887" s="254"/>
      <c r="B887" s="254"/>
      <c r="C887" s="361"/>
      <c r="D887" s="361"/>
      <c r="E887" s="254"/>
      <c r="F887" s="254"/>
      <c r="G887" s="254"/>
    </row>
    <row r="888" spans="1:7" ht="33.75" customHeight="1">
      <c r="A888" s="362" t="s">
        <v>1341</v>
      </c>
      <c r="B888" s="362"/>
      <c r="C888" s="362"/>
      <c r="D888" s="362"/>
      <c r="E888" s="362"/>
      <c r="F888" s="362"/>
      <c r="G888" s="362"/>
    </row>
    <row r="889" spans="1:7" ht="15.75">
      <c r="A889" s="362" t="s">
        <v>212</v>
      </c>
      <c r="B889" s="362"/>
      <c r="C889" s="229" t="s">
        <v>175</v>
      </c>
      <c r="D889" s="229" t="s">
        <v>203</v>
      </c>
      <c r="E889" s="229" t="s">
        <v>204</v>
      </c>
      <c r="F889" s="229" t="s">
        <v>205</v>
      </c>
      <c r="G889" s="229" t="s">
        <v>98</v>
      </c>
    </row>
    <row r="890" spans="1:7" ht="45">
      <c r="A890" s="250" t="s">
        <v>1342</v>
      </c>
      <c r="B890" s="251" t="s">
        <v>1343</v>
      </c>
      <c r="C890" s="250" t="s">
        <v>133</v>
      </c>
      <c r="D890" s="250" t="s">
        <v>141</v>
      </c>
      <c r="E890" s="252">
        <v>0.77500000000000002</v>
      </c>
      <c r="F890" s="253">
        <v>29.13</v>
      </c>
      <c r="G890" s="253">
        <v>22.57</v>
      </c>
    </row>
    <row r="891" spans="1:7" ht="30.75" customHeight="1">
      <c r="A891" s="250" t="s">
        <v>256</v>
      </c>
      <c r="B891" s="251" t="s">
        <v>257</v>
      </c>
      <c r="C891" s="250" t="s">
        <v>133</v>
      </c>
      <c r="D891" s="250" t="s">
        <v>12</v>
      </c>
      <c r="E891" s="252">
        <v>0.01</v>
      </c>
      <c r="F891" s="253">
        <v>10.18</v>
      </c>
      <c r="G891" s="253">
        <v>0.1</v>
      </c>
    </row>
    <row r="892" spans="1:7">
      <c r="A892" s="250" t="s">
        <v>258</v>
      </c>
      <c r="B892" s="251" t="s">
        <v>259</v>
      </c>
      <c r="C892" s="250" t="s">
        <v>133</v>
      </c>
      <c r="D892" s="250" t="s">
        <v>193</v>
      </c>
      <c r="E892" s="252">
        <v>7.8E-2</v>
      </c>
      <c r="F892" s="253">
        <v>25.08</v>
      </c>
      <c r="G892" s="253">
        <v>1.95</v>
      </c>
    </row>
    <row r="893" spans="1:7" ht="45">
      <c r="A893" s="250" t="s">
        <v>434</v>
      </c>
      <c r="B893" s="251" t="s">
        <v>516</v>
      </c>
      <c r="C893" s="250" t="s">
        <v>133</v>
      </c>
      <c r="D893" s="250" t="s">
        <v>141</v>
      </c>
      <c r="E893" s="252">
        <v>0.94</v>
      </c>
      <c r="F893" s="253">
        <v>21.05</v>
      </c>
      <c r="G893" s="253">
        <v>19.78</v>
      </c>
    </row>
    <row r="894" spans="1:7" ht="15.75" customHeight="1">
      <c r="A894" s="254"/>
      <c r="B894" s="254"/>
      <c r="C894" s="254"/>
      <c r="D894" s="254"/>
      <c r="E894" s="359" t="s">
        <v>224</v>
      </c>
      <c r="F894" s="359"/>
      <c r="G894" s="255">
        <v>44.4</v>
      </c>
    </row>
    <row r="895" spans="1:7" ht="15.75" customHeight="1">
      <c r="A895" s="362" t="s">
        <v>234</v>
      </c>
      <c r="B895" s="362"/>
      <c r="C895" s="229" t="s">
        <v>175</v>
      </c>
      <c r="D895" s="229" t="s">
        <v>203</v>
      </c>
      <c r="E895" s="229" t="s">
        <v>204</v>
      </c>
      <c r="F895" s="229" t="s">
        <v>205</v>
      </c>
      <c r="G895" s="229" t="s">
        <v>98</v>
      </c>
    </row>
    <row r="896" spans="1:7">
      <c r="A896" s="250" t="s">
        <v>262</v>
      </c>
      <c r="B896" s="251" t="s">
        <v>263</v>
      </c>
      <c r="C896" s="250" t="s">
        <v>133</v>
      </c>
      <c r="D896" s="250" t="s">
        <v>237</v>
      </c>
      <c r="E896" s="252">
        <v>0.185</v>
      </c>
      <c r="F896" s="253">
        <v>23.17</v>
      </c>
      <c r="G896" s="253">
        <v>4.28</v>
      </c>
    </row>
    <row r="897" spans="1:7">
      <c r="A897" s="250" t="s">
        <v>264</v>
      </c>
      <c r="B897" s="251" t="s">
        <v>265</v>
      </c>
      <c r="C897" s="250" t="s">
        <v>133</v>
      </c>
      <c r="D897" s="250" t="s">
        <v>237</v>
      </c>
      <c r="E897" s="252">
        <v>1.0109999999999999</v>
      </c>
      <c r="F897" s="253">
        <v>27.86</v>
      </c>
      <c r="G897" s="253">
        <v>28.16</v>
      </c>
    </row>
    <row r="898" spans="1:7" ht="15.75" customHeight="1">
      <c r="A898" s="254"/>
      <c r="B898" s="254"/>
      <c r="C898" s="254"/>
      <c r="D898" s="254"/>
      <c r="E898" s="359" t="s">
        <v>240</v>
      </c>
      <c r="F898" s="359"/>
      <c r="G898" s="255">
        <v>32.44</v>
      </c>
    </row>
    <row r="899" spans="1:7" ht="15.75">
      <c r="A899" s="362" t="s">
        <v>245</v>
      </c>
      <c r="B899" s="362"/>
      <c r="C899" s="229" t="s">
        <v>175</v>
      </c>
      <c r="D899" s="229" t="s">
        <v>203</v>
      </c>
      <c r="E899" s="229" t="s">
        <v>204</v>
      </c>
      <c r="F899" s="229" t="s">
        <v>205</v>
      </c>
      <c r="G899" s="229" t="s">
        <v>98</v>
      </c>
    </row>
    <row r="900" spans="1:7" ht="30">
      <c r="A900" s="250" t="s">
        <v>542</v>
      </c>
      <c r="B900" s="251" t="s">
        <v>543</v>
      </c>
      <c r="C900" s="250" t="s">
        <v>133</v>
      </c>
      <c r="D900" s="250" t="s">
        <v>141</v>
      </c>
      <c r="E900" s="252">
        <v>0.91100000000000003</v>
      </c>
      <c r="F900" s="253">
        <v>18.899999999999999</v>
      </c>
      <c r="G900" s="253">
        <v>17.21</v>
      </c>
    </row>
    <row r="901" spans="1:7" ht="30">
      <c r="A901" s="250" t="s">
        <v>1344</v>
      </c>
      <c r="B901" s="251" t="s">
        <v>1345</v>
      </c>
      <c r="C901" s="250" t="s">
        <v>133</v>
      </c>
      <c r="D901" s="250" t="s">
        <v>168</v>
      </c>
      <c r="E901" s="252">
        <v>0.57699999999999996</v>
      </c>
      <c r="F901" s="253">
        <v>64.34</v>
      </c>
      <c r="G901" s="253">
        <v>37.119999999999997</v>
      </c>
    </row>
    <row r="902" spans="1:7" ht="15.75" customHeight="1">
      <c r="A902" s="254"/>
      <c r="B902" s="254"/>
      <c r="C902" s="254"/>
      <c r="D902" s="254"/>
      <c r="E902" s="359" t="s">
        <v>247</v>
      </c>
      <c r="F902" s="359"/>
      <c r="G902" s="255">
        <v>54.33</v>
      </c>
    </row>
    <row r="903" spans="1:7" ht="15.75">
      <c r="A903" s="254"/>
      <c r="B903" s="254"/>
      <c r="C903" s="254"/>
      <c r="D903" s="254"/>
      <c r="E903" s="360" t="s">
        <v>230</v>
      </c>
      <c r="F903" s="360"/>
      <c r="G903" s="230">
        <v>131.16999999999999</v>
      </c>
    </row>
    <row r="904" spans="1:7" ht="33" customHeight="1">
      <c r="A904" s="254"/>
      <c r="B904" s="254"/>
      <c r="C904" s="254"/>
      <c r="D904" s="254"/>
      <c r="E904" s="360" t="s">
        <v>231</v>
      </c>
      <c r="F904" s="360"/>
      <c r="G904" s="230">
        <v>117.81</v>
      </c>
    </row>
    <row r="905" spans="1:7" ht="15.75" customHeight="1">
      <c r="A905" s="254"/>
      <c r="B905" s="254"/>
      <c r="C905" s="254"/>
      <c r="D905" s="254"/>
      <c r="E905" s="360" t="s">
        <v>232</v>
      </c>
      <c r="F905" s="360"/>
      <c r="G905" s="230">
        <v>131.16999999999999</v>
      </c>
    </row>
    <row r="906" spans="1:7" ht="15.75" customHeight="1">
      <c r="A906" s="254"/>
      <c r="B906" s="254"/>
      <c r="C906" s="254"/>
      <c r="D906" s="254"/>
      <c r="E906" s="360" t="s">
        <v>1862</v>
      </c>
      <c r="F906" s="360"/>
      <c r="G906" s="230">
        <v>29.47</v>
      </c>
    </row>
    <row r="907" spans="1:7" ht="15.75" customHeight="1">
      <c r="A907" s="254"/>
      <c r="B907" s="254"/>
      <c r="C907" s="254"/>
      <c r="D907" s="254"/>
      <c r="E907" s="360" t="s">
        <v>233</v>
      </c>
      <c r="F907" s="360"/>
      <c r="G907" s="230">
        <v>160.63999999999999</v>
      </c>
    </row>
    <row r="908" spans="1:7">
      <c r="A908" s="254"/>
      <c r="B908" s="254"/>
      <c r="C908" s="361"/>
      <c r="D908" s="361"/>
      <c r="E908" s="254"/>
      <c r="F908" s="254"/>
      <c r="G908" s="254"/>
    </row>
    <row r="909" spans="1:7" ht="15.75" customHeight="1">
      <c r="A909" s="362" t="s">
        <v>1346</v>
      </c>
      <c r="B909" s="362"/>
      <c r="C909" s="362"/>
      <c r="D909" s="362"/>
      <c r="E909" s="362"/>
      <c r="F909" s="362"/>
      <c r="G909" s="362"/>
    </row>
    <row r="910" spans="1:7" ht="15.75">
      <c r="A910" s="362" t="s">
        <v>212</v>
      </c>
      <c r="B910" s="362"/>
      <c r="C910" s="229" t="s">
        <v>175</v>
      </c>
      <c r="D910" s="229" t="s">
        <v>203</v>
      </c>
      <c r="E910" s="229" t="s">
        <v>204</v>
      </c>
      <c r="F910" s="229" t="s">
        <v>205</v>
      </c>
      <c r="G910" s="229" t="s">
        <v>98</v>
      </c>
    </row>
    <row r="911" spans="1:7" ht="30">
      <c r="A911" s="250" t="s">
        <v>1347</v>
      </c>
      <c r="B911" s="251" t="s">
        <v>1348</v>
      </c>
      <c r="C911" s="250" t="s">
        <v>133</v>
      </c>
      <c r="D911" s="250" t="s">
        <v>193</v>
      </c>
      <c r="E911" s="252">
        <v>150</v>
      </c>
      <c r="F911" s="253">
        <v>8.27</v>
      </c>
      <c r="G911" s="253">
        <v>1240.5</v>
      </c>
    </row>
    <row r="912" spans="1:7">
      <c r="A912" s="250" t="s">
        <v>1349</v>
      </c>
      <c r="B912" s="251" t="s">
        <v>1350</v>
      </c>
      <c r="C912" s="250" t="s">
        <v>133</v>
      </c>
      <c r="D912" s="250" t="s">
        <v>193</v>
      </c>
      <c r="E912" s="252">
        <v>170</v>
      </c>
      <c r="F912" s="253">
        <v>9.75</v>
      </c>
      <c r="G912" s="253">
        <v>1657.5</v>
      </c>
    </row>
    <row r="913" spans="1:7" ht="30">
      <c r="A913" s="250" t="s">
        <v>1277</v>
      </c>
      <c r="B913" s="251" t="s">
        <v>1278</v>
      </c>
      <c r="C913" s="250" t="s">
        <v>133</v>
      </c>
      <c r="D913" s="250" t="s">
        <v>193</v>
      </c>
      <c r="E913" s="252">
        <v>0.4</v>
      </c>
      <c r="F913" s="253">
        <v>17.66</v>
      </c>
      <c r="G913" s="253">
        <v>7.06</v>
      </c>
    </row>
    <row r="914" spans="1:7" ht="30">
      <c r="A914" s="250" t="s">
        <v>1351</v>
      </c>
      <c r="B914" s="251" t="s">
        <v>1352</v>
      </c>
      <c r="C914" s="250" t="s">
        <v>133</v>
      </c>
      <c r="D914" s="250" t="s">
        <v>172</v>
      </c>
      <c r="E914" s="252">
        <v>1.3079961</v>
      </c>
      <c r="F914" s="253">
        <v>91.17</v>
      </c>
      <c r="G914" s="253">
        <v>119.25</v>
      </c>
    </row>
    <row r="915" spans="1:7" ht="45">
      <c r="A915" s="250" t="s">
        <v>1353</v>
      </c>
      <c r="B915" s="251" t="s">
        <v>1354</v>
      </c>
      <c r="C915" s="250" t="s">
        <v>133</v>
      </c>
      <c r="D915" s="250" t="s">
        <v>168</v>
      </c>
      <c r="E915" s="252">
        <v>4.4000000000000004</v>
      </c>
      <c r="F915" s="253">
        <v>85.41</v>
      </c>
      <c r="G915" s="253">
        <v>375.8</v>
      </c>
    </row>
    <row r="916" spans="1:7">
      <c r="A916" s="250" t="s">
        <v>1355</v>
      </c>
      <c r="B916" s="251" t="s">
        <v>1356</v>
      </c>
      <c r="C916" s="250" t="s">
        <v>133</v>
      </c>
      <c r="D916" s="250" t="s">
        <v>193</v>
      </c>
      <c r="E916" s="252">
        <v>724</v>
      </c>
      <c r="F916" s="253">
        <v>0.76</v>
      </c>
      <c r="G916" s="253">
        <v>550.24</v>
      </c>
    </row>
    <row r="917" spans="1:7" ht="30">
      <c r="A917" s="250" t="s">
        <v>432</v>
      </c>
      <c r="B917" s="251" t="s">
        <v>433</v>
      </c>
      <c r="C917" s="250" t="s">
        <v>133</v>
      </c>
      <c r="D917" s="250" t="s">
        <v>172</v>
      </c>
      <c r="E917" s="252">
        <v>0.77</v>
      </c>
      <c r="F917" s="253">
        <v>85.13</v>
      </c>
      <c r="G917" s="253">
        <v>65.55</v>
      </c>
    </row>
    <row r="918" spans="1:7" ht="30">
      <c r="A918" s="250" t="s">
        <v>1357</v>
      </c>
      <c r="B918" s="251" t="s">
        <v>1358</v>
      </c>
      <c r="C918" s="250" t="s">
        <v>133</v>
      </c>
      <c r="D918" s="250" t="s">
        <v>172</v>
      </c>
      <c r="E918" s="252">
        <v>0.77</v>
      </c>
      <c r="F918" s="253">
        <v>85.58</v>
      </c>
      <c r="G918" s="253">
        <v>65.900000000000006</v>
      </c>
    </row>
    <row r="919" spans="1:7" ht="30">
      <c r="A919" s="250" t="s">
        <v>274</v>
      </c>
      <c r="B919" s="251" t="s">
        <v>275</v>
      </c>
      <c r="C919" s="250" t="s">
        <v>133</v>
      </c>
      <c r="D919" s="250" t="s">
        <v>141</v>
      </c>
      <c r="E919" s="252">
        <v>64</v>
      </c>
      <c r="F919" s="253">
        <v>10.98</v>
      </c>
      <c r="G919" s="253">
        <v>702.72</v>
      </c>
    </row>
    <row r="920" spans="1:7">
      <c r="A920" s="250" t="s">
        <v>1359</v>
      </c>
      <c r="B920" s="251" t="s">
        <v>1360</v>
      </c>
      <c r="C920" s="250" t="s">
        <v>133</v>
      </c>
      <c r="D920" s="250" t="s">
        <v>193</v>
      </c>
      <c r="E920" s="252">
        <v>3.2</v>
      </c>
      <c r="F920" s="253">
        <v>21.66</v>
      </c>
      <c r="G920" s="253">
        <v>69.31</v>
      </c>
    </row>
    <row r="921" spans="1:7" ht="15.75" customHeight="1">
      <c r="A921" s="254"/>
      <c r="B921" s="254"/>
      <c r="C921" s="254"/>
      <c r="D921" s="254"/>
      <c r="E921" s="359" t="s">
        <v>224</v>
      </c>
      <c r="F921" s="359"/>
      <c r="G921" s="255">
        <v>4853.83</v>
      </c>
    </row>
    <row r="922" spans="1:7" ht="15.75" customHeight="1">
      <c r="A922" s="362" t="s">
        <v>234</v>
      </c>
      <c r="B922" s="362"/>
      <c r="C922" s="229" t="s">
        <v>175</v>
      </c>
      <c r="D922" s="229" t="s">
        <v>203</v>
      </c>
      <c r="E922" s="229" t="s">
        <v>204</v>
      </c>
      <c r="F922" s="229" t="s">
        <v>205</v>
      </c>
      <c r="G922" s="229" t="s">
        <v>98</v>
      </c>
    </row>
    <row r="923" spans="1:7">
      <c r="A923" s="250" t="s">
        <v>1279</v>
      </c>
      <c r="B923" s="251" t="s">
        <v>1280</v>
      </c>
      <c r="C923" s="250" t="s">
        <v>133</v>
      </c>
      <c r="D923" s="250" t="s">
        <v>237</v>
      </c>
      <c r="E923" s="252">
        <v>16.600000000000001</v>
      </c>
      <c r="F923" s="253">
        <v>23.26</v>
      </c>
      <c r="G923" s="253">
        <v>386.12</v>
      </c>
    </row>
    <row r="924" spans="1:7">
      <c r="A924" s="250" t="s">
        <v>262</v>
      </c>
      <c r="B924" s="251" t="s">
        <v>263</v>
      </c>
      <c r="C924" s="250" t="s">
        <v>133</v>
      </c>
      <c r="D924" s="250" t="s">
        <v>237</v>
      </c>
      <c r="E924" s="252">
        <v>39.25</v>
      </c>
      <c r="F924" s="253">
        <v>23.17</v>
      </c>
      <c r="G924" s="253">
        <v>909.42</v>
      </c>
    </row>
    <row r="925" spans="1:7">
      <c r="A925" s="250" t="s">
        <v>288</v>
      </c>
      <c r="B925" s="251" t="s">
        <v>289</v>
      </c>
      <c r="C925" s="250" t="s">
        <v>133</v>
      </c>
      <c r="D925" s="250" t="s">
        <v>237</v>
      </c>
      <c r="E925" s="252">
        <v>26.56</v>
      </c>
      <c r="F925" s="253">
        <v>23.36</v>
      </c>
      <c r="G925" s="253">
        <v>620.44000000000005</v>
      </c>
    </row>
    <row r="926" spans="1:7">
      <c r="A926" s="250" t="s">
        <v>1281</v>
      </c>
      <c r="B926" s="251" t="s">
        <v>1282</v>
      </c>
      <c r="C926" s="250" t="s">
        <v>133</v>
      </c>
      <c r="D926" s="250" t="s">
        <v>237</v>
      </c>
      <c r="E926" s="252">
        <v>16.600000000000001</v>
      </c>
      <c r="F926" s="253">
        <v>28</v>
      </c>
      <c r="G926" s="253">
        <v>464.8</v>
      </c>
    </row>
    <row r="927" spans="1:7">
      <c r="A927" s="250" t="s">
        <v>264</v>
      </c>
      <c r="B927" s="251" t="s">
        <v>265</v>
      </c>
      <c r="C927" s="250" t="s">
        <v>133</v>
      </c>
      <c r="D927" s="250" t="s">
        <v>237</v>
      </c>
      <c r="E927" s="252">
        <v>22.26</v>
      </c>
      <c r="F927" s="253">
        <v>27.86</v>
      </c>
      <c r="G927" s="253">
        <v>620.16</v>
      </c>
    </row>
    <row r="928" spans="1:7" ht="30">
      <c r="A928" s="250" t="s">
        <v>1361</v>
      </c>
      <c r="B928" s="251" t="s">
        <v>1362</v>
      </c>
      <c r="C928" s="250" t="s">
        <v>133</v>
      </c>
      <c r="D928" s="250" t="s">
        <v>237</v>
      </c>
      <c r="E928" s="252">
        <v>16.89</v>
      </c>
      <c r="F928" s="253">
        <v>35.56</v>
      </c>
      <c r="G928" s="253">
        <v>600.61</v>
      </c>
    </row>
    <row r="929" spans="1:7" ht="15.75" customHeight="1">
      <c r="A929" s="254"/>
      <c r="B929" s="254"/>
      <c r="C929" s="254"/>
      <c r="D929" s="254"/>
      <c r="E929" s="359" t="s">
        <v>240</v>
      </c>
      <c r="F929" s="359"/>
      <c r="G929" s="255">
        <v>3601.55</v>
      </c>
    </row>
    <row r="930" spans="1:7" ht="15.75">
      <c r="A930" s="254"/>
      <c r="B930" s="254"/>
      <c r="C930" s="254"/>
      <c r="D930" s="254"/>
      <c r="E930" s="360" t="s">
        <v>230</v>
      </c>
      <c r="F930" s="360"/>
      <c r="G930" s="230">
        <v>8455.3799999999992</v>
      </c>
    </row>
    <row r="931" spans="1:7" ht="15.75" customHeight="1">
      <c r="A931" s="254"/>
      <c r="B931" s="254"/>
      <c r="C931" s="254"/>
      <c r="D931" s="254"/>
      <c r="E931" s="360" t="s">
        <v>231</v>
      </c>
      <c r="F931" s="360"/>
      <c r="G931" s="230">
        <v>7164.19</v>
      </c>
    </row>
    <row r="932" spans="1:7" ht="15.75" customHeight="1">
      <c r="A932" s="254"/>
      <c r="B932" s="254"/>
      <c r="C932" s="254"/>
      <c r="D932" s="254"/>
      <c r="E932" s="360" t="s">
        <v>232</v>
      </c>
      <c r="F932" s="360"/>
      <c r="G932" s="230">
        <v>8455.3799999999992</v>
      </c>
    </row>
    <row r="933" spans="1:7" ht="15.75" customHeight="1">
      <c r="A933" s="254"/>
      <c r="B933" s="254"/>
      <c r="C933" s="254"/>
      <c r="D933" s="254"/>
      <c r="E933" s="360" t="s">
        <v>1862</v>
      </c>
      <c r="F933" s="360"/>
      <c r="G933" s="230">
        <v>1899.92</v>
      </c>
    </row>
    <row r="934" spans="1:7" ht="15.75" customHeight="1">
      <c r="A934" s="254"/>
      <c r="B934" s="254"/>
      <c r="C934" s="254"/>
      <c r="D934" s="254"/>
      <c r="E934" s="360" t="s">
        <v>233</v>
      </c>
      <c r="F934" s="360"/>
      <c r="G934" s="230">
        <v>10355.299999999999</v>
      </c>
    </row>
    <row r="935" spans="1:7">
      <c r="A935" s="254"/>
      <c r="B935" s="254"/>
      <c r="C935" s="361"/>
      <c r="D935" s="361"/>
      <c r="E935" s="254"/>
      <c r="F935" s="254"/>
      <c r="G935" s="254"/>
    </row>
    <row r="936" spans="1:7" ht="35.25" customHeight="1">
      <c r="A936" s="362" t="s">
        <v>1363</v>
      </c>
      <c r="B936" s="362"/>
      <c r="C936" s="362"/>
      <c r="D936" s="362"/>
      <c r="E936" s="362"/>
      <c r="F936" s="362"/>
      <c r="G936" s="362"/>
    </row>
    <row r="937" spans="1:7" ht="15.75">
      <c r="A937" s="362" t="s">
        <v>212</v>
      </c>
      <c r="B937" s="362"/>
      <c r="C937" s="229" t="s">
        <v>175</v>
      </c>
      <c r="D937" s="229" t="s">
        <v>203</v>
      </c>
      <c r="E937" s="229" t="s">
        <v>204</v>
      </c>
      <c r="F937" s="229" t="s">
        <v>205</v>
      </c>
      <c r="G937" s="229" t="s">
        <v>98</v>
      </c>
    </row>
    <row r="938" spans="1:7" ht="30">
      <c r="A938" s="250" t="s">
        <v>292</v>
      </c>
      <c r="B938" s="251" t="s">
        <v>611</v>
      </c>
      <c r="C938" s="250" t="s">
        <v>133</v>
      </c>
      <c r="D938" s="250" t="s">
        <v>192</v>
      </c>
      <c r="E938" s="252">
        <v>37.74</v>
      </c>
      <c r="F938" s="253">
        <v>0.77</v>
      </c>
      <c r="G938" s="253">
        <v>29.05</v>
      </c>
    </row>
    <row r="939" spans="1:7" ht="30">
      <c r="A939" s="250" t="s">
        <v>293</v>
      </c>
      <c r="B939" s="251" t="s">
        <v>294</v>
      </c>
      <c r="C939" s="250" t="s">
        <v>133</v>
      </c>
      <c r="D939" s="250" t="s">
        <v>295</v>
      </c>
      <c r="E939" s="252">
        <v>6.8999999999999999E-3</v>
      </c>
      <c r="F939" s="253">
        <v>40.33</v>
      </c>
      <c r="G939" s="253">
        <v>0.27</v>
      </c>
    </row>
    <row r="940" spans="1:7" ht="30">
      <c r="A940" s="250" t="s">
        <v>296</v>
      </c>
      <c r="B940" s="251" t="s">
        <v>297</v>
      </c>
      <c r="C940" s="250" t="s">
        <v>133</v>
      </c>
      <c r="D940" s="250" t="s">
        <v>141</v>
      </c>
      <c r="E940" s="252">
        <v>0.57999999999999996</v>
      </c>
      <c r="F940" s="253">
        <v>2.19</v>
      </c>
      <c r="G940" s="253">
        <v>1.27</v>
      </c>
    </row>
    <row r="941" spans="1:7" ht="15.75" customHeight="1">
      <c r="A941" s="254"/>
      <c r="B941" s="254"/>
      <c r="C941" s="254"/>
      <c r="D941" s="254"/>
      <c r="E941" s="359" t="s">
        <v>224</v>
      </c>
      <c r="F941" s="359"/>
      <c r="G941" s="255">
        <v>30.59</v>
      </c>
    </row>
    <row r="942" spans="1:7" ht="15.75" customHeight="1">
      <c r="A942" s="362" t="s">
        <v>234</v>
      </c>
      <c r="B942" s="362"/>
      <c r="C942" s="229" t="s">
        <v>175</v>
      </c>
      <c r="D942" s="229" t="s">
        <v>203</v>
      </c>
      <c r="E942" s="229" t="s">
        <v>204</v>
      </c>
      <c r="F942" s="229" t="s">
        <v>205</v>
      </c>
      <c r="G942" s="229" t="s">
        <v>98</v>
      </c>
    </row>
    <row r="943" spans="1:7">
      <c r="A943" s="250" t="s">
        <v>235</v>
      </c>
      <c r="B943" s="251" t="s">
        <v>236</v>
      </c>
      <c r="C943" s="250" t="s">
        <v>133</v>
      </c>
      <c r="D943" s="250" t="s">
        <v>237</v>
      </c>
      <c r="E943" s="252">
        <v>2.2000000000000002</v>
      </c>
      <c r="F943" s="253">
        <v>28.21</v>
      </c>
      <c r="G943" s="253">
        <v>62.06</v>
      </c>
    </row>
    <row r="944" spans="1:7">
      <c r="A944" s="250" t="s">
        <v>238</v>
      </c>
      <c r="B944" s="251" t="s">
        <v>239</v>
      </c>
      <c r="C944" s="250" t="s">
        <v>133</v>
      </c>
      <c r="D944" s="250" t="s">
        <v>237</v>
      </c>
      <c r="E944" s="252">
        <v>1.1000000000000001</v>
      </c>
      <c r="F944" s="253">
        <v>22.54</v>
      </c>
      <c r="G944" s="253">
        <v>24.79</v>
      </c>
    </row>
    <row r="945" spans="1:7" ht="15.75" customHeight="1">
      <c r="A945" s="254"/>
      <c r="B945" s="254"/>
      <c r="C945" s="254"/>
      <c r="D945" s="254"/>
      <c r="E945" s="359" t="s">
        <v>240</v>
      </c>
      <c r="F945" s="359"/>
      <c r="G945" s="255">
        <v>86.85</v>
      </c>
    </row>
    <row r="946" spans="1:7" ht="15.75">
      <c r="A946" s="362" t="s">
        <v>245</v>
      </c>
      <c r="B946" s="362"/>
      <c r="C946" s="229" t="s">
        <v>175</v>
      </c>
      <c r="D946" s="229" t="s">
        <v>203</v>
      </c>
      <c r="E946" s="229" t="s">
        <v>204</v>
      </c>
      <c r="F946" s="229" t="s">
        <v>205</v>
      </c>
      <c r="G946" s="229" t="s">
        <v>98</v>
      </c>
    </row>
    <row r="947" spans="1:7" ht="60">
      <c r="A947" s="250" t="s">
        <v>1364</v>
      </c>
      <c r="B947" s="251" t="s">
        <v>1365</v>
      </c>
      <c r="C947" s="250" t="s">
        <v>133</v>
      </c>
      <c r="D947" s="250" t="s">
        <v>172</v>
      </c>
      <c r="E947" s="252">
        <v>1.0500000000000001E-2</v>
      </c>
      <c r="F947" s="253">
        <v>573.59</v>
      </c>
      <c r="G947" s="253">
        <v>6.02</v>
      </c>
    </row>
    <row r="948" spans="1:7" ht="15.75" customHeight="1">
      <c r="A948" s="254"/>
      <c r="B948" s="254"/>
      <c r="C948" s="254"/>
      <c r="D948" s="254"/>
      <c r="E948" s="359" t="s">
        <v>247</v>
      </c>
      <c r="F948" s="359"/>
      <c r="G948" s="255">
        <v>6.02</v>
      </c>
    </row>
    <row r="949" spans="1:7" ht="15.75">
      <c r="A949" s="254"/>
      <c r="B949" s="254"/>
      <c r="C949" s="254"/>
      <c r="D949" s="254"/>
      <c r="E949" s="360" t="s">
        <v>230</v>
      </c>
      <c r="F949" s="360"/>
      <c r="G949" s="230">
        <v>123.46</v>
      </c>
    </row>
    <row r="950" spans="1:7" ht="15.75" customHeight="1">
      <c r="A950" s="254"/>
      <c r="B950" s="254"/>
      <c r="C950" s="254"/>
      <c r="D950" s="254"/>
      <c r="E950" s="360" t="s">
        <v>231</v>
      </c>
      <c r="F950" s="360"/>
      <c r="G950" s="230">
        <v>92.12</v>
      </c>
    </row>
    <row r="951" spans="1:7" ht="31.5" customHeight="1">
      <c r="A951" s="254"/>
      <c r="B951" s="254"/>
      <c r="C951" s="254"/>
      <c r="D951" s="254"/>
      <c r="E951" s="360" t="s">
        <v>232</v>
      </c>
      <c r="F951" s="360"/>
      <c r="G951" s="230">
        <v>123.46</v>
      </c>
    </row>
    <row r="952" spans="1:7" ht="15.75" customHeight="1">
      <c r="A952" s="254"/>
      <c r="B952" s="254"/>
      <c r="C952" s="254"/>
      <c r="D952" s="254"/>
      <c r="E952" s="360" t="s">
        <v>1862</v>
      </c>
      <c r="F952" s="360"/>
      <c r="G952" s="230">
        <v>27.74</v>
      </c>
    </row>
    <row r="953" spans="1:7" ht="15.75" customHeight="1">
      <c r="A953" s="254"/>
      <c r="B953" s="254"/>
      <c r="C953" s="254"/>
      <c r="D953" s="254"/>
      <c r="E953" s="360" t="s">
        <v>233</v>
      </c>
      <c r="F953" s="360"/>
      <c r="G953" s="230">
        <v>151.19999999999999</v>
      </c>
    </row>
    <row r="954" spans="1:7">
      <c r="A954" s="254"/>
      <c r="B954" s="254"/>
      <c r="C954" s="361"/>
      <c r="D954" s="361"/>
      <c r="E954" s="254"/>
      <c r="F954" s="254"/>
      <c r="G954" s="254"/>
    </row>
    <row r="955" spans="1:7" ht="31.5" customHeight="1">
      <c r="A955" s="362" t="s">
        <v>1366</v>
      </c>
      <c r="B955" s="362"/>
      <c r="C955" s="362"/>
      <c r="D955" s="362"/>
      <c r="E955" s="362"/>
      <c r="F955" s="362"/>
      <c r="G955" s="362"/>
    </row>
    <row r="956" spans="1:7" ht="15.75" customHeight="1">
      <c r="A956" s="362" t="s">
        <v>248</v>
      </c>
      <c r="B956" s="362"/>
      <c r="C956" s="229" t="s">
        <v>175</v>
      </c>
      <c r="D956" s="229" t="s">
        <v>203</v>
      </c>
      <c r="E956" s="229" t="s">
        <v>204</v>
      </c>
      <c r="F956" s="229" t="s">
        <v>205</v>
      </c>
      <c r="G956" s="229" t="s">
        <v>98</v>
      </c>
    </row>
    <row r="957" spans="1:7" ht="30">
      <c r="A957" s="250" t="s">
        <v>250</v>
      </c>
      <c r="B957" s="251" t="s">
        <v>251</v>
      </c>
      <c r="C957" s="250" t="s">
        <v>133</v>
      </c>
      <c r="D957" s="250" t="s">
        <v>252</v>
      </c>
      <c r="E957" s="252">
        <v>1.3160000000000001</v>
      </c>
      <c r="F957" s="253">
        <v>28.52</v>
      </c>
      <c r="G957" s="253">
        <v>37.53</v>
      </c>
    </row>
    <row r="958" spans="1:7" ht="30">
      <c r="A958" s="250" t="s">
        <v>253</v>
      </c>
      <c r="B958" s="251" t="s">
        <v>254</v>
      </c>
      <c r="C958" s="250" t="s">
        <v>133</v>
      </c>
      <c r="D958" s="250" t="s">
        <v>255</v>
      </c>
      <c r="E958" s="252">
        <v>8.8999999999999996E-2</v>
      </c>
      <c r="F958" s="253">
        <v>29.8</v>
      </c>
      <c r="G958" s="253">
        <v>2.65</v>
      </c>
    </row>
    <row r="959" spans="1:7" ht="15.75" customHeight="1">
      <c r="A959" s="254"/>
      <c r="B959" s="254"/>
      <c r="C959" s="254"/>
      <c r="D959" s="254"/>
      <c r="E959" s="359" t="s">
        <v>249</v>
      </c>
      <c r="F959" s="359"/>
      <c r="G959" s="255">
        <v>40.18</v>
      </c>
    </row>
    <row r="960" spans="1:7" ht="15.75">
      <c r="A960" s="362" t="s">
        <v>212</v>
      </c>
      <c r="B960" s="362"/>
      <c r="C960" s="229" t="s">
        <v>175</v>
      </c>
      <c r="D960" s="229" t="s">
        <v>203</v>
      </c>
      <c r="E960" s="229" t="s">
        <v>204</v>
      </c>
      <c r="F960" s="229" t="s">
        <v>205</v>
      </c>
      <c r="G960" s="229" t="s">
        <v>98</v>
      </c>
    </row>
    <row r="961" spans="1:7" ht="30">
      <c r="A961" s="250" t="s">
        <v>544</v>
      </c>
      <c r="B961" s="251" t="s">
        <v>545</v>
      </c>
      <c r="C961" s="250" t="s">
        <v>133</v>
      </c>
      <c r="D961" s="250" t="s">
        <v>193</v>
      </c>
      <c r="E961" s="252">
        <v>0.53</v>
      </c>
      <c r="F961" s="253">
        <v>67.12</v>
      </c>
      <c r="G961" s="253">
        <v>35.57</v>
      </c>
    </row>
    <row r="962" spans="1:7">
      <c r="A962" s="250" t="s">
        <v>546</v>
      </c>
      <c r="B962" s="251" t="s">
        <v>547</v>
      </c>
      <c r="C962" s="250" t="s">
        <v>133</v>
      </c>
      <c r="D962" s="250" t="s">
        <v>193</v>
      </c>
      <c r="E962" s="252">
        <v>0.97</v>
      </c>
      <c r="F962" s="253">
        <v>3.77</v>
      </c>
      <c r="G962" s="253">
        <v>3.65</v>
      </c>
    </row>
    <row r="963" spans="1:7" ht="45">
      <c r="A963" s="250" t="s">
        <v>1367</v>
      </c>
      <c r="B963" s="251" t="s">
        <v>1368</v>
      </c>
      <c r="C963" s="250" t="s">
        <v>133</v>
      </c>
      <c r="D963" s="250" t="s">
        <v>168</v>
      </c>
      <c r="E963" s="252">
        <v>1.05</v>
      </c>
      <c r="F963" s="253">
        <v>757.01</v>
      </c>
      <c r="G963" s="253">
        <v>794.86</v>
      </c>
    </row>
    <row r="964" spans="1:7" ht="15.75" customHeight="1">
      <c r="A964" s="254"/>
      <c r="B964" s="254"/>
      <c r="C964" s="254"/>
      <c r="D964" s="254"/>
      <c r="E964" s="359" t="s">
        <v>224</v>
      </c>
      <c r="F964" s="359"/>
      <c r="G964" s="255">
        <v>834.08</v>
      </c>
    </row>
    <row r="965" spans="1:7" ht="15.75" customHeight="1">
      <c r="A965" s="362" t="s">
        <v>234</v>
      </c>
      <c r="B965" s="362"/>
      <c r="C965" s="229" t="s">
        <v>175</v>
      </c>
      <c r="D965" s="229" t="s">
        <v>203</v>
      </c>
      <c r="E965" s="229" t="s">
        <v>204</v>
      </c>
      <c r="F965" s="229" t="s">
        <v>205</v>
      </c>
      <c r="G965" s="229" t="s">
        <v>98</v>
      </c>
    </row>
    <row r="966" spans="1:7">
      <c r="A966" s="250" t="s">
        <v>485</v>
      </c>
      <c r="B966" s="251" t="s">
        <v>486</v>
      </c>
      <c r="C966" s="250" t="s">
        <v>133</v>
      </c>
      <c r="D966" s="250" t="s">
        <v>237</v>
      </c>
      <c r="E966" s="252">
        <v>1.405</v>
      </c>
      <c r="F966" s="253">
        <v>28.07</v>
      </c>
      <c r="G966" s="253">
        <v>39.43</v>
      </c>
    </row>
    <row r="967" spans="1:7" ht="31.5" customHeight="1">
      <c r="A967" s="250" t="s">
        <v>238</v>
      </c>
      <c r="B967" s="251" t="s">
        <v>239</v>
      </c>
      <c r="C967" s="250" t="s">
        <v>133</v>
      </c>
      <c r="D967" s="250" t="s">
        <v>237</v>
      </c>
      <c r="E967" s="252">
        <v>0.70199999999999996</v>
      </c>
      <c r="F967" s="253">
        <v>22.54</v>
      </c>
      <c r="G967" s="253">
        <v>15.82</v>
      </c>
    </row>
    <row r="968" spans="1:7" ht="15.75" customHeight="1">
      <c r="A968" s="254"/>
      <c r="B968" s="254"/>
      <c r="C968" s="254"/>
      <c r="D968" s="254"/>
      <c r="E968" s="359" t="s">
        <v>240</v>
      </c>
      <c r="F968" s="359"/>
      <c r="G968" s="255">
        <v>55.25</v>
      </c>
    </row>
    <row r="969" spans="1:7" ht="15.75">
      <c r="A969" s="254"/>
      <c r="B969" s="254"/>
      <c r="C969" s="254"/>
      <c r="D969" s="254"/>
      <c r="E969" s="360" t="s">
        <v>230</v>
      </c>
      <c r="F969" s="360"/>
      <c r="G969" s="230">
        <v>929.51</v>
      </c>
    </row>
    <row r="970" spans="1:7" ht="15.75" customHeight="1">
      <c r="A970" s="254"/>
      <c r="B970" s="254"/>
      <c r="C970" s="254"/>
      <c r="D970" s="254"/>
      <c r="E970" s="360" t="s">
        <v>231</v>
      </c>
      <c r="F970" s="360"/>
      <c r="G970" s="230">
        <v>894.26</v>
      </c>
    </row>
    <row r="971" spans="1:7" ht="15.75" customHeight="1">
      <c r="A971" s="254"/>
      <c r="B971" s="254"/>
      <c r="C971" s="254"/>
      <c r="D971" s="254"/>
      <c r="E971" s="360" t="s">
        <v>232</v>
      </c>
      <c r="F971" s="360"/>
      <c r="G971" s="230">
        <v>929.51</v>
      </c>
    </row>
    <row r="972" spans="1:7" ht="15.75" customHeight="1">
      <c r="A972" s="254"/>
      <c r="B972" s="254"/>
      <c r="C972" s="254"/>
      <c r="D972" s="254"/>
      <c r="E972" s="360" t="s">
        <v>1862</v>
      </c>
      <c r="F972" s="360"/>
      <c r="G972" s="230">
        <v>208.86</v>
      </c>
    </row>
    <row r="973" spans="1:7" ht="15.75" customHeight="1">
      <c r="A973" s="254"/>
      <c r="B973" s="254"/>
      <c r="C973" s="254"/>
      <c r="D973" s="254"/>
      <c r="E973" s="360" t="s">
        <v>233</v>
      </c>
      <c r="F973" s="360"/>
      <c r="G973" s="230">
        <v>1138.3699999999999</v>
      </c>
    </row>
    <row r="974" spans="1:7">
      <c r="A974" s="254"/>
      <c r="B974" s="254"/>
      <c r="C974" s="361"/>
      <c r="D974" s="361"/>
      <c r="E974" s="254"/>
      <c r="F974" s="254"/>
      <c r="G974" s="254"/>
    </row>
    <row r="975" spans="1:7" ht="15.75" customHeight="1">
      <c r="A975" s="362" t="s">
        <v>1369</v>
      </c>
      <c r="B975" s="362"/>
      <c r="C975" s="362"/>
      <c r="D975" s="362"/>
      <c r="E975" s="362"/>
      <c r="F975" s="362"/>
      <c r="G975" s="362"/>
    </row>
    <row r="976" spans="1:7" ht="15.75">
      <c r="A976" s="362" t="s">
        <v>245</v>
      </c>
      <c r="B976" s="362"/>
      <c r="C976" s="229" t="s">
        <v>175</v>
      </c>
      <c r="D976" s="229" t="s">
        <v>203</v>
      </c>
      <c r="E976" s="229" t="s">
        <v>204</v>
      </c>
      <c r="F976" s="229" t="s">
        <v>205</v>
      </c>
      <c r="G976" s="229" t="s">
        <v>98</v>
      </c>
    </row>
    <row r="977" spans="1:7" ht="30">
      <c r="A977" s="250" t="s">
        <v>1370</v>
      </c>
      <c r="B977" s="251" t="s">
        <v>718</v>
      </c>
      <c r="C977" s="250" t="s">
        <v>181</v>
      </c>
      <c r="D977" s="250" t="s">
        <v>220</v>
      </c>
      <c r="E977" s="252">
        <v>1</v>
      </c>
      <c r="F977" s="253">
        <v>1749.08</v>
      </c>
      <c r="G977" s="253">
        <v>1749.08</v>
      </c>
    </row>
    <row r="978" spans="1:7" ht="15.75" customHeight="1">
      <c r="A978" s="254"/>
      <c r="B978" s="254"/>
      <c r="C978" s="254"/>
      <c r="D978" s="254"/>
      <c r="E978" s="359" t="s">
        <v>247</v>
      </c>
      <c r="F978" s="359"/>
      <c r="G978" s="255">
        <v>1749.08</v>
      </c>
    </row>
    <row r="979" spans="1:7" ht="15.75">
      <c r="A979" s="254"/>
      <c r="B979" s="254"/>
      <c r="C979" s="254"/>
      <c r="D979" s="254"/>
      <c r="E979" s="360" t="s">
        <v>230</v>
      </c>
      <c r="F979" s="360"/>
      <c r="G979" s="230">
        <v>1749.08</v>
      </c>
    </row>
    <row r="980" spans="1:7" ht="15.75" customHeight="1">
      <c r="A980" s="254"/>
      <c r="B980" s="254"/>
      <c r="C980" s="254"/>
      <c r="D980" s="254"/>
      <c r="E980" s="360" t="s">
        <v>231</v>
      </c>
      <c r="F980" s="360"/>
      <c r="G980" s="230">
        <v>1749.08</v>
      </c>
    </row>
    <row r="981" spans="1:7" ht="15.75" customHeight="1">
      <c r="A981" s="254"/>
      <c r="B981" s="254"/>
      <c r="C981" s="254"/>
      <c r="D981" s="254"/>
      <c r="E981" s="360" t="s">
        <v>232</v>
      </c>
      <c r="F981" s="360"/>
      <c r="G981" s="230">
        <v>1749.08</v>
      </c>
    </row>
    <row r="982" spans="1:7" ht="15.75" customHeight="1">
      <c r="A982" s="254"/>
      <c r="B982" s="254"/>
      <c r="C982" s="254"/>
      <c r="D982" s="254"/>
      <c r="E982" s="360" t="s">
        <v>1862</v>
      </c>
      <c r="F982" s="360"/>
      <c r="G982" s="230">
        <v>393.02</v>
      </c>
    </row>
    <row r="983" spans="1:7" ht="33" customHeight="1">
      <c r="A983" s="254"/>
      <c r="B983" s="254"/>
      <c r="C983" s="254"/>
      <c r="D983" s="254"/>
      <c r="E983" s="360" t="s">
        <v>233</v>
      </c>
      <c r="F983" s="360"/>
      <c r="G983" s="230">
        <v>2142.1</v>
      </c>
    </row>
    <row r="984" spans="1:7">
      <c r="A984" s="254"/>
      <c r="B984" s="254"/>
      <c r="C984" s="361"/>
      <c r="D984" s="361"/>
      <c r="E984" s="254"/>
      <c r="F984" s="254"/>
      <c r="G984" s="254"/>
    </row>
    <row r="985" spans="1:7" ht="33" customHeight="1">
      <c r="A985" s="362" t="s">
        <v>1371</v>
      </c>
      <c r="B985" s="362"/>
      <c r="C985" s="362"/>
      <c r="D985" s="362"/>
      <c r="E985" s="362"/>
      <c r="F985" s="362"/>
      <c r="G985" s="362"/>
    </row>
    <row r="986" spans="1:7" ht="15.75" customHeight="1">
      <c r="A986" s="362" t="s">
        <v>234</v>
      </c>
      <c r="B986" s="362"/>
      <c r="C986" s="229" t="s">
        <v>175</v>
      </c>
      <c r="D986" s="229" t="s">
        <v>203</v>
      </c>
      <c r="E986" s="229" t="s">
        <v>204</v>
      </c>
      <c r="F986" s="229" t="s">
        <v>205</v>
      </c>
      <c r="G986" s="229" t="s">
        <v>98</v>
      </c>
    </row>
    <row r="987" spans="1:7">
      <c r="A987" s="250" t="s">
        <v>235</v>
      </c>
      <c r="B987" s="251" t="s">
        <v>236</v>
      </c>
      <c r="C987" s="250" t="s">
        <v>133</v>
      </c>
      <c r="D987" s="250" t="s">
        <v>237</v>
      </c>
      <c r="E987" s="252">
        <v>6.8099999999999994E-2</v>
      </c>
      <c r="F987" s="253">
        <v>28.21</v>
      </c>
      <c r="G987" s="253">
        <v>1.92</v>
      </c>
    </row>
    <row r="988" spans="1:7">
      <c r="A988" s="250" t="s">
        <v>238</v>
      </c>
      <c r="B988" s="251" t="s">
        <v>239</v>
      </c>
      <c r="C988" s="250" t="s">
        <v>133</v>
      </c>
      <c r="D988" s="250" t="s">
        <v>237</v>
      </c>
      <c r="E988" s="252">
        <v>2.5499999999999998E-2</v>
      </c>
      <c r="F988" s="253">
        <v>22.54</v>
      </c>
      <c r="G988" s="253">
        <v>0.56999999999999995</v>
      </c>
    </row>
    <row r="989" spans="1:7" ht="15.75" customHeight="1">
      <c r="A989" s="254"/>
      <c r="B989" s="254"/>
      <c r="C989" s="254"/>
      <c r="D989" s="254"/>
      <c r="E989" s="359" t="s">
        <v>240</v>
      </c>
      <c r="F989" s="359"/>
      <c r="G989" s="255">
        <v>2.4900000000000002</v>
      </c>
    </row>
    <row r="990" spans="1:7" ht="15.75">
      <c r="A990" s="362" t="s">
        <v>245</v>
      </c>
      <c r="B990" s="362"/>
      <c r="C990" s="229" t="s">
        <v>175</v>
      </c>
      <c r="D990" s="229" t="s">
        <v>203</v>
      </c>
      <c r="E990" s="229" t="s">
        <v>204</v>
      </c>
      <c r="F990" s="229" t="s">
        <v>205</v>
      </c>
      <c r="G990" s="229" t="s">
        <v>98</v>
      </c>
    </row>
    <row r="991" spans="1:7" ht="45">
      <c r="A991" s="250" t="s">
        <v>1372</v>
      </c>
      <c r="B991" s="251" t="s">
        <v>1373</v>
      </c>
      <c r="C991" s="250" t="s">
        <v>133</v>
      </c>
      <c r="D991" s="250" t="s">
        <v>172</v>
      </c>
      <c r="E991" s="252">
        <v>3.7000000000000002E-3</v>
      </c>
      <c r="F991" s="253">
        <v>693.31</v>
      </c>
      <c r="G991" s="253">
        <v>2.56</v>
      </c>
    </row>
    <row r="992" spans="1:7" ht="15.75" customHeight="1">
      <c r="A992" s="254"/>
      <c r="B992" s="254"/>
      <c r="C992" s="254"/>
      <c r="D992" s="254"/>
      <c r="E992" s="359" t="s">
        <v>247</v>
      </c>
      <c r="F992" s="359"/>
      <c r="G992" s="255">
        <v>2.56</v>
      </c>
    </row>
    <row r="993" spans="1:7" ht="15.75">
      <c r="A993" s="254"/>
      <c r="B993" s="254"/>
      <c r="C993" s="254"/>
      <c r="D993" s="254"/>
      <c r="E993" s="360" t="s">
        <v>230</v>
      </c>
      <c r="F993" s="360"/>
      <c r="G993" s="230">
        <v>5.05</v>
      </c>
    </row>
    <row r="994" spans="1:7" ht="15.75" customHeight="1">
      <c r="A994" s="254"/>
      <c r="B994" s="254"/>
      <c r="C994" s="254"/>
      <c r="D994" s="254"/>
      <c r="E994" s="360" t="s">
        <v>231</v>
      </c>
      <c r="F994" s="360"/>
      <c r="G994" s="230">
        <v>3.85</v>
      </c>
    </row>
    <row r="995" spans="1:7" ht="15.75" customHeight="1">
      <c r="A995" s="254"/>
      <c r="B995" s="254"/>
      <c r="C995" s="254"/>
      <c r="D995" s="254"/>
      <c r="E995" s="360" t="s">
        <v>232</v>
      </c>
      <c r="F995" s="360"/>
      <c r="G995" s="230">
        <v>5.05</v>
      </c>
    </row>
    <row r="996" spans="1:7" ht="15.75" customHeight="1">
      <c r="A996" s="254"/>
      <c r="B996" s="254"/>
      <c r="C996" s="254"/>
      <c r="D996" s="254"/>
      <c r="E996" s="360" t="s">
        <v>1862</v>
      </c>
      <c r="F996" s="360"/>
      <c r="G996" s="230">
        <v>1.1299999999999999</v>
      </c>
    </row>
    <row r="997" spans="1:7" ht="15.75" customHeight="1">
      <c r="A997" s="254"/>
      <c r="B997" s="254"/>
      <c r="C997" s="254"/>
      <c r="D997" s="254"/>
      <c r="E997" s="360" t="s">
        <v>233</v>
      </c>
      <c r="F997" s="360"/>
      <c r="G997" s="230">
        <v>6.18</v>
      </c>
    </row>
    <row r="998" spans="1:7">
      <c r="A998" s="254"/>
      <c r="B998" s="254"/>
      <c r="C998" s="361"/>
      <c r="D998" s="361"/>
      <c r="E998" s="254"/>
      <c r="F998" s="254"/>
      <c r="G998" s="254"/>
    </row>
    <row r="999" spans="1:7" ht="15.75" customHeight="1">
      <c r="A999" s="362" t="s">
        <v>1374</v>
      </c>
      <c r="B999" s="362"/>
      <c r="C999" s="362"/>
      <c r="D999" s="362"/>
      <c r="E999" s="362"/>
      <c r="F999" s="362"/>
      <c r="G999" s="362"/>
    </row>
    <row r="1000" spans="1:7" ht="15.75" customHeight="1">
      <c r="A1000" s="362" t="s">
        <v>202</v>
      </c>
      <c r="B1000" s="362"/>
      <c r="C1000" s="229" t="s">
        <v>175</v>
      </c>
      <c r="D1000" s="229" t="s">
        <v>203</v>
      </c>
      <c r="E1000" s="229" t="s">
        <v>204</v>
      </c>
      <c r="F1000" s="229" t="s">
        <v>205</v>
      </c>
      <c r="G1000" s="229" t="s">
        <v>98</v>
      </c>
    </row>
    <row r="1001" spans="1:7">
      <c r="A1001" s="250" t="s">
        <v>278</v>
      </c>
      <c r="B1001" s="251" t="s">
        <v>279</v>
      </c>
      <c r="C1001" s="250" t="s">
        <v>181</v>
      </c>
      <c r="D1001" s="250" t="s">
        <v>208</v>
      </c>
      <c r="E1001" s="252">
        <v>0.6</v>
      </c>
      <c r="F1001" s="253">
        <v>3.73</v>
      </c>
      <c r="G1001" s="253">
        <v>2.2400000000000002</v>
      </c>
    </row>
    <row r="1002" spans="1:7">
      <c r="A1002" s="250" t="s">
        <v>209</v>
      </c>
      <c r="B1002" s="251" t="s">
        <v>210</v>
      </c>
      <c r="C1002" s="250" t="s">
        <v>181</v>
      </c>
      <c r="D1002" s="250" t="s">
        <v>208</v>
      </c>
      <c r="E1002" s="252">
        <v>0.6</v>
      </c>
      <c r="F1002" s="253">
        <v>3.83</v>
      </c>
      <c r="G1002" s="253">
        <v>2.2999999999999998</v>
      </c>
    </row>
    <row r="1003" spans="1:7" ht="15.75" customHeight="1">
      <c r="A1003" s="254"/>
      <c r="B1003" s="254"/>
      <c r="C1003" s="254"/>
      <c r="D1003" s="254"/>
      <c r="E1003" s="359" t="s">
        <v>211</v>
      </c>
      <c r="F1003" s="359"/>
      <c r="G1003" s="255">
        <v>4.54</v>
      </c>
    </row>
    <row r="1004" spans="1:7" ht="15.75">
      <c r="A1004" s="362" t="s">
        <v>225</v>
      </c>
      <c r="B1004" s="362"/>
      <c r="C1004" s="229" t="s">
        <v>175</v>
      </c>
      <c r="D1004" s="229" t="s">
        <v>203</v>
      </c>
      <c r="E1004" s="229" t="s">
        <v>204</v>
      </c>
      <c r="F1004" s="229" t="s">
        <v>205</v>
      </c>
      <c r="G1004" s="229" t="s">
        <v>98</v>
      </c>
    </row>
    <row r="1005" spans="1:7">
      <c r="A1005" s="250" t="s">
        <v>282</v>
      </c>
      <c r="B1005" s="251" t="s">
        <v>283</v>
      </c>
      <c r="C1005" s="250" t="s">
        <v>181</v>
      </c>
      <c r="D1005" s="250" t="s">
        <v>208</v>
      </c>
      <c r="E1005" s="252">
        <v>0.6</v>
      </c>
      <c r="F1005" s="253">
        <v>18.22</v>
      </c>
      <c r="G1005" s="253">
        <v>10.93</v>
      </c>
    </row>
    <row r="1006" spans="1:7">
      <c r="A1006" s="250" t="s">
        <v>228</v>
      </c>
      <c r="B1006" s="251" t="s">
        <v>539</v>
      </c>
      <c r="C1006" s="250" t="s">
        <v>181</v>
      </c>
      <c r="D1006" s="250" t="s">
        <v>208</v>
      </c>
      <c r="E1006" s="252">
        <v>0.6</v>
      </c>
      <c r="F1006" s="253">
        <v>13.66</v>
      </c>
      <c r="G1006" s="253">
        <v>8.1999999999999993</v>
      </c>
    </row>
    <row r="1007" spans="1:7" ht="15.75" customHeight="1">
      <c r="A1007" s="254"/>
      <c r="B1007" s="254"/>
      <c r="C1007" s="254"/>
      <c r="D1007" s="254"/>
      <c r="E1007" s="359" t="s">
        <v>229</v>
      </c>
      <c r="F1007" s="359"/>
      <c r="G1007" s="255">
        <v>19.13</v>
      </c>
    </row>
    <row r="1008" spans="1:7" ht="15.75">
      <c r="A1008" s="362" t="s">
        <v>245</v>
      </c>
      <c r="B1008" s="362"/>
      <c r="C1008" s="229" t="s">
        <v>175</v>
      </c>
      <c r="D1008" s="229" t="s">
        <v>203</v>
      </c>
      <c r="E1008" s="229" t="s">
        <v>204</v>
      </c>
      <c r="F1008" s="229" t="s">
        <v>205</v>
      </c>
      <c r="G1008" s="229" t="s">
        <v>98</v>
      </c>
    </row>
    <row r="1009" spans="1:7" ht="45">
      <c r="A1009" s="250" t="s">
        <v>319</v>
      </c>
      <c r="B1009" s="251" t="s">
        <v>320</v>
      </c>
      <c r="C1009" s="250" t="s">
        <v>181</v>
      </c>
      <c r="D1009" s="250" t="s">
        <v>280</v>
      </c>
      <c r="E1009" s="252">
        <v>1.4999999999999999E-2</v>
      </c>
      <c r="F1009" s="253">
        <v>499.98</v>
      </c>
      <c r="G1009" s="253">
        <v>7.5</v>
      </c>
    </row>
    <row r="1010" spans="1:7" ht="15.75" customHeight="1">
      <c r="A1010" s="254"/>
      <c r="B1010" s="254"/>
      <c r="C1010" s="254"/>
      <c r="D1010" s="254"/>
      <c r="E1010" s="359" t="s">
        <v>247</v>
      </c>
      <c r="F1010" s="359"/>
      <c r="G1010" s="255">
        <v>7.5</v>
      </c>
    </row>
    <row r="1011" spans="1:7" ht="15.75">
      <c r="A1011" s="254"/>
      <c r="B1011" s="254"/>
      <c r="C1011" s="254"/>
      <c r="D1011" s="254"/>
      <c r="E1011" s="360" t="s">
        <v>230</v>
      </c>
      <c r="F1011" s="360"/>
      <c r="G1011" s="230">
        <v>31.17</v>
      </c>
    </row>
    <row r="1012" spans="1:7" ht="15.75" customHeight="1">
      <c r="A1012" s="254"/>
      <c r="B1012" s="254"/>
      <c r="C1012" s="254"/>
      <c r="D1012" s="254"/>
      <c r="E1012" s="360" t="s">
        <v>231</v>
      </c>
      <c r="F1012" s="360"/>
      <c r="G1012" s="230">
        <v>20.6</v>
      </c>
    </row>
    <row r="1013" spans="1:7" ht="15.75" customHeight="1">
      <c r="A1013" s="254"/>
      <c r="B1013" s="254"/>
      <c r="C1013" s="254"/>
      <c r="D1013" s="254"/>
      <c r="E1013" s="360" t="s">
        <v>232</v>
      </c>
      <c r="F1013" s="360"/>
      <c r="G1013" s="230">
        <v>31.17</v>
      </c>
    </row>
    <row r="1014" spans="1:7" ht="15.75" customHeight="1">
      <c r="A1014" s="254"/>
      <c r="B1014" s="254"/>
      <c r="C1014" s="254"/>
      <c r="D1014" s="254"/>
      <c r="E1014" s="360" t="s">
        <v>1862</v>
      </c>
      <c r="F1014" s="360"/>
      <c r="G1014" s="230">
        <v>7</v>
      </c>
    </row>
    <row r="1015" spans="1:7" ht="15.75" customHeight="1">
      <c r="A1015" s="254"/>
      <c r="B1015" s="254"/>
      <c r="C1015" s="254"/>
      <c r="D1015" s="254"/>
      <c r="E1015" s="360" t="s">
        <v>233</v>
      </c>
      <c r="F1015" s="360"/>
      <c r="G1015" s="230">
        <v>38.17</v>
      </c>
    </row>
    <row r="1016" spans="1:7">
      <c r="A1016" s="254"/>
      <c r="B1016" s="254"/>
      <c r="C1016" s="361"/>
      <c r="D1016" s="361"/>
      <c r="E1016" s="254"/>
      <c r="F1016" s="254"/>
      <c r="G1016" s="254"/>
    </row>
    <row r="1017" spans="1:7" ht="33.75" customHeight="1">
      <c r="A1017" s="362" t="s">
        <v>1375</v>
      </c>
      <c r="B1017" s="362"/>
      <c r="C1017" s="362"/>
      <c r="D1017" s="362"/>
      <c r="E1017" s="362"/>
      <c r="F1017" s="362"/>
      <c r="G1017" s="362"/>
    </row>
    <row r="1018" spans="1:7" ht="15.75">
      <c r="A1018" s="362" t="s">
        <v>212</v>
      </c>
      <c r="B1018" s="362"/>
      <c r="C1018" s="229" t="s">
        <v>175</v>
      </c>
      <c r="D1018" s="229" t="s">
        <v>203</v>
      </c>
      <c r="E1018" s="229" t="s">
        <v>204</v>
      </c>
      <c r="F1018" s="229" t="s">
        <v>205</v>
      </c>
      <c r="G1018" s="229" t="s">
        <v>98</v>
      </c>
    </row>
    <row r="1019" spans="1:7">
      <c r="A1019" s="250" t="s">
        <v>321</v>
      </c>
      <c r="B1019" s="251" t="s">
        <v>322</v>
      </c>
      <c r="C1019" s="250" t="s">
        <v>133</v>
      </c>
      <c r="D1019" s="250" t="s">
        <v>193</v>
      </c>
      <c r="E1019" s="252">
        <v>6.85</v>
      </c>
      <c r="F1019" s="253">
        <v>1.07</v>
      </c>
      <c r="G1019" s="253">
        <v>7.32</v>
      </c>
    </row>
    <row r="1020" spans="1:7">
      <c r="A1020" s="250" t="s">
        <v>323</v>
      </c>
      <c r="B1020" s="251" t="s">
        <v>324</v>
      </c>
      <c r="C1020" s="250" t="s">
        <v>133</v>
      </c>
      <c r="D1020" s="250" t="s">
        <v>193</v>
      </c>
      <c r="E1020" s="252">
        <v>0.222</v>
      </c>
      <c r="F1020" s="253">
        <v>6.28</v>
      </c>
      <c r="G1020" s="253">
        <v>1.39</v>
      </c>
    </row>
    <row r="1021" spans="1:7" ht="30">
      <c r="A1021" s="250" t="s">
        <v>325</v>
      </c>
      <c r="B1021" s="251" t="s">
        <v>326</v>
      </c>
      <c r="C1021" s="250" t="s">
        <v>133</v>
      </c>
      <c r="D1021" s="250" t="s">
        <v>168</v>
      </c>
      <c r="E1021" s="252">
        <v>1.0931999999999999</v>
      </c>
      <c r="F1021" s="253">
        <v>39.200000000000003</v>
      </c>
      <c r="G1021" s="253">
        <v>42.85</v>
      </c>
    </row>
    <row r="1022" spans="1:7" ht="15.75" customHeight="1">
      <c r="A1022" s="254"/>
      <c r="B1022" s="254"/>
      <c r="C1022" s="254"/>
      <c r="D1022" s="254"/>
      <c r="E1022" s="359" t="s">
        <v>224</v>
      </c>
      <c r="F1022" s="359"/>
      <c r="G1022" s="255">
        <v>51.56</v>
      </c>
    </row>
    <row r="1023" spans="1:7" ht="15.75" customHeight="1">
      <c r="A1023" s="362" t="s">
        <v>234</v>
      </c>
      <c r="B1023" s="362"/>
      <c r="C1023" s="229" t="s">
        <v>175</v>
      </c>
      <c r="D1023" s="229" t="s">
        <v>203</v>
      </c>
      <c r="E1023" s="229" t="s">
        <v>204</v>
      </c>
      <c r="F1023" s="229" t="s">
        <v>205</v>
      </c>
      <c r="G1023" s="229" t="s">
        <v>98</v>
      </c>
    </row>
    <row r="1024" spans="1:7">
      <c r="A1024" s="250" t="s">
        <v>327</v>
      </c>
      <c r="B1024" s="251" t="s">
        <v>328</v>
      </c>
      <c r="C1024" s="250" t="s">
        <v>133</v>
      </c>
      <c r="D1024" s="250" t="s">
        <v>237</v>
      </c>
      <c r="E1024" s="252">
        <v>0.88819999999999999</v>
      </c>
      <c r="F1024" s="253">
        <v>28.07</v>
      </c>
      <c r="G1024" s="253">
        <v>24.93</v>
      </c>
    </row>
    <row r="1025" spans="1:7">
      <c r="A1025" s="250" t="s">
        <v>238</v>
      </c>
      <c r="B1025" s="251" t="s">
        <v>239</v>
      </c>
      <c r="C1025" s="250" t="s">
        <v>133</v>
      </c>
      <c r="D1025" s="250" t="s">
        <v>237</v>
      </c>
      <c r="E1025" s="252">
        <v>0.3669</v>
      </c>
      <c r="F1025" s="253">
        <v>22.54</v>
      </c>
      <c r="G1025" s="253">
        <v>8.26</v>
      </c>
    </row>
    <row r="1026" spans="1:7" ht="15.75" customHeight="1">
      <c r="A1026" s="254"/>
      <c r="B1026" s="254"/>
      <c r="C1026" s="254"/>
      <c r="D1026" s="254"/>
      <c r="E1026" s="359" t="s">
        <v>240</v>
      </c>
      <c r="F1026" s="359"/>
      <c r="G1026" s="255">
        <v>33.19</v>
      </c>
    </row>
    <row r="1027" spans="1:7" ht="15.75">
      <c r="A1027" s="254"/>
      <c r="B1027" s="254"/>
      <c r="C1027" s="254"/>
      <c r="D1027" s="254"/>
      <c r="E1027" s="360" t="s">
        <v>230</v>
      </c>
      <c r="F1027" s="360"/>
      <c r="G1027" s="230">
        <v>84.75</v>
      </c>
    </row>
    <row r="1028" spans="1:7" ht="15.75" customHeight="1">
      <c r="A1028" s="254"/>
      <c r="B1028" s="254"/>
      <c r="C1028" s="254"/>
      <c r="D1028" s="254"/>
      <c r="E1028" s="360" t="s">
        <v>231</v>
      </c>
      <c r="F1028" s="360"/>
      <c r="G1028" s="230">
        <v>72.900000000000006</v>
      </c>
    </row>
    <row r="1029" spans="1:7" ht="15.75" customHeight="1">
      <c r="A1029" s="254"/>
      <c r="B1029" s="254"/>
      <c r="C1029" s="254"/>
      <c r="D1029" s="254"/>
      <c r="E1029" s="360" t="s">
        <v>232</v>
      </c>
      <c r="F1029" s="360"/>
      <c r="G1029" s="230">
        <v>84.75</v>
      </c>
    </row>
    <row r="1030" spans="1:7" ht="15.75" customHeight="1">
      <c r="A1030" s="254"/>
      <c r="B1030" s="254"/>
      <c r="C1030" s="254"/>
      <c r="D1030" s="254"/>
      <c r="E1030" s="360" t="s">
        <v>1862</v>
      </c>
      <c r="F1030" s="360"/>
      <c r="G1030" s="230">
        <v>19.04</v>
      </c>
    </row>
    <row r="1031" spans="1:7" ht="15.75" customHeight="1">
      <c r="A1031" s="254"/>
      <c r="B1031" s="254"/>
      <c r="C1031" s="254"/>
      <c r="D1031" s="254"/>
      <c r="E1031" s="360" t="s">
        <v>233</v>
      </c>
      <c r="F1031" s="360"/>
      <c r="G1031" s="230">
        <v>103.79</v>
      </c>
    </row>
    <row r="1032" spans="1:7">
      <c r="A1032" s="254"/>
      <c r="B1032" s="254"/>
      <c r="C1032" s="361"/>
      <c r="D1032" s="361"/>
      <c r="E1032" s="254"/>
      <c r="F1032" s="254"/>
      <c r="G1032" s="254"/>
    </row>
    <row r="1033" spans="1:7" ht="31.5" customHeight="1">
      <c r="A1033" s="362" t="s">
        <v>1376</v>
      </c>
      <c r="B1033" s="362"/>
      <c r="C1033" s="362"/>
      <c r="D1033" s="362"/>
      <c r="E1033" s="362"/>
      <c r="F1033" s="362"/>
      <c r="G1033" s="362"/>
    </row>
    <row r="1034" spans="1:7" ht="15.75" customHeight="1">
      <c r="A1034" s="362" t="s">
        <v>248</v>
      </c>
      <c r="B1034" s="362"/>
      <c r="C1034" s="229" t="s">
        <v>175</v>
      </c>
      <c r="D1034" s="229" t="s">
        <v>203</v>
      </c>
      <c r="E1034" s="229" t="s">
        <v>204</v>
      </c>
      <c r="F1034" s="229" t="s">
        <v>205</v>
      </c>
      <c r="G1034" s="229" t="s">
        <v>98</v>
      </c>
    </row>
    <row r="1035" spans="1:7" ht="45">
      <c r="A1035" s="250" t="s">
        <v>1314</v>
      </c>
      <c r="B1035" s="251" t="s">
        <v>1315</v>
      </c>
      <c r="C1035" s="250" t="s">
        <v>133</v>
      </c>
      <c r="D1035" s="250" t="s">
        <v>252</v>
      </c>
      <c r="E1035" s="252">
        <v>3.39</v>
      </c>
      <c r="F1035" s="253">
        <v>0.43</v>
      </c>
      <c r="G1035" s="253">
        <v>1.45</v>
      </c>
    </row>
    <row r="1036" spans="1:7" ht="45">
      <c r="A1036" s="250" t="s">
        <v>1316</v>
      </c>
      <c r="B1036" s="251" t="s">
        <v>1317</v>
      </c>
      <c r="C1036" s="250" t="s">
        <v>133</v>
      </c>
      <c r="D1036" s="250" t="s">
        <v>255</v>
      </c>
      <c r="E1036" s="252">
        <v>1.03</v>
      </c>
      <c r="F1036" s="253">
        <v>1.95</v>
      </c>
      <c r="G1036" s="253">
        <v>2</v>
      </c>
    </row>
    <row r="1037" spans="1:7" ht="15.75" customHeight="1">
      <c r="A1037" s="254"/>
      <c r="B1037" s="254"/>
      <c r="C1037" s="254"/>
      <c r="D1037" s="254"/>
      <c r="E1037" s="359" t="s">
        <v>249</v>
      </c>
      <c r="F1037" s="359"/>
      <c r="G1037" s="255">
        <v>3.45</v>
      </c>
    </row>
    <row r="1038" spans="1:7" ht="15.75">
      <c r="A1038" s="362" t="s">
        <v>212</v>
      </c>
      <c r="B1038" s="362"/>
      <c r="C1038" s="229" t="s">
        <v>175</v>
      </c>
      <c r="D1038" s="229" t="s">
        <v>203</v>
      </c>
      <c r="E1038" s="229" t="s">
        <v>204</v>
      </c>
      <c r="F1038" s="229" t="s">
        <v>205</v>
      </c>
      <c r="G1038" s="229" t="s">
        <v>98</v>
      </c>
    </row>
    <row r="1039" spans="1:7" ht="30">
      <c r="A1039" s="250" t="s">
        <v>430</v>
      </c>
      <c r="B1039" s="251" t="s">
        <v>431</v>
      </c>
      <c r="C1039" s="250" t="s">
        <v>133</v>
      </c>
      <c r="D1039" s="250" t="s">
        <v>172</v>
      </c>
      <c r="E1039" s="252">
        <v>1.27</v>
      </c>
      <c r="F1039" s="253">
        <v>90</v>
      </c>
      <c r="G1039" s="253">
        <v>114.3</v>
      </c>
    </row>
    <row r="1040" spans="1:7">
      <c r="A1040" s="250" t="s">
        <v>335</v>
      </c>
      <c r="B1040" s="251" t="s">
        <v>336</v>
      </c>
      <c r="C1040" s="250" t="s">
        <v>133</v>
      </c>
      <c r="D1040" s="250" t="s">
        <v>193</v>
      </c>
      <c r="E1040" s="252">
        <v>573.61</v>
      </c>
      <c r="F1040" s="253">
        <v>0.85</v>
      </c>
      <c r="G1040" s="253">
        <v>487.56</v>
      </c>
    </row>
    <row r="1041" spans="1:7" ht="15.75" customHeight="1">
      <c r="A1041" s="254"/>
      <c r="B1041" s="254"/>
      <c r="C1041" s="254"/>
      <c r="D1041" s="254"/>
      <c r="E1041" s="359" t="s">
        <v>224</v>
      </c>
      <c r="F1041" s="359"/>
      <c r="G1041" s="255">
        <v>601.86</v>
      </c>
    </row>
    <row r="1042" spans="1:7" ht="15.75" customHeight="1">
      <c r="A1042" s="362" t="s">
        <v>234</v>
      </c>
      <c r="B1042" s="362"/>
      <c r="C1042" s="229" t="s">
        <v>175</v>
      </c>
      <c r="D1042" s="229" t="s">
        <v>203</v>
      </c>
      <c r="E1042" s="229" t="s">
        <v>204</v>
      </c>
      <c r="F1042" s="229" t="s">
        <v>205</v>
      </c>
      <c r="G1042" s="229" t="s">
        <v>98</v>
      </c>
    </row>
    <row r="1043" spans="1:7" ht="33.75" customHeight="1">
      <c r="A1043" s="250" t="s">
        <v>1318</v>
      </c>
      <c r="B1043" s="251" t="s">
        <v>1319</v>
      </c>
      <c r="C1043" s="250" t="s">
        <v>133</v>
      </c>
      <c r="D1043" s="250" t="s">
        <v>237</v>
      </c>
      <c r="E1043" s="252">
        <v>4.42</v>
      </c>
      <c r="F1043" s="253">
        <v>22.77</v>
      </c>
      <c r="G1043" s="253">
        <v>100.64</v>
      </c>
    </row>
    <row r="1044" spans="1:7" ht="15.75" customHeight="1">
      <c r="A1044" s="254"/>
      <c r="B1044" s="254"/>
      <c r="C1044" s="254"/>
      <c r="D1044" s="254"/>
      <c r="E1044" s="359" t="s">
        <v>240</v>
      </c>
      <c r="F1044" s="359"/>
      <c r="G1044" s="255">
        <v>100.64</v>
      </c>
    </row>
    <row r="1045" spans="1:7" ht="15.75">
      <c r="A1045" s="254"/>
      <c r="B1045" s="254"/>
      <c r="C1045" s="254"/>
      <c r="D1045" s="254"/>
      <c r="E1045" s="360" t="s">
        <v>230</v>
      </c>
      <c r="F1045" s="360"/>
      <c r="G1045" s="230">
        <v>705.95</v>
      </c>
    </row>
    <row r="1046" spans="1:7" ht="15.75" customHeight="1">
      <c r="A1046" s="254"/>
      <c r="B1046" s="254"/>
      <c r="C1046" s="254"/>
      <c r="D1046" s="254"/>
      <c r="E1046" s="360" t="s">
        <v>231</v>
      </c>
      <c r="F1046" s="360"/>
      <c r="G1046" s="230">
        <v>670.1</v>
      </c>
    </row>
    <row r="1047" spans="1:7" ht="15.75" customHeight="1">
      <c r="A1047" s="254"/>
      <c r="B1047" s="254"/>
      <c r="C1047" s="254"/>
      <c r="D1047" s="254"/>
      <c r="E1047" s="360" t="s">
        <v>232</v>
      </c>
      <c r="F1047" s="360"/>
      <c r="G1047" s="230">
        <v>705.95</v>
      </c>
    </row>
    <row r="1048" spans="1:7" ht="15.75" customHeight="1">
      <c r="A1048" s="254"/>
      <c r="B1048" s="254"/>
      <c r="C1048" s="254"/>
      <c r="D1048" s="254"/>
      <c r="E1048" s="360" t="s">
        <v>1862</v>
      </c>
      <c r="F1048" s="360"/>
      <c r="G1048" s="230">
        <v>158.63</v>
      </c>
    </row>
    <row r="1049" spans="1:7" ht="15.75" customHeight="1">
      <c r="A1049" s="254"/>
      <c r="B1049" s="254"/>
      <c r="C1049" s="254"/>
      <c r="D1049" s="254"/>
      <c r="E1049" s="360" t="s">
        <v>233</v>
      </c>
      <c r="F1049" s="360"/>
      <c r="G1049" s="230">
        <v>864.58</v>
      </c>
    </row>
    <row r="1050" spans="1:7">
      <c r="A1050" s="254"/>
      <c r="B1050" s="254"/>
      <c r="C1050" s="361"/>
      <c r="D1050" s="361"/>
      <c r="E1050" s="254"/>
      <c r="F1050" s="254"/>
      <c r="G1050" s="254"/>
    </row>
    <row r="1051" spans="1:7" ht="30.75" customHeight="1">
      <c r="A1051" s="362" t="s">
        <v>1377</v>
      </c>
      <c r="B1051" s="362"/>
      <c r="C1051" s="362"/>
      <c r="D1051" s="362"/>
      <c r="E1051" s="362"/>
      <c r="F1051" s="362"/>
      <c r="G1051" s="362"/>
    </row>
    <row r="1052" spans="1:7" ht="15.75">
      <c r="A1052" s="362" t="s">
        <v>212</v>
      </c>
      <c r="B1052" s="362"/>
      <c r="C1052" s="229" t="s">
        <v>175</v>
      </c>
      <c r="D1052" s="229" t="s">
        <v>203</v>
      </c>
      <c r="E1052" s="229" t="s">
        <v>204</v>
      </c>
      <c r="F1052" s="229" t="s">
        <v>205</v>
      </c>
      <c r="G1052" s="229" t="s">
        <v>98</v>
      </c>
    </row>
    <row r="1053" spans="1:7">
      <c r="A1053" s="250" t="s">
        <v>321</v>
      </c>
      <c r="B1053" s="251" t="s">
        <v>322</v>
      </c>
      <c r="C1053" s="250" t="s">
        <v>133</v>
      </c>
      <c r="D1053" s="250" t="s">
        <v>193</v>
      </c>
      <c r="E1053" s="252">
        <v>6.85</v>
      </c>
      <c r="F1053" s="253">
        <v>1.07</v>
      </c>
      <c r="G1053" s="253">
        <v>7.32</v>
      </c>
    </row>
    <row r="1054" spans="1:7">
      <c r="A1054" s="250" t="s">
        <v>323</v>
      </c>
      <c r="B1054" s="251" t="s">
        <v>324</v>
      </c>
      <c r="C1054" s="250" t="s">
        <v>133</v>
      </c>
      <c r="D1054" s="250" t="s">
        <v>193</v>
      </c>
      <c r="E1054" s="252">
        <v>0.222</v>
      </c>
      <c r="F1054" s="253">
        <v>6.28</v>
      </c>
      <c r="G1054" s="253">
        <v>1.39</v>
      </c>
    </row>
    <row r="1055" spans="1:7" ht="30">
      <c r="A1055" s="250" t="s">
        <v>325</v>
      </c>
      <c r="B1055" s="251" t="s">
        <v>326</v>
      </c>
      <c r="C1055" s="250" t="s">
        <v>133</v>
      </c>
      <c r="D1055" s="250" t="s">
        <v>168</v>
      </c>
      <c r="E1055" s="252">
        <v>1.0798000000000001</v>
      </c>
      <c r="F1055" s="253">
        <v>39.200000000000003</v>
      </c>
      <c r="G1055" s="253">
        <v>42.32</v>
      </c>
    </row>
    <row r="1056" spans="1:7" ht="15.75" customHeight="1">
      <c r="A1056" s="254"/>
      <c r="B1056" s="254"/>
      <c r="C1056" s="254"/>
      <c r="D1056" s="254"/>
      <c r="E1056" s="359" t="s">
        <v>224</v>
      </c>
      <c r="F1056" s="359"/>
      <c r="G1056" s="255">
        <v>51.03</v>
      </c>
    </row>
    <row r="1057" spans="1:7" ht="15.75" customHeight="1">
      <c r="A1057" s="362" t="s">
        <v>234</v>
      </c>
      <c r="B1057" s="362"/>
      <c r="C1057" s="229" t="s">
        <v>175</v>
      </c>
      <c r="D1057" s="229" t="s">
        <v>203</v>
      </c>
      <c r="E1057" s="229" t="s">
        <v>204</v>
      </c>
      <c r="F1057" s="229" t="s">
        <v>205</v>
      </c>
      <c r="G1057" s="229" t="s">
        <v>98</v>
      </c>
    </row>
    <row r="1058" spans="1:7">
      <c r="A1058" s="250" t="s">
        <v>327</v>
      </c>
      <c r="B1058" s="251" t="s">
        <v>328</v>
      </c>
      <c r="C1058" s="250" t="s">
        <v>133</v>
      </c>
      <c r="D1058" s="250" t="s">
        <v>237</v>
      </c>
      <c r="E1058" s="252">
        <v>0.69699999999999995</v>
      </c>
      <c r="F1058" s="253">
        <v>28.07</v>
      </c>
      <c r="G1058" s="253">
        <v>19.559999999999999</v>
      </c>
    </row>
    <row r="1059" spans="1:7">
      <c r="A1059" s="250" t="s">
        <v>238</v>
      </c>
      <c r="B1059" s="251" t="s">
        <v>239</v>
      </c>
      <c r="C1059" s="250" t="s">
        <v>133</v>
      </c>
      <c r="D1059" s="250" t="s">
        <v>237</v>
      </c>
      <c r="E1059" s="252">
        <v>0.31380000000000002</v>
      </c>
      <c r="F1059" s="253">
        <v>22.54</v>
      </c>
      <c r="G1059" s="253">
        <v>7.07</v>
      </c>
    </row>
    <row r="1060" spans="1:7" ht="15.75" customHeight="1">
      <c r="A1060" s="254"/>
      <c r="B1060" s="254"/>
      <c r="C1060" s="254"/>
      <c r="D1060" s="254"/>
      <c r="E1060" s="359" t="s">
        <v>240</v>
      </c>
      <c r="F1060" s="359"/>
      <c r="G1060" s="255">
        <v>26.63</v>
      </c>
    </row>
    <row r="1061" spans="1:7" ht="15.75">
      <c r="A1061" s="254"/>
      <c r="B1061" s="254"/>
      <c r="C1061" s="254"/>
      <c r="D1061" s="254"/>
      <c r="E1061" s="360" t="s">
        <v>230</v>
      </c>
      <c r="F1061" s="360"/>
      <c r="G1061" s="230">
        <v>77.66</v>
      </c>
    </row>
    <row r="1062" spans="1:7" ht="15.75" customHeight="1">
      <c r="A1062" s="254"/>
      <c r="B1062" s="254"/>
      <c r="C1062" s="254"/>
      <c r="D1062" s="254"/>
      <c r="E1062" s="360" t="s">
        <v>231</v>
      </c>
      <c r="F1062" s="360"/>
      <c r="G1062" s="230">
        <v>68.16</v>
      </c>
    </row>
    <row r="1063" spans="1:7" ht="15.75" customHeight="1">
      <c r="A1063" s="254"/>
      <c r="B1063" s="254"/>
      <c r="C1063" s="254"/>
      <c r="D1063" s="254"/>
      <c r="E1063" s="360" t="s">
        <v>232</v>
      </c>
      <c r="F1063" s="360"/>
      <c r="G1063" s="230">
        <v>77.66</v>
      </c>
    </row>
    <row r="1064" spans="1:7" ht="15.75" customHeight="1">
      <c r="A1064" s="254"/>
      <c r="B1064" s="254"/>
      <c r="C1064" s="254"/>
      <c r="D1064" s="254"/>
      <c r="E1064" s="360" t="s">
        <v>1862</v>
      </c>
      <c r="F1064" s="360"/>
      <c r="G1064" s="230">
        <v>17.45</v>
      </c>
    </row>
    <row r="1065" spans="1:7" ht="15.75" customHeight="1">
      <c r="A1065" s="254"/>
      <c r="B1065" s="254"/>
      <c r="C1065" s="254"/>
      <c r="D1065" s="254"/>
      <c r="E1065" s="360" t="s">
        <v>233</v>
      </c>
      <c r="F1065" s="360"/>
      <c r="G1065" s="230">
        <v>95.11</v>
      </c>
    </row>
    <row r="1066" spans="1:7">
      <c r="A1066" s="254"/>
      <c r="B1066" s="254"/>
      <c r="C1066" s="361"/>
      <c r="D1066" s="361"/>
      <c r="E1066" s="254"/>
      <c r="F1066" s="254"/>
      <c r="G1066" s="254"/>
    </row>
    <row r="1067" spans="1:7" ht="15.75" customHeight="1">
      <c r="A1067" s="362" t="s">
        <v>1378</v>
      </c>
      <c r="B1067" s="362"/>
      <c r="C1067" s="362"/>
      <c r="D1067" s="362"/>
      <c r="E1067" s="362"/>
      <c r="F1067" s="362"/>
      <c r="G1067" s="362"/>
    </row>
    <row r="1068" spans="1:7" ht="15.75" customHeight="1">
      <c r="A1068" s="362" t="s">
        <v>248</v>
      </c>
      <c r="B1068" s="362"/>
      <c r="C1068" s="229" t="s">
        <v>175</v>
      </c>
      <c r="D1068" s="229" t="s">
        <v>203</v>
      </c>
      <c r="E1068" s="229" t="s">
        <v>204</v>
      </c>
      <c r="F1068" s="229" t="s">
        <v>205</v>
      </c>
      <c r="G1068" s="229" t="s">
        <v>98</v>
      </c>
    </row>
    <row r="1069" spans="1:7" ht="30">
      <c r="A1069" s="250" t="s">
        <v>1379</v>
      </c>
      <c r="B1069" s="251" t="s">
        <v>1380</v>
      </c>
      <c r="C1069" s="250" t="s">
        <v>133</v>
      </c>
      <c r="D1069" s="250" t="s">
        <v>255</v>
      </c>
      <c r="E1069" s="252">
        <v>4.2950000000000002E-3</v>
      </c>
      <c r="F1069" s="253">
        <v>8.9</v>
      </c>
      <c r="G1069" s="253">
        <v>0.03</v>
      </c>
    </row>
    <row r="1070" spans="1:7" ht="15.75" customHeight="1">
      <c r="A1070" s="254"/>
      <c r="B1070" s="254"/>
      <c r="C1070" s="254"/>
      <c r="D1070" s="254"/>
      <c r="E1070" s="359" t="s">
        <v>249</v>
      </c>
      <c r="F1070" s="359"/>
      <c r="G1070" s="255">
        <v>0.03</v>
      </c>
    </row>
    <row r="1071" spans="1:7" ht="15.75">
      <c r="A1071" s="362" t="s">
        <v>212</v>
      </c>
      <c r="B1071" s="362"/>
      <c r="C1071" s="229" t="s">
        <v>175</v>
      </c>
      <c r="D1071" s="229" t="s">
        <v>203</v>
      </c>
      <c r="E1071" s="229" t="s">
        <v>204</v>
      </c>
      <c r="F1071" s="229" t="s">
        <v>205</v>
      </c>
      <c r="G1071" s="229" t="s">
        <v>98</v>
      </c>
    </row>
    <row r="1072" spans="1:7" ht="30">
      <c r="A1072" s="250" t="s">
        <v>1381</v>
      </c>
      <c r="B1072" s="251" t="s">
        <v>1382</v>
      </c>
      <c r="C1072" s="250" t="s">
        <v>133</v>
      </c>
      <c r="D1072" s="250" t="s">
        <v>193</v>
      </c>
      <c r="E1072" s="252">
        <v>0.4</v>
      </c>
      <c r="F1072" s="253">
        <v>17.260000000000002</v>
      </c>
      <c r="G1072" s="253">
        <v>6.9</v>
      </c>
    </row>
    <row r="1073" spans="1:7" ht="45">
      <c r="A1073" s="250" t="s">
        <v>1383</v>
      </c>
      <c r="B1073" s="251" t="s">
        <v>1384</v>
      </c>
      <c r="C1073" s="250" t="s">
        <v>133</v>
      </c>
      <c r="D1073" s="250" t="s">
        <v>172</v>
      </c>
      <c r="E1073" s="252">
        <v>0.12715699999999999</v>
      </c>
      <c r="F1073" s="253">
        <v>540</v>
      </c>
      <c r="G1073" s="253">
        <v>68.66</v>
      </c>
    </row>
    <row r="1074" spans="1:7">
      <c r="A1074" s="250" t="s">
        <v>579</v>
      </c>
      <c r="B1074" s="251" t="s">
        <v>580</v>
      </c>
      <c r="C1074" s="250" t="s">
        <v>133</v>
      </c>
      <c r="D1074" s="250" t="s">
        <v>193</v>
      </c>
      <c r="E1074" s="252">
        <v>1.7700000000000001E-3</v>
      </c>
      <c r="F1074" s="253">
        <v>20.71</v>
      </c>
      <c r="G1074" s="253">
        <v>0.03</v>
      </c>
    </row>
    <row r="1075" spans="1:7" ht="30">
      <c r="A1075" s="250" t="s">
        <v>260</v>
      </c>
      <c r="B1075" s="251" t="s">
        <v>261</v>
      </c>
      <c r="C1075" s="250" t="s">
        <v>133</v>
      </c>
      <c r="D1075" s="250" t="s">
        <v>141</v>
      </c>
      <c r="E1075" s="252">
        <v>5.1332999999999997E-2</v>
      </c>
      <c r="F1075" s="253">
        <v>3.84</v>
      </c>
      <c r="G1075" s="253">
        <v>0.19</v>
      </c>
    </row>
    <row r="1076" spans="1:7" ht="45">
      <c r="A1076" s="250" t="s">
        <v>1385</v>
      </c>
      <c r="B1076" s="251" t="s">
        <v>1386</v>
      </c>
      <c r="C1076" s="250" t="s">
        <v>133</v>
      </c>
      <c r="D1076" s="250" t="s">
        <v>141</v>
      </c>
      <c r="E1076" s="252">
        <v>6.4167000000000002E-2</v>
      </c>
      <c r="F1076" s="253">
        <v>17.3</v>
      </c>
      <c r="G1076" s="253">
        <v>1.1100000000000001</v>
      </c>
    </row>
    <row r="1077" spans="1:7" ht="15.75" customHeight="1">
      <c r="A1077" s="254"/>
      <c r="B1077" s="254"/>
      <c r="C1077" s="254"/>
      <c r="D1077" s="254"/>
      <c r="E1077" s="359" t="s">
        <v>224</v>
      </c>
      <c r="F1077" s="359"/>
      <c r="G1077" s="255">
        <v>76.89</v>
      </c>
    </row>
    <row r="1078" spans="1:7" ht="15.75" customHeight="1">
      <c r="A1078" s="362" t="s">
        <v>234</v>
      </c>
      <c r="B1078" s="362"/>
      <c r="C1078" s="229" t="s">
        <v>175</v>
      </c>
      <c r="D1078" s="229" t="s">
        <v>203</v>
      </c>
      <c r="E1078" s="229" t="s">
        <v>204</v>
      </c>
      <c r="F1078" s="229" t="s">
        <v>205</v>
      </c>
      <c r="G1078" s="229" t="s">
        <v>98</v>
      </c>
    </row>
    <row r="1079" spans="1:7">
      <c r="A1079" s="250" t="s">
        <v>264</v>
      </c>
      <c r="B1079" s="251" t="s">
        <v>265</v>
      </c>
      <c r="C1079" s="250" t="s">
        <v>133</v>
      </c>
      <c r="D1079" s="250" t="s">
        <v>237</v>
      </c>
      <c r="E1079" s="252">
        <v>3.2006E-2</v>
      </c>
      <c r="F1079" s="253">
        <v>27.86</v>
      </c>
      <c r="G1079" s="253">
        <v>0.89</v>
      </c>
    </row>
    <row r="1080" spans="1:7">
      <c r="A1080" s="250" t="s">
        <v>235</v>
      </c>
      <c r="B1080" s="251" t="s">
        <v>236</v>
      </c>
      <c r="C1080" s="250" t="s">
        <v>133</v>
      </c>
      <c r="D1080" s="250" t="s">
        <v>237</v>
      </c>
      <c r="E1080" s="252">
        <v>6.5198999999999993E-2</v>
      </c>
      <c r="F1080" s="253">
        <v>28.21</v>
      </c>
      <c r="G1080" s="253">
        <v>1.83</v>
      </c>
    </row>
    <row r="1081" spans="1:7">
      <c r="A1081" s="250" t="s">
        <v>238</v>
      </c>
      <c r="B1081" s="251" t="s">
        <v>239</v>
      </c>
      <c r="C1081" s="250" t="s">
        <v>133</v>
      </c>
      <c r="D1081" s="250" t="s">
        <v>237</v>
      </c>
      <c r="E1081" s="252">
        <v>9.5146999999999995E-2</v>
      </c>
      <c r="F1081" s="253">
        <v>22.54</v>
      </c>
      <c r="G1081" s="253">
        <v>2.14</v>
      </c>
    </row>
    <row r="1082" spans="1:7" ht="15.75" customHeight="1">
      <c r="A1082" s="254"/>
      <c r="B1082" s="254"/>
      <c r="C1082" s="254"/>
      <c r="D1082" s="254"/>
      <c r="E1082" s="359" t="s">
        <v>240</v>
      </c>
      <c r="F1082" s="359"/>
      <c r="G1082" s="255">
        <v>4.8600000000000003</v>
      </c>
    </row>
    <row r="1083" spans="1:7" ht="15.75">
      <c r="A1083" s="362" t="s">
        <v>245</v>
      </c>
      <c r="B1083" s="362"/>
      <c r="C1083" s="229" t="s">
        <v>175</v>
      </c>
      <c r="D1083" s="229" t="s">
        <v>203</v>
      </c>
      <c r="E1083" s="229" t="s">
        <v>204</v>
      </c>
      <c r="F1083" s="229" t="s">
        <v>205</v>
      </c>
      <c r="G1083" s="229" t="s">
        <v>98</v>
      </c>
    </row>
    <row r="1084" spans="1:7" ht="30">
      <c r="A1084" s="250" t="s">
        <v>1387</v>
      </c>
      <c r="B1084" s="251" t="s">
        <v>1388</v>
      </c>
      <c r="C1084" s="250" t="s">
        <v>133</v>
      </c>
      <c r="D1084" s="250" t="s">
        <v>193</v>
      </c>
      <c r="E1084" s="252">
        <v>2.3373000000000001E-2</v>
      </c>
      <c r="F1084" s="253">
        <v>57.01</v>
      </c>
      <c r="G1084" s="253">
        <v>1.33</v>
      </c>
    </row>
    <row r="1085" spans="1:7" ht="30">
      <c r="A1085" s="250" t="s">
        <v>1389</v>
      </c>
      <c r="B1085" s="251" t="s">
        <v>1390</v>
      </c>
      <c r="C1085" s="250" t="s">
        <v>133</v>
      </c>
      <c r="D1085" s="250" t="s">
        <v>168</v>
      </c>
      <c r="E1085" s="252">
        <v>1</v>
      </c>
      <c r="F1085" s="253">
        <v>2.93</v>
      </c>
      <c r="G1085" s="253">
        <v>2.93</v>
      </c>
    </row>
    <row r="1086" spans="1:7" ht="30">
      <c r="A1086" s="250" t="s">
        <v>1391</v>
      </c>
      <c r="B1086" s="251" t="s">
        <v>1392</v>
      </c>
      <c r="C1086" s="250" t="s">
        <v>133</v>
      </c>
      <c r="D1086" s="250" t="s">
        <v>193</v>
      </c>
      <c r="E1086" s="252">
        <v>2.2000000000000002</v>
      </c>
      <c r="F1086" s="253">
        <v>13.42</v>
      </c>
      <c r="G1086" s="253">
        <v>29.52</v>
      </c>
    </row>
    <row r="1087" spans="1:7" ht="45">
      <c r="A1087" s="250" t="s">
        <v>1393</v>
      </c>
      <c r="B1087" s="251" t="s">
        <v>1394</v>
      </c>
      <c r="C1087" s="250" t="s">
        <v>133</v>
      </c>
      <c r="D1087" s="250" t="s">
        <v>193</v>
      </c>
      <c r="E1087" s="252">
        <v>0.52600000000000002</v>
      </c>
      <c r="F1087" s="253">
        <v>22.63</v>
      </c>
      <c r="G1087" s="253">
        <v>11.9</v>
      </c>
    </row>
    <row r="1088" spans="1:7" ht="15.75" customHeight="1">
      <c r="A1088" s="254"/>
      <c r="B1088" s="254"/>
      <c r="C1088" s="254"/>
      <c r="D1088" s="254"/>
      <c r="E1088" s="359" t="s">
        <v>247</v>
      </c>
      <c r="F1088" s="359"/>
      <c r="G1088" s="255">
        <v>45.68</v>
      </c>
    </row>
    <row r="1089" spans="1:7" ht="15.75">
      <c r="A1089" s="254"/>
      <c r="B1089" s="254"/>
      <c r="C1089" s="254"/>
      <c r="D1089" s="254"/>
      <c r="E1089" s="360" t="s">
        <v>230</v>
      </c>
      <c r="F1089" s="360"/>
      <c r="G1089" s="230">
        <v>127.46</v>
      </c>
    </row>
    <row r="1090" spans="1:7" ht="15.75" customHeight="1">
      <c r="A1090" s="254"/>
      <c r="B1090" s="254"/>
      <c r="C1090" s="254"/>
      <c r="D1090" s="254"/>
      <c r="E1090" s="360" t="s">
        <v>231</v>
      </c>
      <c r="F1090" s="360"/>
      <c r="G1090" s="230">
        <v>122.79</v>
      </c>
    </row>
    <row r="1091" spans="1:7" ht="15.75" customHeight="1">
      <c r="A1091" s="254"/>
      <c r="B1091" s="254"/>
      <c r="C1091" s="254"/>
      <c r="D1091" s="254"/>
      <c r="E1091" s="360" t="s">
        <v>232</v>
      </c>
      <c r="F1091" s="360"/>
      <c r="G1091" s="230">
        <v>127.46</v>
      </c>
    </row>
    <row r="1092" spans="1:7" ht="15.75" customHeight="1">
      <c r="A1092" s="254"/>
      <c r="B1092" s="254"/>
      <c r="C1092" s="254"/>
      <c r="D1092" s="254"/>
      <c r="E1092" s="360" t="s">
        <v>1862</v>
      </c>
      <c r="F1092" s="360"/>
      <c r="G1092" s="230">
        <v>28.64</v>
      </c>
    </row>
    <row r="1093" spans="1:7" ht="15.75" customHeight="1">
      <c r="A1093" s="254"/>
      <c r="B1093" s="254"/>
      <c r="C1093" s="254"/>
      <c r="D1093" s="254"/>
      <c r="E1093" s="360" t="s">
        <v>233</v>
      </c>
      <c r="F1093" s="360"/>
      <c r="G1093" s="230">
        <v>156.1</v>
      </c>
    </row>
    <row r="1094" spans="1:7">
      <c r="A1094" s="254"/>
      <c r="B1094" s="254"/>
      <c r="C1094" s="361"/>
      <c r="D1094" s="361"/>
      <c r="E1094" s="254"/>
      <c r="F1094" s="254"/>
      <c r="G1094" s="254"/>
    </row>
    <row r="1095" spans="1:7" ht="15.75" customHeight="1">
      <c r="A1095" s="362" t="s">
        <v>1395</v>
      </c>
      <c r="B1095" s="362"/>
      <c r="C1095" s="362"/>
      <c r="D1095" s="362"/>
      <c r="E1095" s="362"/>
      <c r="F1095" s="362"/>
      <c r="G1095" s="362"/>
    </row>
    <row r="1096" spans="1:7" ht="15.75" customHeight="1">
      <c r="A1096" s="362" t="s">
        <v>234</v>
      </c>
      <c r="B1096" s="362"/>
      <c r="C1096" s="229" t="s">
        <v>175</v>
      </c>
      <c r="D1096" s="229" t="s">
        <v>203</v>
      </c>
      <c r="E1096" s="229" t="s">
        <v>204</v>
      </c>
      <c r="F1096" s="229" t="s">
        <v>205</v>
      </c>
      <c r="G1096" s="229" t="s">
        <v>98</v>
      </c>
    </row>
    <row r="1097" spans="1:7">
      <c r="A1097" s="250" t="s">
        <v>235</v>
      </c>
      <c r="B1097" s="251" t="s">
        <v>236</v>
      </c>
      <c r="C1097" s="250" t="s">
        <v>133</v>
      </c>
      <c r="D1097" s="250" t="s">
        <v>237</v>
      </c>
      <c r="E1097" s="252">
        <v>0.25414999999999999</v>
      </c>
      <c r="F1097" s="253">
        <v>28.21</v>
      </c>
      <c r="G1097" s="253">
        <v>7.16</v>
      </c>
    </row>
    <row r="1098" spans="1:7">
      <c r="A1098" s="250" t="s">
        <v>238</v>
      </c>
      <c r="B1098" s="251" t="s">
        <v>239</v>
      </c>
      <c r="C1098" s="250" t="s">
        <v>133</v>
      </c>
      <c r="D1098" s="250" t="s">
        <v>237</v>
      </c>
      <c r="E1098" s="252">
        <v>9.1899999999999996E-2</v>
      </c>
      <c r="F1098" s="253">
        <v>22.54</v>
      </c>
      <c r="G1098" s="253">
        <v>2.0699999999999998</v>
      </c>
    </row>
    <row r="1099" spans="1:7" ht="15.75" customHeight="1">
      <c r="A1099" s="254"/>
      <c r="B1099" s="254"/>
      <c r="C1099" s="254"/>
      <c r="D1099" s="254"/>
      <c r="E1099" s="359" t="s">
        <v>240</v>
      </c>
      <c r="F1099" s="359"/>
      <c r="G1099" s="255">
        <v>9.23</v>
      </c>
    </row>
    <row r="1100" spans="1:7" ht="15.75">
      <c r="A1100" s="362" t="s">
        <v>245</v>
      </c>
      <c r="B1100" s="362"/>
      <c r="C1100" s="229" t="s">
        <v>175</v>
      </c>
      <c r="D1100" s="229" t="s">
        <v>203</v>
      </c>
      <c r="E1100" s="229" t="s">
        <v>204</v>
      </c>
      <c r="F1100" s="229" t="s">
        <v>205</v>
      </c>
      <c r="G1100" s="229" t="s">
        <v>98</v>
      </c>
    </row>
    <row r="1101" spans="1:7" ht="45">
      <c r="A1101" s="250" t="s">
        <v>1396</v>
      </c>
      <c r="B1101" s="251" t="s">
        <v>1397</v>
      </c>
      <c r="C1101" s="250" t="s">
        <v>133</v>
      </c>
      <c r="D1101" s="250" t="s">
        <v>172</v>
      </c>
      <c r="E1101" s="252">
        <v>6.9000000000000006E-2</v>
      </c>
      <c r="F1101" s="253">
        <v>388.7</v>
      </c>
      <c r="G1101" s="253">
        <v>26.82</v>
      </c>
    </row>
    <row r="1102" spans="1:7" ht="15.75" customHeight="1">
      <c r="A1102" s="254"/>
      <c r="B1102" s="254"/>
      <c r="C1102" s="254"/>
      <c r="D1102" s="254"/>
      <c r="E1102" s="359" t="s">
        <v>247</v>
      </c>
      <c r="F1102" s="359"/>
      <c r="G1102" s="255">
        <v>26.82</v>
      </c>
    </row>
    <row r="1103" spans="1:7" ht="15.75">
      <c r="A1103" s="254"/>
      <c r="B1103" s="254"/>
      <c r="C1103" s="254"/>
      <c r="D1103" s="254"/>
      <c r="E1103" s="360" t="s">
        <v>230</v>
      </c>
      <c r="F1103" s="360"/>
      <c r="G1103" s="230">
        <v>36.049999999999997</v>
      </c>
    </row>
    <row r="1104" spans="1:7" ht="15.75" customHeight="1">
      <c r="A1104" s="254"/>
      <c r="B1104" s="254"/>
      <c r="C1104" s="254"/>
      <c r="D1104" s="254"/>
      <c r="E1104" s="360" t="s">
        <v>231</v>
      </c>
      <c r="F1104" s="360"/>
      <c r="G1104" s="230">
        <v>30.9</v>
      </c>
    </row>
    <row r="1105" spans="1:7" ht="15.75" customHeight="1">
      <c r="A1105" s="254"/>
      <c r="B1105" s="254"/>
      <c r="C1105" s="254"/>
      <c r="D1105" s="254"/>
      <c r="E1105" s="360" t="s">
        <v>232</v>
      </c>
      <c r="F1105" s="360"/>
      <c r="G1105" s="230">
        <v>36.049999999999997</v>
      </c>
    </row>
    <row r="1106" spans="1:7" ht="15.75" customHeight="1">
      <c r="A1106" s="254"/>
      <c r="B1106" s="254"/>
      <c r="C1106" s="254"/>
      <c r="D1106" s="254"/>
      <c r="E1106" s="360" t="s">
        <v>1862</v>
      </c>
      <c r="F1106" s="360"/>
      <c r="G1106" s="230">
        <v>8.1</v>
      </c>
    </row>
    <row r="1107" spans="1:7" ht="15.75" customHeight="1">
      <c r="A1107" s="254"/>
      <c r="B1107" s="254"/>
      <c r="C1107" s="254"/>
      <c r="D1107" s="254"/>
      <c r="E1107" s="360" t="s">
        <v>233</v>
      </c>
      <c r="F1107" s="360"/>
      <c r="G1107" s="230">
        <v>44.15</v>
      </c>
    </row>
    <row r="1108" spans="1:7">
      <c r="A1108" s="254"/>
      <c r="B1108" s="254"/>
      <c r="C1108" s="361"/>
      <c r="D1108" s="361"/>
      <c r="E1108" s="254"/>
      <c r="F1108" s="254"/>
      <c r="G1108" s="254"/>
    </row>
    <row r="1109" spans="1:7" ht="33" customHeight="1">
      <c r="A1109" s="362" t="s">
        <v>1398</v>
      </c>
      <c r="B1109" s="362"/>
      <c r="C1109" s="362"/>
      <c r="D1109" s="362"/>
      <c r="E1109" s="362"/>
      <c r="F1109" s="362"/>
      <c r="G1109" s="362"/>
    </row>
    <row r="1110" spans="1:7" ht="15.75" customHeight="1">
      <c r="A1110" s="362" t="s">
        <v>248</v>
      </c>
      <c r="B1110" s="362"/>
      <c r="C1110" s="229" t="s">
        <v>175</v>
      </c>
      <c r="D1110" s="229" t="s">
        <v>203</v>
      </c>
      <c r="E1110" s="229" t="s">
        <v>204</v>
      </c>
      <c r="F1110" s="229" t="s">
        <v>205</v>
      </c>
      <c r="G1110" s="229" t="s">
        <v>98</v>
      </c>
    </row>
    <row r="1111" spans="1:7" ht="60">
      <c r="A1111" s="250" t="s">
        <v>461</v>
      </c>
      <c r="B1111" s="251" t="s">
        <v>462</v>
      </c>
      <c r="C1111" s="250" t="s">
        <v>133</v>
      </c>
      <c r="D1111" s="250" t="s">
        <v>252</v>
      </c>
      <c r="E1111" s="252">
        <v>0.1278</v>
      </c>
      <c r="F1111" s="253">
        <v>1</v>
      </c>
      <c r="G1111" s="253">
        <v>0.12</v>
      </c>
    </row>
    <row r="1112" spans="1:7" ht="60">
      <c r="A1112" s="250" t="s">
        <v>463</v>
      </c>
      <c r="B1112" s="251" t="s">
        <v>464</v>
      </c>
      <c r="C1112" s="250" t="s">
        <v>133</v>
      </c>
      <c r="D1112" s="250" t="s">
        <v>255</v>
      </c>
      <c r="E1112" s="252">
        <v>3.8E-3</v>
      </c>
      <c r="F1112" s="253">
        <v>9.89</v>
      </c>
      <c r="G1112" s="253">
        <v>0.03</v>
      </c>
    </row>
    <row r="1113" spans="1:7" ht="45">
      <c r="A1113" s="250" t="s">
        <v>465</v>
      </c>
      <c r="B1113" s="251" t="s">
        <v>466</v>
      </c>
      <c r="C1113" s="250" t="s">
        <v>133</v>
      </c>
      <c r="D1113" s="250" t="s">
        <v>252</v>
      </c>
      <c r="E1113" s="252">
        <v>0.12609999999999999</v>
      </c>
      <c r="F1113" s="253">
        <v>0.64</v>
      </c>
      <c r="G1113" s="253">
        <v>0.08</v>
      </c>
    </row>
    <row r="1114" spans="1:7" ht="45">
      <c r="A1114" s="250" t="s">
        <v>467</v>
      </c>
      <c r="B1114" s="251" t="s">
        <v>468</v>
      </c>
      <c r="C1114" s="250" t="s">
        <v>133</v>
      </c>
      <c r="D1114" s="250" t="s">
        <v>255</v>
      </c>
      <c r="E1114" s="252">
        <v>5.4999999999999997E-3</v>
      </c>
      <c r="F1114" s="253">
        <v>9.08</v>
      </c>
      <c r="G1114" s="253">
        <v>0.04</v>
      </c>
    </row>
    <row r="1115" spans="1:7" ht="15.75" customHeight="1">
      <c r="A1115" s="254"/>
      <c r="B1115" s="254"/>
      <c r="C1115" s="254"/>
      <c r="D1115" s="254"/>
      <c r="E1115" s="359" t="s">
        <v>249</v>
      </c>
      <c r="F1115" s="359"/>
      <c r="G1115" s="255">
        <v>0.27</v>
      </c>
    </row>
    <row r="1116" spans="1:7" ht="15.75">
      <c r="A1116" s="362" t="s">
        <v>212</v>
      </c>
      <c r="B1116" s="362"/>
      <c r="C1116" s="229" t="s">
        <v>175</v>
      </c>
      <c r="D1116" s="229" t="s">
        <v>203</v>
      </c>
      <c r="E1116" s="229" t="s">
        <v>204</v>
      </c>
      <c r="F1116" s="229" t="s">
        <v>205</v>
      </c>
      <c r="G1116" s="229" t="s">
        <v>98</v>
      </c>
    </row>
    <row r="1117" spans="1:7" ht="30">
      <c r="A1117" s="250" t="s">
        <v>430</v>
      </c>
      <c r="B1117" s="251" t="s">
        <v>431</v>
      </c>
      <c r="C1117" s="250" t="s">
        <v>133</v>
      </c>
      <c r="D1117" s="250" t="s">
        <v>172</v>
      </c>
      <c r="E1117" s="252">
        <v>5.6800000000000003E-2</v>
      </c>
      <c r="F1117" s="253">
        <v>90</v>
      </c>
      <c r="G1117" s="253">
        <v>5.1100000000000003</v>
      </c>
    </row>
    <row r="1118" spans="1:7" ht="45">
      <c r="A1118" s="250" t="s">
        <v>1399</v>
      </c>
      <c r="B1118" s="251" t="s">
        <v>1400</v>
      </c>
      <c r="C1118" s="250" t="s">
        <v>133</v>
      </c>
      <c r="D1118" s="250" t="s">
        <v>168</v>
      </c>
      <c r="E1118" s="252">
        <v>1.0041</v>
      </c>
      <c r="F1118" s="253">
        <v>62.5</v>
      </c>
      <c r="G1118" s="253">
        <v>62.75</v>
      </c>
    </row>
    <row r="1119" spans="1:7">
      <c r="A1119" s="250" t="s">
        <v>469</v>
      </c>
      <c r="B1119" s="251" t="s">
        <v>470</v>
      </c>
      <c r="C1119" s="250" t="s">
        <v>133</v>
      </c>
      <c r="D1119" s="250" t="s">
        <v>172</v>
      </c>
      <c r="E1119" s="252">
        <v>9.7999999999999997E-3</v>
      </c>
      <c r="F1119" s="253">
        <v>80.41</v>
      </c>
      <c r="G1119" s="253">
        <v>0.78</v>
      </c>
    </row>
    <row r="1120" spans="1:7" ht="15.75" customHeight="1">
      <c r="A1120" s="254"/>
      <c r="B1120" s="254"/>
      <c r="C1120" s="254"/>
      <c r="D1120" s="254"/>
      <c r="E1120" s="359" t="s">
        <v>224</v>
      </c>
      <c r="F1120" s="359"/>
      <c r="G1120" s="255">
        <v>68.64</v>
      </c>
    </row>
    <row r="1121" spans="1:7" ht="15.75" customHeight="1">
      <c r="A1121" s="362" t="s">
        <v>234</v>
      </c>
      <c r="B1121" s="362"/>
      <c r="C1121" s="229" t="s">
        <v>175</v>
      </c>
      <c r="D1121" s="229" t="s">
        <v>203</v>
      </c>
      <c r="E1121" s="229" t="s">
        <v>204</v>
      </c>
      <c r="F1121" s="229" t="s">
        <v>205</v>
      </c>
      <c r="G1121" s="229" t="s">
        <v>98</v>
      </c>
    </row>
    <row r="1122" spans="1:7">
      <c r="A1122" s="250" t="s">
        <v>471</v>
      </c>
      <c r="B1122" s="251" t="s">
        <v>472</v>
      </c>
      <c r="C1122" s="250" t="s">
        <v>133</v>
      </c>
      <c r="D1122" s="250" t="s">
        <v>237</v>
      </c>
      <c r="E1122" s="252">
        <v>0.26319999999999999</v>
      </c>
      <c r="F1122" s="253">
        <v>28</v>
      </c>
      <c r="G1122" s="253">
        <v>7.36</v>
      </c>
    </row>
    <row r="1123" spans="1:7">
      <c r="A1123" s="250" t="s">
        <v>238</v>
      </c>
      <c r="B1123" s="251" t="s">
        <v>239</v>
      </c>
      <c r="C1123" s="250" t="s">
        <v>133</v>
      </c>
      <c r="D1123" s="250" t="s">
        <v>237</v>
      </c>
      <c r="E1123" s="252">
        <v>0.26319999999999999</v>
      </c>
      <c r="F1123" s="253">
        <v>22.54</v>
      </c>
      <c r="G1123" s="253">
        <v>5.93</v>
      </c>
    </row>
    <row r="1124" spans="1:7" ht="15.75" customHeight="1">
      <c r="A1124" s="254"/>
      <c r="B1124" s="254"/>
      <c r="C1124" s="254"/>
      <c r="D1124" s="254"/>
      <c r="E1124" s="359" t="s">
        <v>240</v>
      </c>
      <c r="F1124" s="359"/>
      <c r="G1124" s="255">
        <v>13.29</v>
      </c>
    </row>
    <row r="1125" spans="1:7" ht="15.75">
      <c r="A1125" s="254"/>
      <c r="B1125" s="254"/>
      <c r="C1125" s="254"/>
      <c r="D1125" s="254"/>
      <c r="E1125" s="360" t="s">
        <v>230</v>
      </c>
      <c r="F1125" s="360"/>
      <c r="G1125" s="230">
        <v>82.2</v>
      </c>
    </row>
    <row r="1126" spans="1:7" ht="15.75" customHeight="1">
      <c r="A1126" s="254"/>
      <c r="B1126" s="254"/>
      <c r="C1126" s="254"/>
      <c r="D1126" s="254"/>
      <c r="E1126" s="360" t="s">
        <v>231</v>
      </c>
      <c r="F1126" s="360"/>
      <c r="G1126" s="230">
        <v>77.55</v>
      </c>
    </row>
    <row r="1127" spans="1:7" ht="15.75" customHeight="1">
      <c r="A1127" s="254"/>
      <c r="B1127" s="254"/>
      <c r="C1127" s="254"/>
      <c r="D1127" s="254"/>
      <c r="E1127" s="360" t="s">
        <v>232</v>
      </c>
      <c r="F1127" s="360"/>
      <c r="G1127" s="230">
        <v>82.2</v>
      </c>
    </row>
    <row r="1128" spans="1:7" ht="15.75" customHeight="1">
      <c r="A1128" s="254"/>
      <c r="B1128" s="254"/>
      <c r="C1128" s="254"/>
      <c r="D1128" s="254"/>
      <c r="E1128" s="360" t="s">
        <v>1862</v>
      </c>
      <c r="F1128" s="360"/>
      <c r="G1128" s="230">
        <v>18.47</v>
      </c>
    </row>
    <row r="1129" spans="1:7" ht="33" customHeight="1">
      <c r="A1129" s="254"/>
      <c r="B1129" s="254"/>
      <c r="C1129" s="254"/>
      <c r="D1129" s="254"/>
      <c r="E1129" s="360" t="s">
        <v>233</v>
      </c>
      <c r="F1129" s="360"/>
      <c r="G1129" s="230">
        <v>100.67</v>
      </c>
    </row>
    <row r="1130" spans="1:7">
      <c r="A1130" s="254"/>
      <c r="B1130" s="254"/>
      <c r="C1130" s="361"/>
      <c r="D1130" s="361"/>
      <c r="E1130" s="254"/>
      <c r="F1130" s="254"/>
      <c r="G1130" s="254"/>
    </row>
    <row r="1131" spans="1:7" ht="33.75" customHeight="1">
      <c r="A1131" s="362" t="s">
        <v>1401</v>
      </c>
      <c r="B1131" s="362"/>
      <c r="C1131" s="362"/>
      <c r="D1131" s="362"/>
      <c r="E1131" s="362"/>
      <c r="F1131" s="362"/>
      <c r="G1131" s="362"/>
    </row>
    <row r="1132" spans="1:7" ht="15.75">
      <c r="A1132" s="362" t="s">
        <v>245</v>
      </c>
      <c r="B1132" s="362"/>
      <c r="C1132" s="229" t="s">
        <v>175</v>
      </c>
      <c r="D1132" s="229" t="s">
        <v>203</v>
      </c>
      <c r="E1132" s="229" t="s">
        <v>204</v>
      </c>
      <c r="F1132" s="229" t="s">
        <v>205</v>
      </c>
      <c r="G1132" s="229" t="s">
        <v>98</v>
      </c>
    </row>
    <row r="1133" spans="1:7" ht="30">
      <c r="A1133" s="250" t="s">
        <v>586</v>
      </c>
      <c r="B1133" s="251" t="s">
        <v>587</v>
      </c>
      <c r="C1133" s="250" t="s">
        <v>133</v>
      </c>
      <c r="D1133" s="250" t="s">
        <v>141</v>
      </c>
      <c r="E1133" s="252">
        <v>9.6</v>
      </c>
      <c r="F1133" s="253">
        <v>10.96</v>
      </c>
      <c r="G1133" s="253">
        <v>105.21</v>
      </c>
    </row>
    <row r="1134" spans="1:7" ht="30">
      <c r="A1134" s="250" t="s">
        <v>1402</v>
      </c>
      <c r="B1134" s="251" t="s">
        <v>1403</v>
      </c>
      <c r="C1134" s="250" t="s">
        <v>133</v>
      </c>
      <c r="D1134" s="250" t="s">
        <v>192</v>
      </c>
      <c r="E1134" s="252">
        <v>1</v>
      </c>
      <c r="F1134" s="253">
        <v>396.96</v>
      </c>
      <c r="G1134" s="253">
        <v>396.96</v>
      </c>
    </row>
    <row r="1135" spans="1:7" ht="45">
      <c r="A1135" s="250" t="s">
        <v>1404</v>
      </c>
      <c r="B1135" s="251" t="s">
        <v>1405</v>
      </c>
      <c r="C1135" s="250" t="s">
        <v>133</v>
      </c>
      <c r="D1135" s="250" t="s">
        <v>192</v>
      </c>
      <c r="E1135" s="252">
        <v>1</v>
      </c>
      <c r="F1135" s="253">
        <v>159.24</v>
      </c>
      <c r="G1135" s="253">
        <v>159.24</v>
      </c>
    </row>
    <row r="1136" spans="1:7" ht="45">
      <c r="A1136" s="250" t="s">
        <v>1406</v>
      </c>
      <c r="B1136" s="251" t="s">
        <v>1407</v>
      </c>
      <c r="C1136" s="250" t="s">
        <v>133</v>
      </c>
      <c r="D1136" s="250" t="s">
        <v>192</v>
      </c>
      <c r="E1136" s="252">
        <v>1</v>
      </c>
      <c r="F1136" s="253">
        <v>316.91000000000003</v>
      </c>
      <c r="G1136" s="253">
        <v>316.91000000000003</v>
      </c>
    </row>
    <row r="1137" spans="1:7" ht="15.75" customHeight="1">
      <c r="A1137" s="254"/>
      <c r="B1137" s="254"/>
      <c r="C1137" s="254"/>
      <c r="D1137" s="254"/>
      <c r="E1137" s="359" t="s">
        <v>247</v>
      </c>
      <c r="F1137" s="359"/>
      <c r="G1137" s="255">
        <v>978.32</v>
      </c>
    </row>
    <row r="1138" spans="1:7" ht="15.75">
      <c r="A1138" s="254"/>
      <c r="B1138" s="254"/>
      <c r="C1138" s="254"/>
      <c r="D1138" s="254"/>
      <c r="E1138" s="360" t="s">
        <v>230</v>
      </c>
      <c r="F1138" s="360"/>
      <c r="G1138" s="230">
        <v>978.32</v>
      </c>
    </row>
    <row r="1139" spans="1:7" ht="15.75" customHeight="1">
      <c r="A1139" s="254"/>
      <c r="B1139" s="254"/>
      <c r="C1139" s="254"/>
      <c r="D1139" s="254"/>
      <c r="E1139" s="360" t="s">
        <v>231</v>
      </c>
      <c r="F1139" s="360"/>
      <c r="G1139" s="230">
        <v>877</v>
      </c>
    </row>
    <row r="1140" spans="1:7" ht="15.75" customHeight="1">
      <c r="A1140" s="254"/>
      <c r="B1140" s="254"/>
      <c r="C1140" s="254"/>
      <c r="D1140" s="254"/>
      <c r="E1140" s="360" t="s">
        <v>232</v>
      </c>
      <c r="F1140" s="360"/>
      <c r="G1140" s="230">
        <v>978.32</v>
      </c>
    </row>
    <row r="1141" spans="1:7" ht="15.75" customHeight="1">
      <c r="A1141" s="254"/>
      <c r="B1141" s="254"/>
      <c r="C1141" s="254"/>
      <c r="D1141" s="254"/>
      <c r="E1141" s="360" t="s">
        <v>1862</v>
      </c>
      <c r="F1141" s="360"/>
      <c r="G1141" s="230">
        <v>219.83</v>
      </c>
    </row>
    <row r="1142" spans="1:7" ht="15.75" customHeight="1">
      <c r="A1142" s="254"/>
      <c r="B1142" s="254"/>
      <c r="C1142" s="254"/>
      <c r="D1142" s="254"/>
      <c r="E1142" s="360" t="s">
        <v>233</v>
      </c>
      <c r="F1142" s="360"/>
      <c r="G1142" s="230">
        <v>1198.1500000000001</v>
      </c>
    </row>
    <row r="1143" spans="1:7" ht="31.5" customHeight="1">
      <c r="A1143" s="254"/>
      <c r="B1143" s="254"/>
      <c r="C1143" s="361"/>
      <c r="D1143" s="361"/>
      <c r="E1143" s="254"/>
      <c r="F1143" s="254"/>
      <c r="G1143" s="254"/>
    </row>
    <row r="1144" spans="1:7" ht="33" customHeight="1">
      <c r="A1144" s="362" t="s">
        <v>1408</v>
      </c>
      <c r="B1144" s="362"/>
      <c r="C1144" s="362"/>
      <c r="D1144" s="362"/>
      <c r="E1144" s="362"/>
      <c r="F1144" s="362"/>
      <c r="G1144" s="362"/>
    </row>
    <row r="1145" spans="1:7" ht="15.75">
      <c r="A1145" s="362" t="s">
        <v>245</v>
      </c>
      <c r="B1145" s="362"/>
      <c r="C1145" s="229" t="s">
        <v>175</v>
      </c>
      <c r="D1145" s="229" t="s">
        <v>203</v>
      </c>
      <c r="E1145" s="229" t="s">
        <v>204</v>
      </c>
      <c r="F1145" s="229" t="s">
        <v>205</v>
      </c>
      <c r="G1145" s="229" t="s">
        <v>98</v>
      </c>
    </row>
    <row r="1146" spans="1:7" ht="30">
      <c r="A1146" s="250" t="s">
        <v>586</v>
      </c>
      <c r="B1146" s="251" t="s">
        <v>587</v>
      </c>
      <c r="C1146" s="250" t="s">
        <v>133</v>
      </c>
      <c r="D1146" s="250" t="s">
        <v>141</v>
      </c>
      <c r="E1146" s="252">
        <v>10</v>
      </c>
      <c r="F1146" s="253">
        <v>10.96</v>
      </c>
      <c r="G1146" s="253">
        <v>109.6</v>
      </c>
    </row>
    <row r="1147" spans="1:7" ht="30">
      <c r="A1147" s="250" t="s">
        <v>1402</v>
      </c>
      <c r="B1147" s="251" t="s">
        <v>1403</v>
      </c>
      <c r="C1147" s="250" t="s">
        <v>133</v>
      </c>
      <c r="D1147" s="250" t="s">
        <v>192</v>
      </c>
      <c r="E1147" s="252">
        <v>1</v>
      </c>
      <c r="F1147" s="253">
        <v>396.96</v>
      </c>
      <c r="G1147" s="253">
        <v>396.96</v>
      </c>
    </row>
    <row r="1148" spans="1:7" ht="45">
      <c r="A1148" s="250" t="s">
        <v>1409</v>
      </c>
      <c r="B1148" s="251" t="s">
        <v>1410</v>
      </c>
      <c r="C1148" s="250" t="s">
        <v>133</v>
      </c>
      <c r="D1148" s="250" t="s">
        <v>192</v>
      </c>
      <c r="E1148" s="252">
        <v>1</v>
      </c>
      <c r="F1148" s="253">
        <v>181.68</v>
      </c>
      <c r="G1148" s="253">
        <v>181.68</v>
      </c>
    </row>
    <row r="1149" spans="1:7" ht="45">
      <c r="A1149" s="250" t="s">
        <v>420</v>
      </c>
      <c r="B1149" s="251" t="s">
        <v>421</v>
      </c>
      <c r="C1149" s="250" t="s">
        <v>133</v>
      </c>
      <c r="D1149" s="250" t="s">
        <v>192</v>
      </c>
      <c r="E1149" s="252">
        <v>1</v>
      </c>
      <c r="F1149" s="253">
        <v>348.17</v>
      </c>
      <c r="G1149" s="253">
        <v>348.17</v>
      </c>
    </row>
    <row r="1150" spans="1:7" ht="15.75" customHeight="1">
      <c r="A1150" s="254"/>
      <c r="B1150" s="254"/>
      <c r="C1150" s="254"/>
      <c r="D1150" s="254"/>
      <c r="E1150" s="359" t="s">
        <v>247</v>
      </c>
      <c r="F1150" s="359"/>
      <c r="G1150" s="255">
        <v>1036.4100000000001</v>
      </c>
    </row>
    <row r="1151" spans="1:7" ht="15.75">
      <c r="A1151" s="254"/>
      <c r="B1151" s="254"/>
      <c r="C1151" s="254"/>
      <c r="D1151" s="254"/>
      <c r="E1151" s="360" t="s">
        <v>230</v>
      </c>
      <c r="F1151" s="360"/>
      <c r="G1151" s="230">
        <v>1036.4100000000001</v>
      </c>
    </row>
    <row r="1152" spans="1:7" ht="15.75" customHeight="1">
      <c r="A1152" s="254"/>
      <c r="B1152" s="254"/>
      <c r="C1152" s="254"/>
      <c r="D1152" s="254"/>
      <c r="E1152" s="360" t="s">
        <v>231</v>
      </c>
      <c r="F1152" s="360"/>
      <c r="G1152" s="230">
        <v>927.96</v>
      </c>
    </row>
    <row r="1153" spans="1:7" ht="15.75" customHeight="1">
      <c r="A1153" s="254"/>
      <c r="B1153" s="254"/>
      <c r="C1153" s="254"/>
      <c r="D1153" s="254"/>
      <c r="E1153" s="360" t="s">
        <v>232</v>
      </c>
      <c r="F1153" s="360"/>
      <c r="G1153" s="230">
        <v>1036.4100000000001</v>
      </c>
    </row>
    <row r="1154" spans="1:7" ht="15.75" customHeight="1">
      <c r="A1154" s="254"/>
      <c r="B1154" s="254"/>
      <c r="C1154" s="254"/>
      <c r="D1154" s="254"/>
      <c r="E1154" s="360" t="s">
        <v>1862</v>
      </c>
      <c r="F1154" s="360"/>
      <c r="G1154" s="230">
        <v>232.88</v>
      </c>
    </row>
    <row r="1155" spans="1:7" ht="15.75" customHeight="1">
      <c r="A1155" s="254"/>
      <c r="B1155" s="254"/>
      <c r="C1155" s="254"/>
      <c r="D1155" s="254"/>
      <c r="E1155" s="360" t="s">
        <v>233</v>
      </c>
      <c r="F1155" s="360"/>
      <c r="G1155" s="230">
        <v>1269.29</v>
      </c>
    </row>
    <row r="1156" spans="1:7">
      <c r="A1156" s="254"/>
      <c r="B1156" s="254"/>
      <c r="C1156" s="361"/>
      <c r="D1156" s="361"/>
      <c r="E1156" s="254"/>
      <c r="F1156" s="254"/>
      <c r="G1156" s="254"/>
    </row>
    <row r="1157" spans="1:7" ht="33" customHeight="1">
      <c r="A1157" s="362" t="s">
        <v>1411</v>
      </c>
      <c r="B1157" s="362"/>
      <c r="C1157" s="362"/>
      <c r="D1157" s="362"/>
      <c r="E1157" s="362"/>
      <c r="F1157" s="362"/>
      <c r="G1157" s="362"/>
    </row>
    <row r="1158" spans="1:7" ht="15.75">
      <c r="A1158" s="362" t="s">
        <v>245</v>
      </c>
      <c r="B1158" s="362"/>
      <c r="C1158" s="229" t="s">
        <v>175</v>
      </c>
      <c r="D1158" s="229" t="s">
        <v>203</v>
      </c>
      <c r="E1158" s="229" t="s">
        <v>204</v>
      </c>
      <c r="F1158" s="229" t="s">
        <v>205</v>
      </c>
      <c r="G1158" s="229" t="s">
        <v>98</v>
      </c>
    </row>
    <row r="1159" spans="1:7" ht="30">
      <c r="A1159" s="250" t="s">
        <v>586</v>
      </c>
      <c r="B1159" s="251" t="s">
        <v>587</v>
      </c>
      <c r="C1159" s="250" t="s">
        <v>133</v>
      </c>
      <c r="D1159" s="250" t="s">
        <v>141</v>
      </c>
      <c r="E1159" s="252">
        <v>10.199999999999999</v>
      </c>
      <c r="F1159" s="253">
        <v>10.96</v>
      </c>
      <c r="G1159" s="253">
        <v>111.79</v>
      </c>
    </row>
    <row r="1160" spans="1:7" ht="30">
      <c r="A1160" s="250" t="s">
        <v>1402</v>
      </c>
      <c r="B1160" s="251" t="s">
        <v>1403</v>
      </c>
      <c r="C1160" s="250" t="s">
        <v>133</v>
      </c>
      <c r="D1160" s="250" t="s">
        <v>192</v>
      </c>
      <c r="E1160" s="252">
        <v>1</v>
      </c>
      <c r="F1160" s="253">
        <v>396.96</v>
      </c>
      <c r="G1160" s="253">
        <v>396.96</v>
      </c>
    </row>
    <row r="1161" spans="1:7" ht="45">
      <c r="A1161" s="250" t="s">
        <v>1409</v>
      </c>
      <c r="B1161" s="251" t="s">
        <v>1410</v>
      </c>
      <c r="C1161" s="250" t="s">
        <v>133</v>
      </c>
      <c r="D1161" s="250" t="s">
        <v>192</v>
      </c>
      <c r="E1161" s="252">
        <v>1</v>
      </c>
      <c r="F1161" s="253">
        <v>181.68</v>
      </c>
      <c r="G1161" s="253">
        <v>181.68</v>
      </c>
    </row>
    <row r="1162" spans="1:7" ht="45">
      <c r="A1162" s="250" t="s">
        <v>548</v>
      </c>
      <c r="B1162" s="251" t="s">
        <v>549</v>
      </c>
      <c r="C1162" s="250" t="s">
        <v>133</v>
      </c>
      <c r="D1162" s="250" t="s">
        <v>192</v>
      </c>
      <c r="E1162" s="252">
        <v>1</v>
      </c>
      <c r="F1162" s="253">
        <v>429.78</v>
      </c>
      <c r="G1162" s="253">
        <v>429.78</v>
      </c>
    </row>
    <row r="1163" spans="1:7" ht="15.75" customHeight="1">
      <c r="A1163" s="254"/>
      <c r="B1163" s="254"/>
      <c r="C1163" s="254"/>
      <c r="D1163" s="254"/>
      <c r="E1163" s="359" t="s">
        <v>247</v>
      </c>
      <c r="F1163" s="359"/>
      <c r="G1163" s="255">
        <v>1120.21</v>
      </c>
    </row>
    <row r="1164" spans="1:7" ht="15.75">
      <c r="A1164" s="254"/>
      <c r="B1164" s="254"/>
      <c r="C1164" s="254"/>
      <c r="D1164" s="254"/>
      <c r="E1164" s="360" t="s">
        <v>230</v>
      </c>
      <c r="F1164" s="360"/>
      <c r="G1164" s="230">
        <v>1120.21</v>
      </c>
    </row>
    <row r="1165" spans="1:7" ht="15.75" customHeight="1">
      <c r="A1165" s="254"/>
      <c r="B1165" s="254"/>
      <c r="C1165" s="254"/>
      <c r="D1165" s="254"/>
      <c r="E1165" s="360" t="s">
        <v>231</v>
      </c>
      <c r="F1165" s="360"/>
      <c r="G1165" s="230">
        <v>1009.8</v>
      </c>
    </row>
    <row r="1166" spans="1:7" ht="15.75" customHeight="1">
      <c r="A1166" s="254"/>
      <c r="B1166" s="254"/>
      <c r="C1166" s="254"/>
      <c r="D1166" s="254"/>
      <c r="E1166" s="360" t="s">
        <v>232</v>
      </c>
      <c r="F1166" s="360"/>
      <c r="G1166" s="230">
        <v>1120.21</v>
      </c>
    </row>
    <row r="1167" spans="1:7" ht="15.75" customHeight="1">
      <c r="A1167" s="254"/>
      <c r="B1167" s="254"/>
      <c r="C1167" s="254"/>
      <c r="D1167" s="254"/>
      <c r="E1167" s="360" t="s">
        <v>1862</v>
      </c>
      <c r="F1167" s="360"/>
      <c r="G1167" s="230">
        <v>251.71</v>
      </c>
    </row>
    <row r="1168" spans="1:7" ht="15.75" customHeight="1">
      <c r="A1168" s="254"/>
      <c r="B1168" s="254"/>
      <c r="C1168" s="254"/>
      <c r="D1168" s="254"/>
      <c r="E1168" s="360" t="s">
        <v>233</v>
      </c>
      <c r="F1168" s="360"/>
      <c r="G1168" s="230">
        <v>1371.92</v>
      </c>
    </row>
    <row r="1169" spans="1:7">
      <c r="A1169" s="254"/>
      <c r="B1169" s="254"/>
      <c r="C1169" s="361"/>
      <c r="D1169" s="361"/>
      <c r="E1169" s="254"/>
      <c r="F1169" s="254"/>
      <c r="G1169" s="254"/>
    </row>
    <row r="1170" spans="1:7" ht="35.25" customHeight="1">
      <c r="A1170" s="362" t="s">
        <v>1412</v>
      </c>
      <c r="B1170" s="362"/>
      <c r="C1170" s="362"/>
      <c r="D1170" s="362"/>
      <c r="E1170" s="362"/>
      <c r="F1170" s="362"/>
      <c r="G1170" s="362"/>
    </row>
    <row r="1171" spans="1:7" ht="15.75">
      <c r="A1171" s="362" t="s">
        <v>212</v>
      </c>
      <c r="B1171" s="362"/>
      <c r="C1171" s="229" t="s">
        <v>175</v>
      </c>
      <c r="D1171" s="229" t="s">
        <v>203</v>
      </c>
      <c r="E1171" s="229" t="s">
        <v>204</v>
      </c>
      <c r="F1171" s="229" t="s">
        <v>205</v>
      </c>
      <c r="G1171" s="229" t="s">
        <v>98</v>
      </c>
    </row>
    <row r="1172" spans="1:7" ht="75">
      <c r="A1172" s="250" t="s">
        <v>443</v>
      </c>
      <c r="B1172" s="251" t="s">
        <v>444</v>
      </c>
      <c r="C1172" s="250" t="s">
        <v>133</v>
      </c>
      <c r="D1172" s="250" t="s">
        <v>316</v>
      </c>
      <c r="E1172" s="252">
        <v>2</v>
      </c>
      <c r="F1172" s="253">
        <v>166.98</v>
      </c>
      <c r="G1172" s="253">
        <v>333.96</v>
      </c>
    </row>
    <row r="1173" spans="1:7" ht="30">
      <c r="A1173" s="250" t="s">
        <v>1413</v>
      </c>
      <c r="B1173" s="251" t="s">
        <v>1414</v>
      </c>
      <c r="C1173" s="250" t="s">
        <v>133</v>
      </c>
      <c r="D1173" s="250" t="s">
        <v>192</v>
      </c>
      <c r="E1173" s="252">
        <v>2</v>
      </c>
      <c r="F1173" s="253">
        <v>899.91</v>
      </c>
      <c r="G1173" s="253">
        <v>1799.82</v>
      </c>
    </row>
    <row r="1174" spans="1:7" ht="30">
      <c r="A1174" s="250" t="s">
        <v>445</v>
      </c>
      <c r="B1174" s="251" t="s">
        <v>446</v>
      </c>
      <c r="C1174" s="250" t="s">
        <v>133</v>
      </c>
      <c r="D1174" s="250" t="s">
        <v>168</v>
      </c>
      <c r="E1174" s="252">
        <v>3.78</v>
      </c>
      <c r="F1174" s="253">
        <v>327</v>
      </c>
      <c r="G1174" s="253">
        <v>1236.06</v>
      </c>
    </row>
    <row r="1175" spans="1:7" ht="15.75" customHeight="1">
      <c r="A1175" s="254"/>
      <c r="B1175" s="254"/>
      <c r="C1175" s="254"/>
      <c r="D1175" s="254"/>
      <c r="E1175" s="359" t="s">
        <v>224</v>
      </c>
      <c r="F1175" s="359"/>
      <c r="G1175" s="255">
        <v>3369.84</v>
      </c>
    </row>
    <row r="1176" spans="1:7" ht="15.75" customHeight="1">
      <c r="A1176" s="362" t="s">
        <v>234</v>
      </c>
      <c r="B1176" s="362"/>
      <c r="C1176" s="229" t="s">
        <v>175</v>
      </c>
      <c r="D1176" s="229" t="s">
        <v>203</v>
      </c>
      <c r="E1176" s="229" t="s">
        <v>204</v>
      </c>
      <c r="F1176" s="229" t="s">
        <v>205</v>
      </c>
      <c r="G1176" s="229" t="s">
        <v>98</v>
      </c>
    </row>
    <row r="1177" spans="1:7">
      <c r="A1177" s="250" t="s">
        <v>238</v>
      </c>
      <c r="B1177" s="251" t="s">
        <v>239</v>
      </c>
      <c r="C1177" s="250" t="s">
        <v>133</v>
      </c>
      <c r="D1177" s="250" t="s">
        <v>237</v>
      </c>
      <c r="E1177" s="252">
        <v>6.57</v>
      </c>
      <c r="F1177" s="253">
        <v>22.54</v>
      </c>
      <c r="G1177" s="253">
        <v>148.08000000000001</v>
      </c>
    </row>
    <row r="1178" spans="1:7">
      <c r="A1178" s="250" t="s">
        <v>447</v>
      </c>
      <c r="B1178" s="251" t="s">
        <v>448</v>
      </c>
      <c r="C1178" s="250" t="s">
        <v>133</v>
      </c>
      <c r="D1178" s="250" t="s">
        <v>237</v>
      </c>
      <c r="E1178" s="252">
        <v>6.76</v>
      </c>
      <c r="F1178" s="253">
        <v>23.42</v>
      </c>
      <c r="G1178" s="253">
        <v>158.31</v>
      </c>
    </row>
    <row r="1179" spans="1:7" ht="15.75" customHeight="1">
      <c r="A1179" s="254"/>
      <c r="B1179" s="254"/>
      <c r="C1179" s="254"/>
      <c r="D1179" s="254"/>
      <c r="E1179" s="359" t="s">
        <v>240</v>
      </c>
      <c r="F1179" s="359"/>
      <c r="G1179" s="255">
        <v>306.39</v>
      </c>
    </row>
    <row r="1180" spans="1:7" ht="15.75">
      <c r="A1180" s="254"/>
      <c r="B1180" s="254"/>
      <c r="C1180" s="254"/>
      <c r="D1180" s="254"/>
      <c r="E1180" s="360" t="s">
        <v>230</v>
      </c>
      <c r="F1180" s="360"/>
      <c r="G1180" s="230">
        <v>3676.23</v>
      </c>
    </row>
    <row r="1181" spans="1:7" ht="15.75" customHeight="1">
      <c r="A1181" s="254"/>
      <c r="B1181" s="254"/>
      <c r="C1181" s="254"/>
      <c r="D1181" s="254"/>
      <c r="E1181" s="360" t="s">
        <v>231</v>
      </c>
      <c r="F1181" s="360"/>
      <c r="G1181" s="230">
        <v>3574.62</v>
      </c>
    </row>
    <row r="1182" spans="1:7" ht="15.75" customHeight="1">
      <c r="A1182" s="254"/>
      <c r="B1182" s="254"/>
      <c r="C1182" s="254"/>
      <c r="D1182" s="254"/>
      <c r="E1182" s="360" t="s">
        <v>232</v>
      </c>
      <c r="F1182" s="360"/>
      <c r="G1182" s="230">
        <v>3676.23</v>
      </c>
    </row>
    <row r="1183" spans="1:7" ht="15.75" customHeight="1">
      <c r="A1183" s="254"/>
      <c r="B1183" s="254"/>
      <c r="C1183" s="254"/>
      <c r="D1183" s="254"/>
      <c r="E1183" s="360" t="s">
        <v>1862</v>
      </c>
      <c r="F1183" s="360"/>
      <c r="G1183" s="230">
        <v>826.05</v>
      </c>
    </row>
    <row r="1184" spans="1:7" ht="15.75" customHeight="1">
      <c r="A1184" s="254"/>
      <c r="B1184" s="254"/>
      <c r="C1184" s="254"/>
      <c r="D1184" s="254"/>
      <c r="E1184" s="360" t="s">
        <v>233</v>
      </c>
      <c r="F1184" s="360"/>
      <c r="G1184" s="230">
        <v>4502.28</v>
      </c>
    </row>
    <row r="1185" spans="1:7">
      <c r="A1185" s="254"/>
      <c r="B1185" s="254"/>
      <c r="C1185" s="361"/>
      <c r="D1185" s="361"/>
      <c r="E1185" s="254"/>
      <c r="F1185" s="254"/>
      <c r="G1185" s="254"/>
    </row>
    <row r="1186" spans="1:7" ht="15.75" customHeight="1">
      <c r="A1186" s="362" t="s">
        <v>1415</v>
      </c>
      <c r="B1186" s="362"/>
      <c r="C1186" s="362"/>
      <c r="D1186" s="362"/>
      <c r="E1186" s="362"/>
      <c r="F1186" s="362"/>
      <c r="G1186" s="362"/>
    </row>
    <row r="1187" spans="1:7" ht="15.75">
      <c r="A1187" s="362" t="s">
        <v>212</v>
      </c>
      <c r="B1187" s="362"/>
      <c r="C1187" s="229" t="s">
        <v>175</v>
      </c>
      <c r="D1187" s="229" t="s">
        <v>203</v>
      </c>
      <c r="E1187" s="229" t="s">
        <v>204</v>
      </c>
      <c r="F1187" s="229" t="s">
        <v>205</v>
      </c>
      <c r="G1187" s="229" t="s">
        <v>98</v>
      </c>
    </row>
    <row r="1188" spans="1:7">
      <c r="A1188" s="250" t="s">
        <v>337</v>
      </c>
      <c r="B1188" s="251" t="s">
        <v>338</v>
      </c>
      <c r="C1188" s="250" t="s">
        <v>176</v>
      </c>
      <c r="D1188" s="250" t="s">
        <v>172</v>
      </c>
      <c r="E1188" s="252">
        <v>1.06E-2</v>
      </c>
      <c r="F1188" s="256">
        <v>83.58</v>
      </c>
      <c r="G1188" s="256">
        <v>0.88590000000000002</v>
      </c>
    </row>
    <row r="1189" spans="1:7" ht="30">
      <c r="A1189" s="250" t="s">
        <v>1416</v>
      </c>
      <c r="B1189" s="251" t="s">
        <v>1417</v>
      </c>
      <c r="C1189" s="250" t="s">
        <v>176</v>
      </c>
      <c r="D1189" s="250" t="s">
        <v>192</v>
      </c>
      <c r="E1189" s="252">
        <v>1</v>
      </c>
      <c r="F1189" s="256">
        <v>178.74</v>
      </c>
      <c r="G1189" s="256">
        <v>178.74</v>
      </c>
    </row>
    <row r="1190" spans="1:7">
      <c r="A1190" s="250" t="s">
        <v>596</v>
      </c>
      <c r="B1190" s="251" t="s">
        <v>597</v>
      </c>
      <c r="C1190" s="250" t="s">
        <v>176</v>
      </c>
      <c r="D1190" s="250" t="s">
        <v>193</v>
      </c>
      <c r="E1190" s="252">
        <v>1.72</v>
      </c>
      <c r="F1190" s="256">
        <v>0.96</v>
      </c>
      <c r="G1190" s="256">
        <v>1.6512</v>
      </c>
    </row>
    <row r="1191" spans="1:7">
      <c r="A1191" s="250" t="s">
        <v>339</v>
      </c>
      <c r="B1191" s="251" t="s">
        <v>340</v>
      </c>
      <c r="C1191" s="250" t="s">
        <v>176</v>
      </c>
      <c r="D1191" s="250" t="s">
        <v>193</v>
      </c>
      <c r="E1191" s="252">
        <v>1.72</v>
      </c>
      <c r="F1191" s="256">
        <v>0.71</v>
      </c>
      <c r="G1191" s="256">
        <v>1.2212000000000001</v>
      </c>
    </row>
    <row r="1192" spans="1:7">
      <c r="A1192" s="250" t="s">
        <v>1418</v>
      </c>
      <c r="B1192" s="251" t="s">
        <v>1419</v>
      </c>
      <c r="C1192" s="250" t="s">
        <v>176</v>
      </c>
      <c r="D1192" s="250" t="s">
        <v>192</v>
      </c>
      <c r="E1192" s="252">
        <v>6</v>
      </c>
      <c r="F1192" s="256">
        <v>20.86</v>
      </c>
      <c r="G1192" s="256">
        <v>125.16</v>
      </c>
    </row>
    <row r="1193" spans="1:7">
      <c r="A1193" s="250" t="s">
        <v>1420</v>
      </c>
      <c r="B1193" s="251" t="s">
        <v>1421</v>
      </c>
      <c r="C1193" s="250" t="s">
        <v>176</v>
      </c>
      <c r="D1193" s="250" t="s">
        <v>192</v>
      </c>
      <c r="E1193" s="252">
        <v>1</v>
      </c>
      <c r="F1193" s="256">
        <v>66.98</v>
      </c>
      <c r="G1193" s="256">
        <v>66.98</v>
      </c>
    </row>
    <row r="1194" spans="1:7">
      <c r="A1194" s="250" t="s">
        <v>1422</v>
      </c>
      <c r="B1194" s="251" t="s">
        <v>1423</v>
      </c>
      <c r="C1194" s="250" t="s">
        <v>176</v>
      </c>
      <c r="D1194" s="250" t="s">
        <v>192</v>
      </c>
      <c r="E1194" s="252">
        <v>2</v>
      </c>
      <c r="F1194" s="256">
        <v>28.92</v>
      </c>
      <c r="G1194" s="256">
        <v>57.84</v>
      </c>
    </row>
    <row r="1195" spans="1:7" ht="30">
      <c r="A1195" s="250" t="s">
        <v>1424</v>
      </c>
      <c r="B1195" s="251" t="s">
        <v>1425</v>
      </c>
      <c r="C1195" s="250" t="s">
        <v>176</v>
      </c>
      <c r="D1195" s="250" t="s">
        <v>192</v>
      </c>
      <c r="E1195" s="252">
        <v>1</v>
      </c>
      <c r="F1195" s="256">
        <v>71.2</v>
      </c>
      <c r="G1195" s="256">
        <v>71.2</v>
      </c>
    </row>
    <row r="1196" spans="1:7">
      <c r="A1196" s="250" t="s">
        <v>1426</v>
      </c>
      <c r="B1196" s="251" t="s">
        <v>1427</v>
      </c>
      <c r="C1196" s="250" t="s">
        <v>176</v>
      </c>
      <c r="D1196" s="250" t="s">
        <v>192</v>
      </c>
      <c r="E1196" s="252">
        <v>8</v>
      </c>
      <c r="F1196" s="256">
        <v>0.34</v>
      </c>
      <c r="G1196" s="256">
        <v>2.72</v>
      </c>
    </row>
    <row r="1197" spans="1:7">
      <c r="A1197" s="250" t="s">
        <v>1428</v>
      </c>
      <c r="B1197" s="251" t="s">
        <v>1429</v>
      </c>
      <c r="C1197" s="250" t="s">
        <v>176</v>
      </c>
      <c r="D1197" s="250" t="s">
        <v>192</v>
      </c>
      <c r="E1197" s="252">
        <v>2</v>
      </c>
      <c r="F1197" s="256">
        <v>318.99</v>
      </c>
      <c r="G1197" s="256">
        <v>637.98</v>
      </c>
    </row>
    <row r="1198" spans="1:7">
      <c r="A1198" s="250" t="s">
        <v>1190</v>
      </c>
      <c r="B1198" s="251" t="s">
        <v>1191</v>
      </c>
      <c r="C1198" s="250" t="s">
        <v>176</v>
      </c>
      <c r="D1198" s="250" t="s">
        <v>193</v>
      </c>
      <c r="E1198" s="252">
        <v>0.5</v>
      </c>
      <c r="F1198" s="256">
        <v>17</v>
      </c>
      <c r="G1198" s="256">
        <v>8.5</v>
      </c>
    </row>
    <row r="1199" spans="1:7">
      <c r="A1199" s="250" t="s">
        <v>1430</v>
      </c>
      <c r="B1199" s="251" t="s">
        <v>1431</v>
      </c>
      <c r="C1199" s="250" t="s">
        <v>176</v>
      </c>
      <c r="D1199" s="250" t="s">
        <v>192</v>
      </c>
      <c r="E1199" s="252">
        <v>6</v>
      </c>
      <c r="F1199" s="256">
        <v>1.76</v>
      </c>
      <c r="G1199" s="256">
        <v>10.56</v>
      </c>
    </row>
    <row r="1200" spans="1:7" ht="15.75" customHeight="1">
      <c r="A1200" s="254"/>
      <c r="B1200" s="254"/>
      <c r="C1200" s="254"/>
      <c r="D1200" s="254"/>
      <c r="E1200" s="359" t="s">
        <v>224</v>
      </c>
      <c r="F1200" s="359"/>
      <c r="G1200" s="257">
        <v>1163.4383</v>
      </c>
    </row>
    <row r="1201" spans="1:7" ht="15.75">
      <c r="A1201" s="362" t="s">
        <v>225</v>
      </c>
      <c r="B1201" s="362"/>
      <c r="C1201" s="229" t="s">
        <v>175</v>
      </c>
      <c r="D1201" s="229" t="s">
        <v>203</v>
      </c>
      <c r="E1201" s="229" t="s">
        <v>204</v>
      </c>
      <c r="F1201" s="229" t="s">
        <v>205</v>
      </c>
      <c r="G1201" s="229" t="s">
        <v>98</v>
      </c>
    </row>
    <row r="1202" spans="1:7">
      <c r="A1202" s="250" t="s">
        <v>602</v>
      </c>
      <c r="B1202" s="251" t="s">
        <v>603</v>
      </c>
      <c r="C1202" s="250" t="s">
        <v>176</v>
      </c>
      <c r="D1202" s="250" t="s">
        <v>237</v>
      </c>
      <c r="E1202" s="252">
        <v>6</v>
      </c>
      <c r="F1202" s="256">
        <v>20.998899999999999</v>
      </c>
      <c r="G1202" s="256">
        <v>126</v>
      </c>
    </row>
    <row r="1203" spans="1:7">
      <c r="A1203" s="250" t="s">
        <v>604</v>
      </c>
      <c r="B1203" s="251" t="s">
        <v>605</v>
      </c>
      <c r="C1203" s="250" t="s">
        <v>176</v>
      </c>
      <c r="D1203" s="250" t="s">
        <v>237</v>
      </c>
      <c r="E1203" s="252">
        <v>6</v>
      </c>
      <c r="F1203" s="256">
        <v>26.728400000000001</v>
      </c>
      <c r="G1203" s="256">
        <v>160.38</v>
      </c>
    </row>
    <row r="1204" spans="1:7">
      <c r="A1204" s="250" t="s">
        <v>241</v>
      </c>
      <c r="B1204" s="251" t="s">
        <v>242</v>
      </c>
      <c r="C1204" s="250" t="s">
        <v>176</v>
      </c>
      <c r="D1204" s="250" t="s">
        <v>237</v>
      </c>
      <c r="E1204" s="252">
        <v>2</v>
      </c>
      <c r="F1204" s="256">
        <v>26.728400000000001</v>
      </c>
      <c r="G1204" s="256">
        <v>53.46</v>
      </c>
    </row>
    <row r="1205" spans="1:7">
      <c r="A1205" s="250" t="s">
        <v>243</v>
      </c>
      <c r="B1205" s="251" t="s">
        <v>244</v>
      </c>
      <c r="C1205" s="250" t="s">
        <v>176</v>
      </c>
      <c r="D1205" s="250" t="s">
        <v>237</v>
      </c>
      <c r="E1205" s="252">
        <v>2</v>
      </c>
      <c r="F1205" s="256">
        <v>20.165800000000001</v>
      </c>
      <c r="G1205" s="256">
        <v>40.340000000000003</v>
      </c>
    </row>
    <row r="1206" spans="1:7" ht="15.75" customHeight="1">
      <c r="A1206" s="254"/>
      <c r="B1206" s="254"/>
      <c r="C1206" s="254"/>
      <c r="D1206" s="254"/>
      <c r="E1206" s="359" t="s">
        <v>229</v>
      </c>
      <c r="F1206" s="359"/>
      <c r="G1206" s="257">
        <v>380.18</v>
      </c>
    </row>
    <row r="1207" spans="1:7" ht="15.75">
      <c r="A1207" s="254"/>
      <c r="B1207" s="254"/>
      <c r="C1207" s="254"/>
      <c r="D1207" s="254"/>
      <c r="E1207" s="360" t="s">
        <v>230</v>
      </c>
      <c r="F1207" s="360"/>
      <c r="G1207" s="230">
        <v>1543.62</v>
      </c>
    </row>
    <row r="1208" spans="1:7" ht="15.75" customHeight="1">
      <c r="A1208" s="254"/>
      <c r="B1208" s="254"/>
      <c r="C1208" s="254"/>
      <c r="D1208" s="254"/>
      <c r="E1208" s="360" t="s">
        <v>231</v>
      </c>
      <c r="F1208" s="360"/>
      <c r="G1208" s="230">
        <v>1288.49</v>
      </c>
    </row>
    <row r="1209" spans="1:7" ht="15.75" customHeight="1">
      <c r="A1209" s="254"/>
      <c r="B1209" s="254"/>
      <c r="C1209" s="254"/>
      <c r="D1209" s="254"/>
      <c r="E1209" s="360" t="s">
        <v>232</v>
      </c>
      <c r="F1209" s="360"/>
      <c r="G1209" s="230">
        <v>1543.62</v>
      </c>
    </row>
    <row r="1210" spans="1:7" ht="15.75" customHeight="1">
      <c r="A1210" s="254"/>
      <c r="B1210" s="254"/>
      <c r="C1210" s="254"/>
      <c r="D1210" s="254"/>
      <c r="E1210" s="360" t="s">
        <v>1862</v>
      </c>
      <c r="F1210" s="360"/>
      <c r="G1210" s="230">
        <v>346.85</v>
      </c>
    </row>
    <row r="1211" spans="1:7" ht="15.75" customHeight="1">
      <c r="A1211" s="254"/>
      <c r="B1211" s="254"/>
      <c r="C1211" s="254"/>
      <c r="D1211" s="254"/>
      <c r="E1211" s="360" t="s">
        <v>233</v>
      </c>
      <c r="F1211" s="360"/>
      <c r="G1211" s="230">
        <v>1890.47</v>
      </c>
    </row>
    <row r="1212" spans="1:7">
      <c r="A1212" s="254"/>
      <c r="B1212" s="254"/>
      <c r="C1212" s="361"/>
      <c r="D1212" s="361"/>
      <c r="E1212" s="254"/>
      <c r="F1212" s="254"/>
      <c r="G1212" s="254"/>
    </row>
    <row r="1213" spans="1:7" ht="15.75" customHeight="1">
      <c r="A1213" s="362" t="s">
        <v>1432</v>
      </c>
      <c r="B1213" s="362"/>
      <c r="C1213" s="362"/>
      <c r="D1213" s="362"/>
      <c r="E1213" s="362"/>
      <c r="F1213" s="362"/>
      <c r="G1213" s="362"/>
    </row>
    <row r="1214" spans="1:7" ht="15.75">
      <c r="A1214" s="362" t="s">
        <v>212</v>
      </c>
      <c r="B1214" s="362"/>
      <c r="C1214" s="229" t="s">
        <v>175</v>
      </c>
      <c r="D1214" s="229" t="s">
        <v>203</v>
      </c>
      <c r="E1214" s="229" t="s">
        <v>204</v>
      </c>
      <c r="F1214" s="229" t="s">
        <v>205</v>
      </c>
      <c r="G1214" s="229" t="s">
        <v>98</v>
      </c>
    </row>
    <row r="1215" spans="1:7" ht="45">
      <c r="A1215" s="250" t="s">
        <v>1433</v>
      </c>
      <c r="B1215" s="251" t="s">
        <v>1434</v>
      </c>
      <c r="C1215" s="250" t="s">
        <v>133</v>
      </c>
      <c r="D1215" s="250" t="s">
        <v>168</v>
      </c>
      <c r="E1215" s="252">
        <v>1</v>
      </c>
      <c r="F1215" s="253">
        <v>538.02</v>
      </c>
      <c r="G1215" s="253">
        <v>538.02</v>
      </c>
    </row>
    <row r="1216" spans="1:7" ht="15.75" customHeight="1">
      <c r="A1216" s="254"/>
      <c r="B1216" s="254"/>
      <c r="C1216" s="254"/>
      <c r="D1216" s="254"/>
      <c r="E1216" s="359" t="s">
        <v>224</v>
      </c>
      <c r="F1216" s="359"/>
      <c r="G1216" s="255">
        <v>538.02</v>
      </c>
    </row>
    <row r="1217" spans="1:7" ht="15.75" customHeight="1">
      <c r="A1217" s="362" t="s">
        <v>234</v>
      </c>
      <c r="B1217" s="362"/>
      <c r="C1217" s="229" t="s">
        <v>175</v>
      </c>
      <c r="D1217" s="229" t="s">
        <v>203</v>
      </c>
      <c r="E1217" s="229" t="s">
        <v>204</v>
      </c>
      <c r="F1217" s="229" t="s">
        <v>205</v>
      </c>
      <c r="G1217" s="229" t="s">
        <v>98</v>
      </c>
    </row>
    <row r="1218" spans="1:7">
      <c r="A1218" s="250" t="s">
        <v>235</v>
      </c>
      <c r="B1218" s="251" t="s">
        <v>236</v>
      </c>
      <c r="C1218" s="250" t="s">
        <v>133</v>
      </c>
      <c r="D1218" s="250" t="s">
        <v>237</v>
      </c>
      <c r="E1218" s="252">
        <v>0.45700000000000002</v>
      </c>
      <c r="F1218" s="253">
        <v>28.21</v>
      </c>
      <c r="G1218" s="253">
        <v>12.89</v>
      </c>
    </row>
    <row r="1219" spans="1:7">
      <c r="A1219" s="250" t="s">
        <v>238</v>
      </c>
      <c r="B1219" s="251" t="s">
        <v>239</v>
      </c>
      <c r="C1219" s="250" t="s">
        <v>133</v>
      </c>
      <c r="D1219" s="250" t="s">
        <v>237</v>
      </c>
      <c r="E1219" s="252">
        <v>0.22900000000000001</v>
      </c>
      <c r="F1219" s="253">
        <v>22.54</v>
      </c>
      <c r="G1219" s="253">
        <v>5.16</v>
      </c>
    </row>
    <row r="1220" spans="1:7" ht="15.75" customHeight="1">
      <c r="A1220" s="254"/>
      <c r="B1220" s="254"/>
      <c r="C1220" s="254"/>
      <c r="D1220" s="254"/>
      <c r="E1220" s="359" t="s">
        <v>240</v>
      </c>
      <c r="F1220" s="359"/>
      <c r="G1220" s="255">
        <v>18.05</v>
      </c>
    </row>
    <row r="1221" spans="1:7" ht="15.75">
      <c r="A1221" s="362" t="s">
        <v>245</v>
      </c>
      <c r="B1221" s="362"/>
      <c r="C1221" s="229" t="s">
        <v>175</v>
      </c>
      <c r="D1221" s="229" t="s">
        <v>203</v>
      </c>
      <c r="E1221" s="229" t="s">
        <v>204</v>
      </c>
      <c r="F1221" s="229" t="s">
        <v>205</v>
      </c>
      <c r="G1221" s="229" t="s">
        <v>98</v>
      </c>
    </row>
    <row r="1222" spans="1:7" ht="45">
      <c r="A1222" s="250" t="s">
        <v>1435</v>
      </c>
      <c r="B1222" s="251" t="s">
        <v>1436</v>
      </c>
      <c r="C1222" s="250" t="s">
        <v>133</v>
      </c>
      <c r="D1222" s="250" t="s">
        <v>172</v>
      </c>
      <c r="E1222" s="252">
        <v>1.2E-2</v>
      </c>
      <c r="F1222" s="253">
        <v>673.55</v>
      </c>
      <c r="G1222" s="253">
        <v>8.08</v>
      </c>
    </row>
    <row r="1223" spans="1:7" ht="15.75" customHeight="1">
      <c r="A1223" s="254"/>
      <c r="B1223" s="254"/>
      <c r="C1223" s="254"/>
      <c r="D1223" s="254"/>
      <c r="E1223" s="359" t="s">
        <v>247</v>
      </c>
      <c r="F1223" s="359"/>
      <c r="G1223" s="255">
        <v>8.08</v>
      </c>
    </row>
    <row r="1224" spans="1:7" ht="15.75">
      <c r="A1224" s="254"/>
      <c r="B1224" s="254"/>
      <c r="C1224" s="254"/>
      <c r="D1224" s="254"/>
      <c r="E1224" s="360" t="s">
        <v>230</v>
      </c>
      <c r="F1224" s="360"/>
      <c r="G1224" s="230">
        <v>564.15</v>
      </c>
    </row>
    <row r="1225" spans="1:7" ht="15.75" customHeight="1">
      <c r="A1225" s="254"/>
      <c r="B1225" s="254"/>
      <c r="C1225" s="254"/>
      <c r="D1225" s="254"/>
      <c r="E1225" s="360" t="s">
        <v>231</v>
      </c>
      <c r="F1225" s="360"/>
      <c r="G1225" s="230">
        <v>556.92999999999995</v>
      </c>
    </row>
    <row r="1226" spans="1:7" ht="15.75" customHeight="1">
      <c r="A1226" s="254"/>
      <c r="B1226" s="254"/>
      <c r="C1226" s="254"/>
      <c r="D1226" s="254"/>
      <c r="E1226" s="360" t="s">
        <v>232</v>
      </c>
      <c r="F1226" s="360"/>
      <c r="G1226" s="230">
        <v>564.15</v>
      </c>
    </row>
    <row r="1227" spans="1:7" ht="15.75" customHeight="1">
      <c r="A1227" s="254"/>
      <c r="B1227" s="254"/>
      <c r="C1227" s="254"/>
      <c r="D1227" s="254"/>
      <c r="E1227" s="360" t="s">
        <v>1862</v>
      </c>
      <c r="F1227" s="360"/>
      <c r="G1227" s="230">
        <v>126.76</v>
      </c>
    </row>
    <row r="1228" spans="1:7" ht="33" customHeight="1">
      <c r="A1228" s="254"/>
      <c r="B1228" s="254"/>
      <c r="C1228" s="254"/>
      <c r="D1228" s="254"/>
      <c r="E1228" s="360" t="s">
        <v>233</v>
      </c>
      <c r="F1228" s="360"/>
      <c r="G1228" s="230">
        <v>690.91</v>
      </c>
    </row>
    <row r="1229" spans="1:7">
      <c r="A1229" s="254"/>
      <c r="B1229" s="254"/>
      <c r="C1229" s="361"/>
      <c r="D1229" s="361"/>
      <c r="E1229" s="254"/>
      <c r="F1229" s="254"/>
      <c r="G1229" s="254"/>
    </row>
    <row r="1230" spans="1:7" ht="33.75" customHeight="1">
      <c r="A1230" s="362" t="s">
        <v>1437</v>
      </c>
      <c r="B1230" s="362"/>
      <c r="C1230" s="362"/>
      <c r="D1230" s="362"/>
      <c r="E1230" s="362"/>
      <c r="F1230" s="362"/>
      <c r="G1230" s="362"/>
    </row>
    <row r="1231" spans="1:7" ht="15.75">
      <c r="A1231" s="362" t="s">
        <v>212</v>
      </c>
      <c r="B1231" s="362"/>
      <c r="C1231" s="229" t="s">
        <v>175</v>
      </c>
      <c r="D1231" s="229" t="s">
        <v>203</v>
      </c>
      <c r="E1231" s="229" t="s">
        <v>204</v>
      </c>
      <c r="F1231" s="229" t="s">
        <v>205</v>
      </c>
      <c r="G1231" s="229" t="s">
        <v>98</v>
      </c>
    </row>
    <row r="1232" spans="1:7" ht="45">
      <c r="A1232" s="250" t="s">
        <v>556</v>
      </c>
      <c r="B1232" s="251" t="s">
        <v>557</v>
      </c>
      <c r="C1232" s="250" t="s">
        <v>133</v>
      </c>
      <c r="D1232" s="250" t="s">
        <v>192</v>
      </c>
      <c r="E1232" s="252">
        <v>0.83330000000000004</v>
      </c>
      <c r="F1232" s="253">
        <v>418.25</v>
      </c>
      <c r="G1232" s="253">
        <v>348.52</v>
      </c>
    </row>
    <row r="1233" spans="1:7" ht="45">
      <c r="A1233" s="250" t="s">
        <v>451</v>
      </c>
      <c r="B1233" s="251" t="s">
        <v>452</v>
      </c>
      <c r="C1233" s="250" t="s">
        <v>133</v>
      </c>
      <c r="D1233" s="250" t="s">
        <v>192</v>
      </c>
      <c r="E1233" s="252">
        <v>9.1999999999999993</v>
      </c>
      <c r="F1233" s="253">
        <v>0.2</v>
      </c>
      <c r="G1233" s="253">
        <v>1.84</v>
      </c>
    </row>
    <row r="1234" spans="1:7">
      <c r="A1234" s="250" t="s">
        <v>449</v>
      </c>
      <c r="B1234" s="251" t="s">
        <v>450</v>
      </c>
      <c r="C1234" s="250" t="s">
        <v>133</v>
      </c>
      <c r="D1234" s="250" t="s">
        <v>192</v>
      </c>
      <c r="E1234" s="252">
        <v>0.62329999999999997</v>
      </c>
      <c r="F1234" s="253">
        <v>33.56</v>
      </c>
      <c r="G1234" s="253">
        <v>20.91</v>
      </c>
    </row>
    <row r="1235" spans="1:7" ht="15.75" customHeight="1">
      <c r="A1235" s="254"/>
      <c r="B1235" s="254"/>
      <c r="C1235" s="254"/>
      <c r="D1235" s="254"/>
      <c r="E1235" s="359" t="s">
        <v>224</v>
      </c>
      <c r="F1235" s="359"/>
      <c r="G1235" s="255">
        <v>371.27</v>
      </c>
    </row>
    <row r="1236" spans="1:7" ht="15.75" customHeight="1">
      <c r="A1236" s="362" t="s">
        <v>234</v>
      </c>
      <c r="B1236" s="362"/>
      <c r="C1236" s="229" t="s">
        <v>175</v>
      </c>
      <c r="D1236" s="229" t="s">
        <v>203</v>
      </c>
      <c r="E1236" s="229" t="s">
        <v>204</v>
      </c>
      <c r="F1236" s="229" t="s">
        <v>205</v>
      </c>
      <c r="G1236" s="229" t="s">
        <v>98</v>
      </c>
    </row>
    <row r="1237" spans="1:7">
      <c r="A1237" s="250" t="s">
        <v>235</v>
      </c>
      <c r="B1237" s="251" t="s">
        <v>236</v>
      </c>
      <c r="C1237" s="250" t="s">
        <v>133</v>
      </c>
      <c r="D1237" s="250" t="s">
        <v>237</v>
      </c>
      <c r="E1237" s="252">
        <v>0.51900000000000002</v>
      </c>
      <c r="F1237" s="253">
        <v>28.21</v>
      </c>
      <c r="G1237" s="253">
        <v>14.64</v>
      </c>
    </row>
    <row r="1238" spans="1:7">
      <c r="A1238" s="250" t="s">
        <v>238</v>
      </c>
      <c r="B1238" s="251" t="s">
        <v>239</v>
      </c>
      <c r="C1238" s="250" t="s">
        <v>133</v>
      </c>
      <c r="D1238" s="250" t="s">
        <v>237</v>
      </c>
      <c r="E1238" s="252">
        <v>0.25900000000000001</v>
      </c>
      <c r="F1238" s="253">
        <v>22.54</v>
      </c>
      <c r="G1238" s="253">
        <v>5.83</v>
      </c>
    </row>
    <row r="1239" spans="1:7" ht="15.75" customHeight="1">
      <c r="A1239" s="254"/>
      <c r="B1239" s="254"/>
      <c r="C1239" s="254"/>
      <c r="D1239" s="254"/>
      <c r="E1239" s="359" t="s">
        <v>240</v>
      </c>
      <c r="F1239" s="359"/>
      <c r="G1239" s="255">
        <v>20.47</v>
      </c>
    </row>
    <row r="1240" spans="1:7" ht="15.75">
      <c r="A1240" s="254"/>
      <c r="B1240" s="254"/>
      <c r="C1240" s="254"/>
      <c r="D1240" s="254"/>
      <c r="E1240" s="360" t="s">
        <v>230</v>
      </c>
      <c r="F1240" s="360"/>
      <c r="G1240" s="230">
        <v>391.74</v>
      </c>
    </row>
    <row r="1241" spans="1:7" ht="15.75" customHeight="1">
      <c r="A1241" s="254"/>
      <c r="B1241" s="254"/>
      <c r="C1241" s="254"/>
      <c r="D1241" s="254"/>
      <c r="E1241" s="360" t="s">
        <v>231</v>
      </c>
      <c r="F1241" s="360"/>
      <c r="G1241" s="230">
        <v>384.44</v>
      </c>
    </row>
    <row r="1242" spans="1:7" ht="15.75" customHeight="1">
      <c r="A1242" s="254"/>
      <c r="B1242" s="254"/>
      <c r="C1242" s="254"/>
      <c r="D1242" s="254"/>
      <c r="E1242" s="360" t="s">
        <v>232</v>
      </c>
      <c r="F1242" s="360"/>
      <c r="G1242" s="230">
        <v>391.74</v>
      </c>
    </row>
    <row r="1243" spans="1:7" ht="15.75" customHeight="1">
      <c r="A1243" s="254"/>
      <c r="B1243" s="254"/>
      <c r="C1243" s="254"/>
      <c r="D1243" s="254"/>
      <c r="E1243" s="360" t="s">
        <v>1862</v>
      </c>
      <c r="F1243" s="360"/>
      <c r="G1243" s="230">
        <v>88.02</v>
      </c>
    </row>
    <row r="1244" spans="1:7" ht="15.75" customHeight="1">
      <c r="A1244" s="254"/>
      <c r="B1244" s="254"/>
      <c r="C1244" s="254"/>
      <c r="D1244" s="254"/>
      <c r="E1244" s="360" t="s">
        <v>233</v>
      </c>
      <c r="F1244" s="360"/>
      <c r="G1244" s="230">
        <v>479.76</v>
      </c>
    </row>
    <row r="1245" spans="1:7">
      <c r="A1245" s="254"/>
      <c r="B1245" s="254"/>
      <c r="C1245" s="361"/>
      <c r="D1245" s="361"/>
      <c r="E1245" s="254"/>
      <c r="F1245" s="254"/>
      <c r="G1245" s="254"/>
    </row>
    <row r="1246" spans="1:7" ht="30.75" customHeight="1">
      <c r="A1246" s="362" t="s">
        <v>1438</v>
      </c>
      <c r="B1246" s="362"/>
      <c r="C1246" s="362"/>
      <c r="D1246" s="362"/>
      <c r="E1246" s="362"/>
      <c r="F1246" s="362"/>
      <c r="G1246" s="362"/>
    </row>
    <row r="1247" spans="1:7" ht="15.75">
      <c r="A1247" s="362" t="s">
        <v>212</v>
      </c>
      <c r="B1247" s="362"/>
      <c r="C1247" s="229" t="s">
        <v>175</v>
      </c>
      <c r="D1247" s="229" t="s">
        <v>203</v>
      </c>
      <c r="E1247" s="229" t="s">
        <v>204</v>
      </c>
      <c r="F1247" s="229" t="s">
        <v>205</v>
      </c>
      <c r="G1247" s="229" t="s">
        <v>98</v>
      </c>
    </row>
    <row r="1248" spans="1:7" ht="45">
      <c r="A1248" s="250" t="s">
        <v>453</v>
      </c>
      <c r="B1248" s="251" t="s">
        <v>454</v>
      </c>
      <c r="C1248" s="250" t="s">
        <v>133</v>
      </c>
      <c r="D1248" s="250" t="s">
        <v>192</v>
      </c>
      <c r="E1248" s="252">
        <v>2.0832999999999999</v>
      </c>
      <c r="F1248" s="253">
        <v>308</v>
      </c>
      <c r="G1248" s="253">
        <v>641.65</v>
      </c>
    </row>
    <row r="1249" spans="1:7" ht="45">
      <c r="A1249" s="250" t="s">
        <v>451</v>
      </c>
      <c r="B1249" s="251" t="s">
        <v>452</v>
      </c>
      <c r="C1249" s="250" t="s">
        <v>133</v>
      </c>
      <c r="D1249" s="250" t="s">
        <v>192</v>
      </c>
      <c r="E1249" s="252">
        <v>24.4</v>
      </c>
      <c r="F1249" s="253">
        <v>0.2</v>
      </c>
      <c r="G1249" s="253">
        <v>4.88</v>
      </c>
    </row>
    <row r="1250" spans="1:7">
      <c r="A1250" s="250" t="s">
        <v>449</v>
      </c>
      <c r="B1250" s="251" t="s">
        <v>450</v>
      </c>
      <c r="C1250" s="250" t="s">
        <v>133</v>
      </c>
      <c r="D1250" s="250" t="s">
        <v>192</v>
      </c>
      <c r="E1250" s="252">
        <v>1.2466999999999999</v>
      </c>
      <c r="F1250" s="253">
        <v>33.56</v>
      </c>
      <c r="G1250" s="253">
        <v>41.83</v>
      </c>
    </row>
    <row r="1251" spans="1:7" ht="33" customHeight="1">
      <c r="A1251" s="254"/>
      <c r="B1251" s="254"/>
      <c r="C1251" s="254"/>
      <c r="D1251" s="254"/>
      <c r="E1251" s="359" t="s">
        <v>224</v>
      </c>
      <c r="F1251" s="359"/>
      <c r="G1251" s="255">
        <v>688.36</v>
      </c>
    </row>
    <row r="1252" spans="1:7" ht="15.75" customHeight="1">
      <c r="A1252" s="362" t="s">
        <v>234</v>
      </c>
      <c r="B1252" s="362"/>
      <c r="C1252" s="229" t="s">
        <v>175</v>
      </c>
      <c r="D1252" s="229" t="s">
        <v>203</v>
      </c>
      <c r="E1252" s="229" t="s">
        <v>204</v>
      </c>
      <c r="F1252" s="229" t="s">
        <v>205</v>
      </c>
      <c r="G1252" s="229" t="s">
        <v>98</v>
      </c>
    </row>
    <row r="1253" spans="1:7">
      <c r="A1253" s="250" t="s">
        <v>235</v>
      </c>
      <c r="B1253" s="251" t="s">
        <v>236</v>
      </c>
      <c r="C1253" s="250" t="s">
        <v>133</v>
      </c>
      <c r="D1253" s="250" t="s">
        <v>237</v>
      </c>
      <c r="E1253" s="252">
        <v>1.7070000000000001</v>
      </c>
      <c r="F1253" s="253">
        <v>28.21</v>
      </c>
      <c r="G1253" s="253">
        <v>48.15</v>
      </c>
    </row>
    <row r="1254" spans="1:7">
      <c r="A1254" s="250" t="s">
        <v>238</v>
      </c>
      <c r="B1254" s="251" t="s">
        <v>239</v>
      </c>
      <c r="C1254" s="250" t="s">
        <v>133</v>
      </c>
      <c r="D1254" s="250" t="s">
        <v>237</v>
      </c>
      <c r="E1254" s="252">
        <v>0.85299999999999998</v>
      </c>
      <c r="F1254" s="253">
        <v>22.54</v>
      </c>
      <c r="G1254" s="253">
        <v>19.22</v>
      </c>
    </row>
    <row r="1255" spans="1:7" ht="15.75" customHeight="1">
      <c r="A1255" s="254"/>
      <c r="B1255" s="254"/>
      <c r="C1255" s="254"/>
      <c r="D1255" s="254"/>
      <c r="E1255" s="359" t="s">
        <v>240</v>
      </c>
      <c r="F1255" s="359"/>
      <c r="G1255" s="255">
        <v>67.37</v>
      </c>
    </row>
    <row r="1256" spans="1:7" ht="15.75">
      <c r="A1256" s="254"/>
      <c r="B1256" s="254"/>
      <c r="C1256" s="254"/>
      <c r="D1256" s="254"/>
      <c r="E1256" s="360" t="s">
        <v>230</v>
      </c>
      <c r="F1256" s="360"/>
      <c r="G1256" s="230">
        <v>755.73</v>
      </c>
    </row>
    <row r="1257" spans="1:7" ht="15.75" customHeight="1">
      <c r="A1257" s="254"/>
      <c r="B1257" s="254"/>
      <c r="C1257" s="254"/>
      <c r="D1257" s="254"/>
      <c r="E1257" s="360" t="s">
        <v>231</v>
      </c>
      <c r="F1257" s="360"/>
      <c r="G1257" s="230">
        <v>731.71</v>
      </c>
    </row>
    <row r="1258" spans="1:7" ht="15.75" customHeight="1">
      <c r="A1258" s="254"/>
      <c r="B1258" s="254"/>
      <c r="C1258" s="254"/>
      <c r="D1258" s="254"/>
      <c r="E1258" s="360" t="s">
        <v>232</v>
      </c>
      <c r="F1258" s="360"/>
      <c r="G1258" s="230">
        <v>755.73</v>
      </c>
    </row>
    <row r="1259" spans="1:7" ht="15.75" customHeight="1">
      <c r="A1259" s="254"/>
      <c r="B1259" s="254"/>
      <c r="C1259" s="254"/>
      <c r="D1259" s="254"/>
      <c r="E1259" s="360" t="s">
        <v>1862</v>
      </c>
      <c r="F1259" s="360"/>
      <c r="G1259" s="230">
        <v>169.81</v>
      </c>
    </row>
    <row r="1260" spans="1:7" ht="15.75" customHeight="1">
      <c r="A1260" s="254"/>
      <c r="B1260" s="254"/>
      <c r="C1260" s="254"/>
      <c r="D1260" s="254"/>
      <c r="E1260" s="360" t="s">
        <v>233</v>
      </c>
      <c r="F1260" s="360"/>
      <c r="G1260" s="230">
        <v>925.54</v>
      </c>
    </row>
    <row r="1261" spans="1:7">
      <c r="A1261" s="254"/>
      <c r="B1261" s="254"/>
      <c r="C1261" s="361"/>
      <c r="D1261" s="361"/>
      <c r="E1261" s="254"/>
      <c r="F1261" s="254"/>
      <c r="G1261" s="254"/>
    </row>
    <row r="1262" spans="1:7" ht="33" customHeight="1">
      <c r="A1262" s="362" t="s">
        <v>1439</v>
      </c>
      <c r="B1262" s="362"/>
      <c r="C1262" s="362"/>
      <c r="D1262" s="362"/>
      <c r="E1262" s="362"/>
      <c r="F1262" s="362"/>
      <c r="G1262" s="362"/>
    </row>
    <row r="1263" spans="1:7" ht="15.75">
      <c r="A1263" s="362" t="s">
        <v>212</v>
      </c>
      <c r="B1263" s="362"/>
      <c r="C1263" s="229" t="s">
        <v>175</v>
      </c>
      <c r="D1263" s="229" t="s">
        <v>203</v>
      </c>
      <c r="E1263" s="229" t="s">
        <v>204</v>
      </c>
      <c r="F1263" s="229" t="s">
        <v>205</v>
      </c>
      <c r="G1263" s="229" t="s">
        <v>98</v>
      </c>
    </row>
    <row r="1264" spans="1:7" ht="45">
      <c r="A1264" s="250" t="s">
        <v>1440</v>
      </c>
      <c r="B1264" s="251" t="s">
        <v>1441</v>
      </c>
      <c r="C1264" s="250" t="s">
        <v>133</v>
      </c>
      <c r="D1264" s="250" t="s">
        <v>168</v>
      </c>
      <c r="E1264" s="252">
        <v>1</v>
      </c>
      <c r="F1264" s="253">
        <v>762.8</v>
      </c>
      <c r="G1264" s="253">
        <v>762.8</v>
      </c>
    </row>
    <row r="1265" spans="1:7" ht="45">
      <c r="A1265" s="250" t="s">
        <v>451</v>
      </c>
      <c r="B1265" s="251" t="s">
        <v>452</v>
      </c>
      <c r="C1265" s="250" t="s">
        <v>133</v>
      </c>
      <c r="D1265" s="250" t="s">
        <v>192</v>
      </c>
      <c r="E1265" s="252">
        <v>17.413</v>
      </c>
      <c r="F1265" s="253">
        <v>0.2</v>
      </c>
      <c r="G1265" s="253">
        <v>3.48</v>
      </c>
    </row>
    <row r="1266" spans="1:7">
      <c r="A1266" s="250" t="s">
        <v>449</v>
      </c>
      <c r="B1266" s="251" t="s">
        <v>450</v>
      </c>
      <c r="C1266" s="250" t="s">
        <v>133</v>
      </c>
      <c r="D1266" s="250" t="s">
        <v>192</v>
      </c>
      <c r="E1266" s="252">
        <v>0.42399999999999999</v>
      </c>
      <c r="F1266" s="253">
        <v>33.56</v>
      </c>
      <c r="G1266" s="253">
        <v>14.22</v>
      </c>
    </row>
    <row r="1267" spans="1:7" ht="15.75" customHeight="1">
      <c r="A1267" s="254"/>
      <c r="B1267" s="254"/>
      <c r="C1267" s="254"/>
      <c r="D1267" s="254"/>
      <c r="E1267" s="359" t="s">
        <v>224</v>
      </c>
      <c r="F1267" s="359"/>
      <c r="G1267" s="255">
        <v>780.5</v>
      </c>
    </row>
    <row r="1268" spans="1:7" ht="15.75" customHeight="1">
      <c r="A1268" s="362" t="s">
        <v>234</v>
      </c>
      <c r="B1268" s="362"/>
      <c r="C1268" s="229" t="s">
        <v>175</v>
      </c>
      <c r="D1268" s="229" t="s">
        <v>203</v>
      </c>
      <c r="E1268" s="229" t="s">
        <v>204</v>
      </c>
      <c r="F1268" s="229" t="s">
        <v>205</v>
      </c>
      <c r="G1268" s="229" t="s">
        <v>98</v>
      </c>
    </row>
    <row r="1269" spans="1:7">
      <c r="A1269" s="250" t="s">
        <v>235</v>
      </c>
      <c r="B1269" s="251" t="s">
        <v>236</v>
      </c>
      <c r="C1269" s="250" t="s">
        <v>133</v>
      </c>
      <c r="D1269" s="250" t="s">
        <v>237</v>
      </c>
      <c r="E1269" s="252">
        <v>0.72</v>
      </c>
      <c r="F1269" s="253">
        <v>28.21</v>
      </c>
      <c r="G1269" s="253">
        <v>20.309999999999999</v>
      </c>
    </row>
    <row r="1270" spans="1:7">
      <c r="A1270" s="250" t="s">
        <v>238</v>
      </c>
      <c r="B1270" s="251" t="s">
        <v>239</v>
      </c>
      <c r="C1270" s="250" t="s">
        <v>133</v>
      </c>
      <c r="D1270" s="250" t="s">
        <v>237</v>
      </c>
      <c r="E1270" s="252">
        <v>0.36</v>
      </c>
      <c r="F1270" s="253">
        <v>22.54</v>
      </c>
      <c r="G1270" s="253">
        <v>8.11</v>
      </c>
    </row>
    <row r="1271" spans="1:7" ht="15.75" customHeight="1">
      <c r="A1271" s="254"/>
      <c r="B1271" s="254"/>
      <c r="C1271" s="254"/>
      <c r="D1271" s="254"/>
      <c r="E1271" s="359" t="s">
        <v>240</v>
      </c>
      <c r="F1271" s="359"/>
      <c r="G1271" s="255">
        <v>28.42</v>
      </c>
    </row>
    <row r="1272" spans="1:7" ht="15.75">
      <c r="A1272" s="254"/>
      <c r="B1272" s="254"/>
      <c r="C1272" s="254"/>
      <c r="D1272" s="254"/>
      <c r="E1272" s="360" t="s">
        <v>230</v>
      </c>
      <c r="F1272" s="360"/>
      <c r="G1272" s="230">
        <v>808.92</v>
      </c>
    </row>
    <row r="1273" spans="1:7" ht="15.75" customHeight="1">
      <c r="A1273" s="254"/>
      <c r="B1273" s="254"/>
      <c r="C1273" s="254"/>
      <c r="D1273" s="254"/>
      <c r="E1273" s="360" t="s">
        <v>231</v>
      </c>
      <c r="F1273" s="360"/>
      <c r="G1273" s="230">
        <v>798.79</v>
      </c>
    </row>
    <row r="1274" spans="1:7" ht="15.75" customHeight="1">
      <c r="A1274" s="254"/>
      <c r="B1274" s="254"/>
      <c r="C1274" s="254"/>
      <c r="D1274" s="254"/>
      <c r="E1274" s="360" t="s">
        <v>232</v>
      </c>
      <c r="F1274" s="360"/>
      <c r="G1274" s="230">
        <v>808.92</v>
      </c>
    </row>
    <row r="1275" spans="1:7" ht="15.75" customHeight="1">
      <c r="A1275" s="254"/>
      <c r="B1275" s="254"/>
      <c r="C1275" s="254"/>
      <c r="D1275" s="254"/>
      <c r="E1275" s="360" t="s">
        <v>1862</v>
      </c>
      <c r="F1275" s="360"/>
      <c r="G1275" s="230">
        <v>181.76</v>
      </c>
    </row>
    <row r="1276" spans="1:7" ht="15.75" customHeight="1">
      <c r="A1276" s="254"/>
      <c r="B1276" s="254"/>
      <c r="C1276" s="254"/>
      <c r="D1276" s="254"/>
      <c r="E1276" s="360" t="s">
        <v>233</v>
      </c>
      <c r="F1276" s="360"/>
      <c r="G1276" s="230">
        <v>990.68</v>
      </c>
    </row>
    <row r="1277" spans="1:7">
      <c r="A1277" s="254"/>
      <c r="B1277" s="254"/>
      <c r="C1277" s="361"/>
      <c r="D1277" s="361"/>
      <c r="E1277" s="254"/>
      <c r="F1277" s="254"/>
      <c r="G1277" s="254"/>
    </row>
    <row r="1278" spans="1:7" ht="15.75" customHeight="1">
      <c r="A1278" s="362" t="s">
        <v>1442</v>
      </c>
      <c r="B1278" s="362"/>
      <c r="C1278" s="362"/>
      <c r="D1278" s="362"/>
      <c r="E1278" s="362"/>
      <c r="F1278" s="362"/>
      <c r="G1278" s="362"/>
    </row>
    <row r="1279" spans="1:7" ht="15.75">
      <c r="A1279" s="362" t="s">
        <v>212</v>
      </c>
      <c r="B1279" s="362"/>
      <c r="C1279" s="229" t="s">
        <v>175</v>
      </c>
      <c r="D1279" s="229" t="s">
        <v>203</v>
      </c>
      <c r="E1279" s="229" t="s">
        <v>204</v>
      </c>
      <c r="F1279" s="229" t="s">
        <v>205</v>
      </c>
      <c r="G1279" s="229" t="s">
        <v>98</v>
      </c>
    </row>
    <row r="1280" spans="1:7" ht="30">
      <c r="A1280" s="250" t="s">
        <v>550</v>
      </c>
      <c r="B1280" s="251" t="s">
        <v>551</v>
      </c>
      <c r="C1280" s="250" t="s">
        <v>133</v>
      </c>
      <c r="D1280" s="250" t="s">
        <v>141</v>
      </c>
      <c r="E1280" s="252">
        <v>9.17</v>
      </c>
      <c r="F1280" s="253">
        <v>13.99</v>
      </c>
      <c r="G1280" s="253">
        <v>128.28</v>
      </c>
    </row>
    <row r="1281" spans="1:7" ht="30">
      <c r="A1281" s="250" t="s">
        <v>552</v>
      </c>
      <c r="B1281" s="251" t="s">
        <v>553</v>
      </c>
      <c r="C1281" s="250" t="s">
        <v>133</v>
      </c>
      <c r="D1281" s="250" t="s">
        <v>193</v>
      </c>
      <c r="E1281" s="252">
        <v>7.5439999999999996</v>
      </c>
      <c r="F1281" s="253">
        <v>8.02</v>
      </c>
      <c r="G1281" s="253">
        <v>60.5</v>
      </c>
    </row>
    <row r="1282" spans="1:7">
      <c r="A1282" s="250" t="s">
        <v>554</v>
      </c>
      <c r="B1282" s="251" t="s">
        <v>555</v>
      </c>
      <c r="C1282" s="250" t="s">
        <v>133</v>
      </c>
      <c r="D1282" s="250" t="s">
        <v>193</v>
      </c>
      <c r="E1282" s="252">
        <v>0.115</v>
      </c>
      <c r="F1282" s="253">
        <v>24</v>
      </c>
      <c r="G1282" s="253">
        <v>2.76</v>
      </c>
    </row>
    <row r="1283" spans="1:7" ht="15.75" customHeight="1">
      <c r="A1283" s="254"/>
      <c r="B1283" s="254"/>
      <c r="C1283" s="254"/>
      <c r="D1283" s="254"/>
      <c r="E1283" s="359" t="s">
        <v>224</v>
      </c>
      <c r="F1283" s="359"/>
      <c r="G1283" s="255">
        <v>191.54</v>
      </c>
    </row>
    <row r="1284" spans="1:7" ht="15.75" customHeight="1">
      <c r="A1284" s="362" t="s">
        <v>234</v>
      </c>
      <c r="B1284" s="362"/>
      <c r="C1284" s="229" t="s">
        <v>175</v>
      </c>
      <c r="D1284" s="229" t="s">
        <v>203</v>
      </c>
      <c r="E1284" s="229" t="s">
        <v>204</v>
      </c>
      <c r="F1284" s="229" t="s">
        <v>205</v>
      </c>
      <c r="G1284" s="229" t="s">
        <v>98</v>
      </c>
    </row>
    <row r="1285" spans="1:7">
      <c r="A1285" s="250" t="s">
        <v>483</v>
      </c>
      <c r="B1285" s="251" t="s">
        <v>484</v>
      </c>
      <c r="C1285" s="250" t="s">
        <v>133</v>
      </c>
      <c r="D1285" s="250" t="s">
        <v>237</v>
      </c>
      <c r="E1285" s="252">
        <v>6.9649999999999999</v>
      </c>
      <c r="F1285" s="253">
        <v>23.26</v>
      </c>
      <c r="G1285" s="253">
        <v>162</v>
      </c>
    </row>
    <row r="1286" spans="1:7">
      <c r="A1286" s="250" t="s">
        <v>455</v>
      </c>
      <c r="B1286" s="251" t="s">
        <v>456</v>
      </c>
      <c r="C1286" s="250" t="s">
        <v>133</v>
      </c>
      <c r="D1286" s="250" t="s">
        <v>237</v>
      </c>
      <c r="E1286" s="252">
        <v>8.4789999999999992</v>
      </c>
      <c r="F1286" s="253">
        <v>28</v>
      </c>
      <c r="G1286" s="253">
        <v>237.41</v>
      </c>
    </row>
    <row r="1287" spans="1:7" ht="15.75" customHeight="1">
      <c r="A1287" s="254"/>
      <c r="B1287" s="254"/>
      <c r="C1287" s="254"/>
      <c r="D1287" s="254"/>
      <c r="E1287" s="359" t="s">
        <v>240</v>
      </c>
      <c r="F1287" s="359"/>
      <c r="G1287" s="255">
        <v>399.41</v>
      </c>
    </row>
    <row r="1288" spans="1:7" ht="15.75">
      <c r="A1288" s="362" t="s">
        <v>245</v>
      </c>
      <c r="B1288" s="362"/>
      <c r="C1288" s="229" t="s">
        <v>175</v>
      </c>
      <c r="D1288" s="229" t="s">
        <v>203</v>
      </c>
      <c r="E1288" s="229" t="s">
        <v>204</v>
      </c>
      <c r="F1288" s="229" t="s">
        <v>205</v>
      </c>
      <c r="G1288" s="229" t="s">
        <v>98</v>
      </c>
    </row>
    <row r="1289" spans="1:7" ht="30">
      <c r="A1289" s="250" t="s">
        <v>439</v>
      </c>
      <c r="B1289" s="251" t="s">
        <v>440</v>
      </c>
      <c r="C1289" s="250" t="s">
        <v>133</v>
      </c>
      <c r="D1289" s="250" t="s">
        <v>172</v>
      </c>
      <c r="E1289" s="252">
        <v>8.0000000000000002E-3</v>
      </c>
      <c r="F1289" s="253">
        <v>699.97</v>
      </c>
      <c r="G1289" s="253">
        <v>5.59</v>
      </c>
    </row>
    <row r="1290" spans="1:7" ht="15.75" customHeight="1">
      <c r="A1290" s="254"/>
      <c r="B1290" s="254"/>
      <c r="C1290" s="254"/>
      <c r="D1290" s="254"/>
      <c r="E1290" s="359" t="s">
        <v>247</v>
      </c>
      <c r="F1290" s="359"/>
      <c r="G1290" s="255">
        <v>5.59</v>
      </c>
    </row>
    <row r="1291" spans="1:7" ht="15.75">
      <c r="A1291" s="254"/>
      <c r="B1291" s="254"/>
      <c r="C1291" s="254"/>
      <c r="D1291" s="254"/>
      <c r="E1291" s="360" t="s">
        <v>230</v>
      </c>
      <c r="F1291" s="360"/>
      <c r="G1291" s="230">
        <v>596.54</v>
      </c>
    </row>
    <row r="1292" spans="1:7" ht="15.75" customHeight="1">
      <c r="A1292" s="254"/>
      <c r="B1292" s="254"/>
      <c r="C1292" s="254"/>
      <c r="D1292" s="254"/>
      <c r="E1292" s="360" t="s">
        <v>231</v>
      </c>
      <c r="F1292" s="360"/>
      <c r="G1292" s="230">
        <v>455.22</v>
      </c>
    </row>
    <row r="1293" spans="1:7" ht="15.75" customHeight="1">
      <c r="A1293" s="254"/>
      <c r="B1293" s="254"/>
      <c r="C1293" s="254"/>
      <c r="D1293" s="254"/>
      <c r="E1293" s="360" t="s">
        <v>232</v>
      </c>
      <c r="F1293" s="360"/>
      <c r="G1293" s="230">
        <v>596.54</v>
      </c>
    </row>
    <row r="1294" spans="1:7" ht="15.75" customHeight="1">
      <c r="A1294" s="254"/>
      <c r="B1294" s="254"/>
      <c r="C1294" s="254"/>
      <c r="D1294" s="254"/>
      <c r="E1294" s="360" t="s">
        <v>1862</v>
      </c>
      <c r="F1294" s="360"/>
      <c r="G1294" s="230">
        <v>134.04</v>
      </c>
    </row>
    <row r="1295" spans="1:7" ht="15.75" customHeight="1">
      <c r="A1295" s="254"/>
      <c r="B1295" s="254"/>
      <c r="C1295" s="254"/>
      <c r="D1295" s="254"/>
      <c r="E1295" s="360" t="s">
        <v>233</v>
      </c>
      <c r="F1295" s="360"/>
      <c r="G1295" s="230">
        <v>730.58</v>
      </c>
    </row>
    <row r="1296" spans="1:7">
      <c r="A1296" s="254"/>
      <c r="B1296" s="254"/>
      <c r="C1296" s="361"/>
      <c r="D1296" s="361"/>
      <c r="E1296" s="254"/>
      <c r="F1296" s="254"/>
      <c r="G1296" s="254"/>
    </row>
    <row r="1297" spans="1:7" ht="15.75" customHeight="1">
      <c r="A1297" s="362" t="s">
        <v>1443</v>
      </c>
      <c r="B1297" s="362"/>
      <c r="C1297" s="362"/>
      <c r="D1297" s="362"/>
      <c r="E1297" s="362"/>
      <c r="F1297" s="362"/>
      <c r="G1297" s="362"/>
    </row>
    <row r="1298" spans="1:7" ht="15.75">
      <c r="A1298" s="362" t="s">
        <v>212</v>
      </c>
      <c r="B1298" s="362"/>
      <c r="C1298" s="229" t="s">
        <v>175</v>
      </c>
      <c r="D1298" s="229" t="s">
        <v>203</v>
      </c>
      <c r="E1298" s="229" t="s">
        <v>204</v>
      </c>
      <c r="F1298" s="229" t="s">
        <v>205</v>
      </c>
      <c r="G1298" s="229" t="s">
        <v>98</v>
      </c>
    </row>
    <row r="1299" spans="1:7" ht="30">
      <c r="A1299" s="250" t="s">
        <v>494</v>
      </c>
      <c r="B1299" s="251" t="s">
        <v>495</v>
      </c>
      <c r="C1299" s="250" t="s">
        <v>133</v>
      </c>
      <c r="D1299" s="250" t="s">
        <v>192</v>
      </c>
      <c r="E1299" s="252">
        <v>1</v>
      </c>
      <c r="F1299" s="253">
        <v>3.72</v>
      </c>
      <c r="G1299" s="253">
        <v>3.72</v>
      </c>
    </row>
    <row r="1300" spans="1:7" ht="15.75" customHeight="1">
      <c r="A1300" s="254"/>
      <c r="B1300" s="254"/>
      <c r="C1300" s="254"/>
      <c r="D1300" s="254"/>
      <c r="E1300" s="359" t="s">
        <v>224</v>
      </c>
      <c r="F1300" s="359"/>
      <c r="G1300" s="255">
        <v>3.72</v>
      </c>
    </row>
    <row r="1301" spans="1:7" ht="15.75" customHeight="1">
      <c r="A1301" s="362" t="s">
        <v>234</v>
      </c>
      <c r="B1301" s="362"/>
      <c r="C1301" s="229" t="s">
        <v>175</v>
      </c>
      <c r="D1301" s="229" t="s">
        <v>203</v>
      </c>
      <c r="E1301" s="229" t="s">
        <v>204</v>
      </c>
      <c r="F1301" s="229" t="s">
        <v>205</v>
      </c>
      <c r="G1301" s="229" t="s">
        <v>98</v>
      </c>
    </row>
    <row r="1302" spans="1:7">
      <c r="A1302" s="250" t="s">
        <v>341</v>
      </c>
      <c r="B1302" s="251" t="s">
        <v>342</v>
      </c>
      <c r="C1302" s="250" t="s">
        <v>133</v>
      </c>
      <c r="D1302" s="250" t="s">
        <v>237</v>
      </c>
      <c r="E1302" s="252">
        <v>0.29099999999999998</v>
      </c>
      <c r="F1302" s="253">
        <v>23.67</v>
      </c>
      <c r="G1302" s="253">
        <v>6.88</v>
      </c>
    </row>
    <row r="1303" spans="1:7">
      <c r="A1303" s="250" t="s">
        <v>343</v>
      </c>
      <c r="B1303" s="251" t="s">
        <v>344</v>
      </c>
      <c r="C1303" s="250" t="s">
        <v>133</v>
      </c>
      <c r="D1303" s="250" t="s">
        <v>237</v>
      </c>
      <c r="E1303" s="252">
        <v>0.29099999999999998</v>
      </c>
      <c r="F1303" s="253">
        <v>28.58</v>
      </c>
      <c r="G1303" s="253">
        <v>8.31</v>
      </c>
    </row>
    <row r="1304" spans="1:7" ht="15.75" customHeight="1">
      <c r="A1304" s="254"/>
      <c r="B1304" s="254"/>
      <c r="C1304" s="254"/>
      <c r="D1304" s="254"/>
      <c r="E1304" s="359" t="s">
        <v>240</v>
      </c>
      <c r="F1304" s="359"/>
      <c r="G1304" s="255">
        <v>15.19</v>
      </c>
    </row>
    <row r="1305" spans="1:7" ht="15.75">
      <c r="A1305" s="362" t="s">
        <v>245</v>
      </c>
      <c r="B1305" s="362"/>
      <c r="C1305" s="229" t="s">
        <v>175</v>
      </c>
      <c r="D1305" s="229" t="s">
        <v>203</v>
      </c>
      <c r="E1305" s="229" t="s">
        <v>204</v>
      </c>
      <c r="F1305" s="229" t="s">
        <v>205</v>
      </c>
      <c r="G1305" s="229" t="s">
        <v>98</v>
      </c>
    </row>
    <row r="1306" spans="1:7" ht="30">
      <c r="A1306" s="250" t="s">
        <v>439</v>
      </c>
      <c r="B1306" s="251" t="s">
        <v>440</v>
      </c>
      <c r="C1306" s="250" t="s">
        <v>133</v>
      </c>
      <c r="D1306" s="250" t="s">
        <v>172</v>
      </c>
      <c r="E1306" s="252">
        <v>8.9999999999999998E-4</v>
      </c>
      <c r="F1306" s="253">
        <v>699.97</v>
      </c>
      <c r="G1306" s="253">
        <v>0.62</v>
      </c>
    </row>
    <row r="1307" spans="1:7" ht="33" customHeight="1">
      <c r="A1307" s="254"/>
      <c r="B1307" s="254"/>
      <c r="C1307" s="254"/>
      <c r="D1307" s="254"/>
      <c r="E1307" s="359" t="s">
        <v>247</v>
      </c>
      <c r="F1307" s="359"/>
      <c r="G1307" s="255">
        <v>0.62</v>
      </c>
    </row>
    <row r="1308" spans="1:7" ht="15.75">
      <c r="A1308" s="254"/>
      <c r="B1308" s="254"/>
      <c r="C1308" s="254"/>
      <c r="D1308" s="254"/>
      <c r="E1308" s="360" t="s">
        <v>230</v>
      </c>
      <c r="F1308" s="360"/>
      <c r="G1308" s="230">
        <v>19.53</v>
      </c>
    </row>
    <row r="1309" spans="1:7" ht="15.75" customHeight="1">
      <c r="A1309" s="254"/>
      <c r="B1309" s="254"/>
      <c r="C1309" s="254"/>
      <c r="D1309" s="254"/>
      <c r="E1309" s="360" t="s">
        <v>231</v>
      </c>
      <c r="F1309" s="360"/>
      <c r="G1309" s="230">
        <v>14.1</v>
      </c>
    </row>
    <row r="1310" spans="1:7" ht="15.75" customHeight="1">
      <c r="A1310" s="254"/>
      <c r="B1310" s="254"/>
      <c r="C1310" s="254"/>
      <c r="D1310" s="254"/>
      <c r="E1310" s="360" t="s">
        <v>232</v>
      </c>
      <c r="F1310" s="360"/>
      <c r="G1310" s="230">
        <v>19.53</v>
      </c>
    </row>
    <row r="1311" spans="1:7" ht="15.75" customHeight="1">
      <c r="A1311" s="254"/>
      <c r="B1311" s="254"/>
      <c r="C1311" s="254"/>
      <c r="D1311" s="254"/>
      <c r="E1311" s="360" t="s">
        <v>1862</v>
      </c>
      <c r="F1311" s="360"/>
      <c r="G1311" s="230">
        <v>4.3899999999999997</v>
      </c>
    </row>
    <row r="1312" spans="1:7" ht="15.75" customHeight="1">
      <c r="A1312" s="254"/>
      <c r="B1312" s="254"/>
      <c r="C1312" s="254"/>
      <c r="D1312" s="254"/>
      <c r="E1312" s="360" t="s">
        <v>233</v>
      </c>
      <c r="F1312" s="360"/>
      <c r="G1312" s="230">
        <v>23.92</v>
      </c>
    </row>
    <row r="1313" spans="1:7">
      <c r="A1313" s="254"/>
      <c r="B1313" s="254"/>
      <c r="C1313" s="361"/>
      <c r="D1313" s="361"/>
      <c r="E1313" s="254"/>
      <c r="F1313" s="254"/>
      <c r="G1313" s="254"/>
    </row>
    <row r="1314" spans="1:7" ht="15.75" customHeight="1">
      <c r="A1314" s="362" t="s">
        <v>1444</v>
      </c>
      <c r="B1314" s="362"/>
      <c r="C1314" s="362"/>
      <c r="D1314" s="362"/>
      <c r="E1314" s="362"/>
      <c r="F1314" s="362"/>
      <c r="G1314" s="362"/>
    </row>
    <row r="1315" spans="1:7" ht="15.75">
      <c r="A1315" s="362" t="s">
        <v>212</v>
      </c>
      <c r="B1315" s="362"/>
      <c r="C1315" s="229" t="s">
        <v>175</v>
      </c>
      <c r="D1315" s="229" t="s">
        <v>203</v>
      </c>
      <c r="E1315" s="229" t="s">
        <v>204</v>
      </c>
      <c r="F1315" s="229" t="s">
        <v>205</v>
      </c>
      <c r="G1315" s="229" t="s">
        <v>98</v>
      </c>
    </row>
    <row r="1316" spans="1:7" ht="30">
      <c r="A1316" s="250" t="s">
        <v>1445</v>
      </c>
      <c r="B1316" s="251" t="s">
        <v>1446</v>
      </c>
      <c r="C1316" s="250" t="s">
        <v>133</v>
      </c>
      <c r="D1316" s="250" t="s">
        <v>192</v>
      </c>
      <c r="E1316" s="252">
        <v>1</v>
      </c>
      <c r="F1316" s="253">
        <v>6.65</v>
      </c>
      <c r="G1316" s="253">
        <v>6.65</v>
      </c>
    </row>
    <row r="1317" spans="1:7" ht="15.75" customHeight="1">
      <c r="A1317" s="254"/>
      <c r="B1317" s="254"/>
      <c r="C1317" s="254"/>
      <c r="D1317" s="254"/>
      <c r="E1317" s="359" t="s">
        <v>224</v>
      </c>
      <c r="F1317" s="359"/>
      <c r="G1317" s="255">
        <v>6.65</v>
      </c>
    </row>
    <row r="1318" spans="1:7" ht="15.75" customHeight="1">
      <c r="A1318" s="362" t="s">
        <v>234</v>
      </c>
      <c r="B1318" s="362"/>
      <c r="C1318" s="229" t="s">
        <v>175</v>
      </c>
      <c r="D1318" s="229" t="s">
        <v>203</v>
      </c>
      <c r="E1318" s="229" t="s">
        <v>204</v>
      </c>
      <c r="F1318" s="229" t="s">
        <v>205</v>
      </c>
      <c r="G1318" s="229" t="s">
        <v>98</v>
      </c>
    </row>
    <row r="1319" spans="1:7">
      <c r="A1319" s="250" t="s">
        <v>341</v>
      </c>
      <c r="B1319" s="251" t="s">
        <v>342</v>
      </c>
      <c r="C1319" s="250" t="s">
        <v>133</v>
      </c>
      <c r="D1319" s="250" t="s">
        <v>237</v>
      </c>
      <c r="E1319" s="252">
        <v>0.222</v>
      </c>
      <c r="F1319" s="253">
        <v>23.67</v>
      </c>
      <c r="G1319" s="253">
        <v>5.25</v>
      </c>
    </row>
    <row r="1320" spans="1:7">
      <c r="A1320" s="250" t="s">
        <v>343</v>
      </c>
      <c r="B1320" s="251" t="s">
        <v>344</v>
      </c>
      <c r="C1320" s="250" t="s">
        <v>133</v>
      </c>
      <c r="D1320" s="250" t="s">
        <v>237</v>
      </c>
      <c r="E1320" s="252">
        <v>0.222</v>
      </c>
      <c r="F1320" s="253">
        <v>28.58</v>
      </c>
      <c r="G1320" s="253">
        <v>6.34</v>
      </c>
    </row>
    <row r="1321" spans="1:7" ht="15.75" customHeight="1">
      <c r="A1321" s="254"/>
      <c r="B1321" s="254"/>
      <c r="C1321" s="254"/>
      <c r="D1321" s="254"/>
      <c r="E1321" s="359" t="s">
        <v>240</v>
      </c>
      <c r="F1321" s="359"/>
      <c r="G1321" s="255">
        <v>11.59</v>
      </c>
    </row>
    <row r="1322" spans="1:7" ht="15.75">
      <c r="A1322" s="254"/>
      <c r="B1322" s="254"/>
      <c r="C1322" s="254"/>
      <c r="D1322" s="254"/>
      <c r="E1322" s="360" t="s">
        <v>230</v>
      </c>
      <c r="F1322" s="360"/>
      <c r="G1322" s="230">
        <v>18.239999999999998</v>
      </c>
    </row>
    <row r="1323" spans="1:7" ht="15.75" customHeight="1">
      <c r="A1323" s="254"/>
      <c r="B1323" s="254"/>
      <c r="C1323" s="254"/>
      <c r="D1323" s="254"/>
      <c r="E1323" s="360" t="s">
        <v>231</v>
      </c>
      <c r="F1323" s="360"/>
      <c r="G1323" s="230">
        <v>14.13</v>
      </c>
    </row>
    <row r="1324" spans="1:7" ht="15.75" customHeight="1">
      <c r="A1324" s="254"/>
      <c r="B1324" s="254"/>
      <c r="C1324" s="254"/>
      <c r="D1324" s="254"/>
      <c r="E1324" s="360" t="s">
        <v>232</v>
      </c>
      <c r="F1324" s="360"/>
      <c r="G1324" s="230">
        <v>18.239999999999998</v>
      </c>
    </row>
    <row r="1325" spans="1:7" ht="15.75" customHeight="1">
      <c r="A1325" s="254"/>
      <c r="B1325" s="254"/>
      <c r="C1325" s="254"/>
      <c r="D1325" s="254"/>
      <c r="E1325" s="360" t="s">
        <v>1862</v>
      </c>
      <c r="F1325" s="360"/>
      <c r="G1325" s="230">
        <v>4.0999999999999996</v>
      </c>
    </row>
    <row r="1326" spans="1:7" ht="15.75" customHeight="1">
      <c r="A1326" s="254"/>
      <c r="B1326" s="254"/>
      <c r="C1326" s="254"/>
      <c r="D1326" s="254"/>
      <c r="E1326" s="360" t="s">
        <v>233</v>
      </c>
      <c r="F1326" s="360"/>
      <c r="G1326" s="230">
        <v>22.34</v>
      </c>
    </row>
    <row r="1327" spans="1:7">
      <c r="A1327" s="254"/>
      <c r="B1327" s="254"/>
      <c r="C1327" s="361"/>
      <c r="D1327" s="361"/>
      <c r="E1327" s="254"/>
      <c r="F1327" s="254"/>
      <c r="G1327" s="254"/>
    </row>
    <row r="1328" spans="1:7" ht="30.75" customHeight="1">
      <c r="A1328" s="362" t="s">
        <v>1447</v>
      </c>
      <c r="B1328" s="362"/>
      <c r="C1328" s="362"/>
      <c r="D1328" s="362"/>
      <c r="E1328" s="362"/>
      <c r="F1328" s="362"/>
      <c r="G1328" s="362"/>
    </row>
    <row r="1329" spans="1:7" ht="15.75">
      <c r="A1329" s="362" t="s">
        <v>212</v>
      </c>
      <c r="B1329" s="362"/>
      <c r="C1329" s="229" t="s">
        <v>175</v>
      </c>
      <c r="D1329" s="229" t="s">
        <v>203</v>
      </c>
      <c r="E1329" s="229" t="s">
        <v>204</v>
      </c>
      <c r="F1329" s="229" t="s">
        <v>205</v>
      </c>
      <c r="G1329" s="229" t="s">
        <v>98</v>
      </c>
    </row>
    <row r="1330" spans="1:7" ht="45">
      <c r="A1330" s="250" t="s">
        <v>1448</v>
      </c>
      <c r="B1330" s="251" t="s">
        <v>1449</v>
      </c>
      <c r="C1330" s="250" t="s">
        <v>133</v>
      </c>
      <c r="D1330" s="250" t="s">
        <v>141</v>
      </c>
      <c r="E1330" s="252">
        <v>1.2434000000000001</v>
      </c>
      <c r="F1330" s="253">
        <v>1.35</v>
      </c>
      <c r="G1330" s="253">
        <v>1.67</v>
      </c>
    </row>
    <row r="1331" spans="1:7" ht="30">
      <c r="A1331" s="250" t="s">
        <v>351</v>
      </c>
      <c r="B1331" s="251" t="s">
        <v>352</v>
      </c>
      <c r="C1331" s="250" t="s">
        <v>133</v>
      </c>
      <c r="D1331" s="250" t="s">
        <v>192</v>
      </c>
      <c r="E1331" s="252">
        <v>9.4000000000000004E-3</v>
      </c>
      <c r="F1331" s="253">
        <v>5.67</v>
      </c>
      <c r="G1331" s="253">
        <v>0.05</v>
      </c>
    </row>
    <row r="1332" spans="1:7" ht="33" customHeight="1">
      <c r="A1332" s="254"/>
      <c r="B1332" s="254"/>
      <c r="C1332" s="254"/>
      <c r="D1332" s="254"/>
      <c r="E1332" s="359" t="s">
        <v>224</v>
      </c>
      <c r="F1332" s="359"/>
      <c r="G1332" s="255">
        <v>1.72</v>
      </c>
    </row>
    <row r="1333" spans="1:7" ht="15.75" customHeight="1">
      <c r="A1333" s="362" t="s">
        <v>234</v>
      </c>
      <c r="B1333" s="362"/>
      <c r="C1333" s="229" t="s">
        <v>175</v>
      </c>
      <c r="D1333" s="229" t="s">
        <v>203</v>
      </c>
      <c r="E1333" s="229" t="s">
        <v>204</v>
      </c>
      <c r="F1333" s="229" t="s">
        <v>205</v>
      </c>
      <c r="G1333" s="229" t="s">
        <v>98</v>
      </c>
    </row>
    <row r="1334" spans="1:7">
      <c r="A1334" s="250" t="s">
        <v>341</v>
      </c>
      <c r="B1334" s="251" t="s">
        <v>342</v>
      </c>
      <c r="C1334" s="250" t="s">
        <v>133</v>
      </c>
      <c r="D1334" s="250" t="s">
        <v>237</v>
      </c>
      <c r="E1334" s="252">
        <v>2.3E-2</v>
      </c>
      <c r="F1334" s="253">
        <v>23.67</v>
      </c>
      <c r="G1334" s="253">
        <v>0.54</v>
      </c>
    </row>
    <row r="1335" spans="1:7">
      <c r="A1335" s="250" t="s">
        <v>343</v>
      </c>
      <c r="B1335" s="251" t="s">
        <v>344</v>
      </c>
      <c r="C1335" s="250" t="s">
        <v>133</v>
      </c>
      <c r="D1335" s="250" t="s">
        <v>237</v>
      </c>
      <c r="E1335" s="252">
        <v>2.3E-2</v>
      </c>
      <c r="F1335" s="253">
        <v>28.58</v>
      </c>
      <c r="G1335" s="253">
        <v>0.65</v>
      </c>
    </row>
    <row r="1336" spans="1:7" ht="15.75" customHeight="1">
      <c r="A1336" s="254"/>
      <c r="B1336" s="254"/>
      <c r="C1336" s="254"/>
      <c r="D1336" s="254"/>
      <c r="E1336" s="359" t="s">
        <v>240</v>
      </c>
      <c r="F1336" s="359"/>
      <c r="G1336" s="255">
        <v>1.19</v>
      </c>
    </row>
    <row r="1337" spans="1:7" ht="15.75">
      <c r="A1337" s="254"/>
      <c r="B1337" s="254"/>
      <c r="C1337" s="254"/>
      <c r="D1337" s="254"/>
      <c r="E1337" s="360" t="s">
        <v>230</v>
      </c>
      <c r="F1337" s="360"/>
      <c r="G1337" s="230">
        <v>2.91</v>
      </c>
    </row>
    <row r="1338" spans="1:7" ht="15.75" customHeight="1">
      <c r="A1338" s="254"/>
      <c r="B1338" s="254"/>
      <c r="C1338" s="254"/>
      <c r="D1338" s="254"/>
      <c r="E1338" s="360" t="s">
        <v>231</v>
      </c>
      <c r="F1338" s="360"/>
      <c r="G1338" s="230">
        <v>2.4900000000000002</v>
      </c>
    </row>
    <row r="1339" spans="1:7" ht="15.75" customHeight="1">
      <c r="A1339" s="254"/>
      <c r="B1339" s="254"/>
      <c r="C1339" s="254"/>
      <c r="D1339" s="254"/>
      <c r="E1339" s="360" t="s">
        <v>232</v>
      </c>
      <c r="F1339" s="360"/>
      <c r="G1339" s="230">
        <v>2.91</v>
      </c>
    </row>
    <row r="1340" spans="1:7" ht="15.75" customHeight="1">
      <c r="A1340" s="254"/>
      <c r="B1340" s="254"/>
      <c r="C1340" s="254"/>
      <c r="D1340" s="254"/>
      <c r="E1340" s="360" t="s">
        <v>1862</v>
      </c>
      <c r="F1340" s="360"/>
      <c r="G1340" s="230">
        <v>0.65</v>
      </c>
    </row>
    <row r="1341" spans="1:7" ht="15.75" customHeight="1">
      <c r="A1341" s="254"/>
      <c r="B1341" s="254"/>
      <c r="C1341" s="254"/>
      <c r="D1341" s="254"/>
      <c r="E1341" s="360" t="s">
        <v>233</v>
      </c>
      <c r="F1341" s="360"/>
      <c r="G1341" s="230">
        <v>3.56</v>
      </c>
    </row>
    <row r="1342" spans="1:7">
      <c r="A1342" s="254"/>
      <c r="B1342" s="254"/>
      <c r="C1342" s="361"/>
      <c r="D1342" s="361"/>
      <c r="E1342" s="254"/>
      <c r="F1342" s="254"/>
      <c r="G1342" s="254"/>
    </row>
    <row r="1343" spans="1:7" ht="31.5" customHeight="1">
      <c r="A1343" s="362" t="s">
        <v>1450</v>
      </c>
      <c r="B1343" s="362"/>
      <c r="C1343" s="362"/>
      <c r="D1343" s="362"/>
      <c r="E1343" s="362"/>
      <c r="F1343" s="362"/>
      <c r="G1343" s="362"/>
    </row>
    <row r="1344" spans="1:7" ht="15.75">
      <c r="A1344" s="362" t="s">
        <v>212</v>
      </c>
      <c r="B1344" s="362"/>
      <c r="C1344" s="229" t="s">
        <v>175</v>
      </c>
      <c r="D1344" s="229" t="s">
        <v>203</v>
      </c>
      <c r="E1344" s="229" t="s">
        <v>204</v>
      </c>
      <c r="F1344" s="229" t="s">
        <v>205</v>
      </c>
      <c r="G1344" s="229" t="s">
        <v>98</v>
      </c>
    </row>
    <row r="1345" spans="1:7" ht="45">
      <c r="A1345" s="250" t="s">
        <v>353</v>
      </c>
      <c r="B1345" s="251" t="s">
        <v>354</v>
      </c>
      <c r="C1345" s="250" t="s">
        <v>133</v>
      </c>
      <c r="D1345" s="250" t="s">
        <v>141</v>
      </c>
      <c r="E1345" s="252">
        <v>1.2434000000000001</v>
      </c>
      <c r="F1345" s="253">
        <v>2.14</v>
      </c>
      <c r="G1345" s="253">
        <v>2.66</v>
      </c>
    </row>
    <row r="1346" spans="1:7" ht="30">
      <c r="A1346" s="250" t="s">
        <v>351</v>
      </c>
      <c r="B1346" s="251" t="s">
        <v>352</v>
      </c>
      <c r="C1346" s="250" t="s">
        <v>133</v>
      </c>
      <c r="D1346" s="250" t="s">
        <v>192</v>
      </c>
      <c r="E1346" s="252">
        <v>9.4000000000000004E-3</v>
      </c>
      <c r="F1346" s="253">
        <v>5.67</v>
      </c>
      <c r="G1346" s="253">
        <v>0.05</v>
      </c>
    </row>
    <row r="1347" spans="1:7" ht="15.75" customHeight="1">
      <c r="A1347" s="254"/>
      <c r="B1347" s="254"/>
      <c r="C1347" s="254"/>
      <c r="D1347" s="254"/>
      <c r="E1347" s="359" t="s">
        <v>224</v>
      </c>
      <c r="F1347" s="359"/>
      <c r="G1347" s="255">
        <v>2.71</v>
      </c>
    </row>
    <row r="1348" spans="1:7" ht="15.75" customHeight="1">
      <c r="A1348" s="362" t="s">
        <v>234</v>
      </c>
      <c r="B1348" s="362"/>
      <c r="C1348" s="229" t="s">
        <v>175</v>
      </c>
      <c r="D1348" s="229" t="s">
        <v>203</v>
      </c>
      <c r="E1348" s="229" t="s">
        <v>204</v>
      </c>
      <c r="F1348" s="229" t="s">
        <v>205</v>
      </c>
      <c r="G1348" s="229" t="s">
        <v>98</v>
      </c>
    </row>
    <row r="1349" spans="1:7">
      <c r="A1349" s="250" t="s">
        <v>341</v>
      </c>
      <c r="B1349" s="251" t="s">
        <v>342</v>
      </c>
      <c r="C1349" s="250" t="s">
        <v>133</v>
      </c>
      <c r="D1349" s="250" t="s">
        <v>237</v>
      </c>
      <c r="E1349" s="252">
        <v>2.9000000000000001E-2</v>
      </c>
      <c r="F1349" s="253">
        <v>23.67</v>
      </c>
      <c r="G1349" s="253">
        <v>0.68</v>
      </c>
    </row>
    <row r="1350" spans="1:7">
      <c r="A1350" s="250" t="s">
        <v>343</v>
      </c>
      <c r="B1350" s="251" t="s">
        <v>344</v>
      </c>
      <c r="C1350" s="250" t="s">
        <v>133</v>
      </c>
      <c r="D1350" s="250" t="s">
        <v>237</v>
      </c>
      <c r="E1350" s="252">
        <v>2.9000000000000001E-2</v>
      </c>
      <c r="F1350" s="253">
        <v>28.58</v>
      </c>
      <c r="G1350" s="253">
        <v>0.82</v>
      </c>
    </row>
    <row r="1351" spans="1:7" ht="15.75" customHeight="1">
      <c r="A1351" s="254"/>
      <c r="B1351" s="254"/>
      <c r="C1351" s="254"/>
      <c r="D1351" s="254"/>
      <c r="E1351" s="359" t="s">
        <v>240</v>
      </c>
      <c r="F1351" s="359"/>
      <c r="G1351" s="255">
        <v>1.5</v>
      </c>
    </row>
    <row r="1352" spans="1:7" ht="15.75">
      <c r="A1352" s="254"/>
      <c r="B1352" s="254"/>
      <c r="C1352" s="254"/>
      <c r="D1352" s="254"/>
      <c r="E1352" s="360" t="s">
        <v>230</v>
      </c>
      <c r="F1352" s="360"/>
      <c r="G1352" s="230">
        <v>4.21</v>
      </c>
    </row>
    <row r="1353" spans="1:7" ht="15.75" customHeight="1">
      <c r="A1353" s="254"/>
      <c r="B1353" s="254"/>
      <c r="C1353" s="254"/>
      <c r="D1353" s="254"/>
      <c r="E1353" s="360" t="s">
        <v>231</v>
      </c>
      <c r="F1353" s="360"/>
      <c r="G1353" s="230">
        <v>3.68</v>
      </c>
    </row>
    <row r="1354" spans="1:7" ht="15.75" customHeight="1">
      <c r="A1354" s="254"/>
      <c r="B1354" s="254"/>
      <c r="C1354" s="254"/>
      <c r="D1354" s="254"/>
      <c r="E1354" s="360" t="s">
        <v>232</v>
      </c>
      <c r="F1354" s="360"/>
      <c r="G1354" s="230">
        <v>4.21</v>
      </c>
    </row>
    <row r="1355" spans="1:7" ht="15.75" customHeight="1">
      <c r="A1355" s="254"/>
      <c r="B1355" s="254"/>
      <c r="C1355" s="254"/>
      <c r="D1355" s="254"/>
      <c r="E1355" s="360" t="s">
        <v>1862</v>
      </c>
      <c r="F1355" s="360"/>
      <c r="G1355" s="230">
        <v>0.95</v>
      </c>
    </row>
    <row r="1356" spans="1:7" ht="15.75" customHeight="1">
      <c r="A1356" s="254"/>
      <c r="B1356" s="254"/>
      <c r="C1356" s="254"/>
      <c r="D1356" s="254"/>
      <c r="E1356" s="360" t="s">
        <v>233</v>
      </c>
      <c r="F1356" s="360"/>
      <c r="G1356" s="230">
        <v>5.16</v>
      </c>
    </row>
    <row r="1357" spans="1:7">
      <c r="A1357" s="254"/>
      <c r="B1357" s="254"/>
      <c r="C1357" s="361"/>
      <c r="D1357" s="361"/>
      <c r="E1357" s="254"/>
      <c r="F1357" s="254"/>
      <c r="G1357" s="254"/>
    </row>
    <row r="1358" spans="1:7" ht="33" customHeight="1">
      <c r="A1358" s="362" t="s">
        <v>1451</v>
      </c>
      <c r="B1358" s="362"/>
      <c r="C1358" s="362"/>
      <c r="D1358" s="362"/>
      <c r="E1358" s="362"/>
      <c r="F1358" s="362"/>
      <c r="G1358" s="362"/>
    </row>
    <row r="1359" spans="1:7" ht="15.75">
      <c r="A1359" s="362" t="s">
        <v>212</v>
      </c>
      <c r="B1359" s="362"/>
      <c r="C1359" s="229" t="s">
        <v>175</v>
      </c>
      <c r="D1359" s="229" t="s">
        <v>203</v>
      </c>
      <c r="E1359" s="229" t="s">
        <v>204</v>
      </c>
      <c r="F1359" s="229" t="s">
        <v>205</v>
      </c>
      <c r="G1359" s="229" t="s">
        <v>98</v>
      </c>
    </row>
    <row r="1360" spans="1:7" ht="30">
      <c r="A1360" s="250" t="s">
        <v>355</v>
      </c>
      <c r="B1360" s="251" t="s">
        <v>356</v>
      </c>
      <c r="C1360" s="250" t="s">
        <v>133</v>
      </c>
      <c r="D1360" s="250" t="s">
        <v>141</v>
      </c>
      <c r="E1360" s="252">
        <v>1.2434000000000001</v>
      </c>
      <c r="F1360" s="253">
        <v>3.55</v>
      </c>
      <c r="G1360" s="253">
        <v>4.41</v>
      </c>
    </row>
    <row r="1361" spans="1:7" ht="30">
      <c r="A1361" s="250" t="s">
        <v>351</v>
      </c>
      <c r="B1361" s="251" t="s">
        <v>352</v>
      </c>
      <c r="C1361" s="250" t="s">
        <v>133</v>
      </c>
      <c r="D1361" s="250" t="s">
        <v>192</v>
      </c>
      <c r="E1361" s="252">
        <v>9.4000000000000004E-3</v>
      </c>
      <c r="F1361" s="253">
        <v>5.67</v>
      </c>
      <c r="G1361" s="253">
        <v>0.05</v>
      </c>
    </row>
    <row r="1362" spans="1:7" ht="15.75" customHeight="1">
      <c r="A1362" s="254"/>
      <c r="B1362" s="254"/>
      <c r="C1362" s="254"/>
      <c r="D1362" s="254"/>
      <c r="E1362" s="359" t="s">
        <v>224</v>
      </c>
      <c r="F1362" s="359"/>
      <c r="G1362" s="255">
        <v>4.46</v>
      </c>
    </row>
    <row r="1363" spans="1:7" ht="15.75" customHeight="1">
      <c r="A1363" s="362" t="s">
        <v>234</v>
      </c>
      <c r="B1363" s="362"/>
      <c r="C1363" s="229" t="s">
        <v>175</v>
      </c>
      <c r="D1363" s="229" t="s">
        <v>203</v>
      </c>
      <c r="E1363" s="229" t="s">
        <v>204</v>
      </c>
      <c r="F1363" s="229" t="s">
        <v>205</v>
      </c>
      <c r="G1363" s="229" t="s">
        <v>98</v>
      </c>
    </row>
    <row r="1364" spans="1:7">
      <c r="A1364" s="250" t="s">
        <v>341</v>
      </c>
      <c r="B1364" s="251" t="s">
        <v>342</v>
      </c>
      <c r="C1364" s="250" t="s">
        <v>133</v>
      </c>
      <c r="D1364" s="250" t="s">
        <v>237</v>
      </c>
      <c r="E1364" s="252">
        <v>3.9E-2</v>
      </c>
      <c r="F1364" s="253">
        <v>23.67</v>
      </c>
      <c r="G1364" s="253">
        <v>0.92</v>
      </c>
    </row>
    <row r="1365" spans="1:7">
      <c r="A1365" s="250" t="s">
        <v>343</v>
      </c>
      <c r="B1365" s="251" t="s">
        <v>344</v>
      </c>
      <c r="C1365" s="250" t="s">
        <v>133</v>
      </c>
      <c r="D1365" s="250" t="s">
        <v>237</v>
      </c>
      <c r="E1365" s="252">
        <v>3.9E-2</v>
      </c>
      <c r="F1365" s="253">
        <v>28.58</v>
      </c>
      <c r="G1365" s="253">
        <v>1.1100000000000001</v>
      </c>
    </row>
    <row r="1366" spans="1:7" ht="15.75" customHeight="1">
      <c r="A1366" s="254"/>
      <c r="B1366" s="254"/>
      <c r="C1366" s="254"/>
      <c r="D1366" s="254"/>
      <c r="E1366" s="359" t="s">
        <v>240</v>
      </c>
      <c r="F1366" s="359"/>
      <c r="G1366" s="255">
        <v>2.0299999999999998</v>
      </c>
    </row>
    <row r="1367" spans="1:7" ht="15.75">
      <c r="A1367" s="254"/>
      <c r="B1367" s="254"/>
      <c r="C1367" s="254"/>
      <c r="D1367" s="254"/>
      <c r="E1367" s="360" t="s">
        <v>230</v>
      </c>
      <c r="F1367" s="360"/>
      <c r="G1367" s="230">
        <v>6.49</v>
      </c>
    </row>
    <row r="1368" spans="1:7" ht="15.75" customHeight="1">
      <c r="A1368" s="254"/>
      <c r="B1368" s="254"/>
      <c r="C1368" s="254"/>
      <c r="D1368" s="254"/>
      <c r="E1368" s="360" t="s">
        <v>231</v>
      </c>
      <c r="F1368" s="360"/>
      <c r="G1368" s="230">
        <v>5.77</v>
      </c>
    </row>
    <row r="1369" spans="1:7" ht="15.75" customHeight="1">
      <c r="A1369" s="254"/>
      <c r="B1369" s="254"/>
      <c r="C1369" s="254"/>
      <c r="D1369" s="254"/>
      <c r="E1369" s="360" t="s">
        <v>232</v>
      </c>
      <c r="F1369" s="360"/>
      <c r="G1369" s="230">
        <v>6.49</v>
      </c>
    </row>
    <row r="1370" spans="1:7" ht="15.75" customHeight="1">
      <c r="A1370" s="254"/>
      <c r="B1370" s="254"/>
      <c r="C1370" s="254"/>
      <c r="D1370" s="254"/>
      <c r="E1370" s="360" t="s">
        <v>1862</v>
      </c>
      <c r="F1370" s="360"/>
      <c r="G1370" s="230">
        <v>1.46</v>
      </c>
    </row>
    <row r="1371" spans="1:7" ht="15.75" customHeight="1">
      <c r="A1371" s="254"/>
      <c r="B1371" s="254"/>
      <c r="C1371" s="254"/>
      <c r="D1371" s="254"/>
      <c r="E1371" s="360" t="s">
        <v>233</v>
      </c>
      <c r="F1371" s="360"/>
      <c r="G1371" s="230">
        <v>7.95</v>
      </c>
    </row>
    <row r="1372" spans="1:7">
      <c r="A1372" s="254"/>
      <c r="B1372" s="254"/>
      <c r="C1372" s="361"/>
      <c r="D1372" s="361"/>
      <c r="E1372" s="254"/>
      <c r="F1372" s="254"/>
      <c r="G1372" s="254"/>
    </row>
    <row r="1373" spans="1:7" ht="33.75" customHeight="1">
      <c r="A1373" s="362" t="s">
        <v>1452</v>
      </c>
      <c r="B1373" s="362"/>
      <c r="C1373" s="362"/>
      <c r="D1373" s="362"/>
      <c r="E1373" s="362"/>
      <c r="F1373" s="362"/>
      <c r="G1373" s="362"/>
    </row>
    <row r="1374" spans="1:7" ht="15.75">
      <c r="A1374" s="362" t="s">
        <v>212</v>
      </c>
      <c r="B1374" s="362"/>
      <c r="C1374" s="229" t="s">
        <v>175</v>
      </c>
      <c r="D1374" s="229" t="s">
        <v>203</v>
      </c>
      <c r="E1374" s="229" t="s">
        <v>204</v>
      </c>
      <c r="F1374" s="229" t="s">
        <v>205</v>
      </c>
      <c r="G1374" s="229" t="s">
        <v>98</v>
      </c>
    </row>
    <row r="1375" spans="1:7" ht="30">
      <c r="A1375" s="250" t="s">
        <v>357</v>
      </c>
      <c r="B1375" s="251" t="s">
        <v>358</v>
      </c>
      <c r="C1375" s="250" t="s">
        <v>133</v>
      </c>
      <c r="D1375" s="250" t="s">
        <v>141</v>
      </c>
      <c r="E1375" s="252">
        <v>1.2434000000000001</v>
      </c>
      <c r="F1375" s="253">
        <v>5.0999999999999996</v>
      </c>
      <c r="G1375" s="253">
        <v>6.34</v>
      </c>
    </row>
    <row r="1376" spans="1:7" ht="30">
      <c r="A1376" s="250" t="s">
        <v>351</v>
      </c>
      <c r="B1376" s="251" t="s">
        <v>352</v>
      </c>
      <c r="C1376" s="250" t="s">
        <v>133</v>
      </c>
      <c r="D1376" s="250" t="s">
        <v>192</v>
      </c>
      <c r="E1376" s="252">
        <v>9.4000000000000004E-3</v>
      </c>
      <c r="F1376" s="253">
        <v>5.67</v>
      </c>
      <c r="G1376" s="253">
        <v>0.05</v>
      </c>
    </row>
    <row r="1377" spans="1:7" ht="15.75" customHeight="1">
      <c r="A1377" s="254"/>
      <c r="B1377" s="254"/>
      <c r="C1377" s="254"/>
      <c r="D1377" s="254"/>
      <c r="E1377" s="359" t="s">
        <v>224</v>
      </c>
      <c r="F1377" s="359"/>
      <c r="G1377" s="255">
        <v>6.39</v>
      </c>
    </row>
    <row r="1378" spans="1:7" ht="15.75" customHeight="1">
      <c r="A1378" s="362" t="s">
        <v>234</v>
      </c>
      <c r="B1378" s="362"/>
      <c r="C1378" s="229" t="s">
        <v>175</v>
      </c>
      <c r="D1378" s="229" t="s">
        <v>203</v>
      </c>
      <c r="E1378" s="229" t="s">
        <v>204</v>
      </c>
      <c r="F1378" s="229" t="s">
        <v>205</v>
      </c>
      <c r="G1378" s="229" t="s">
        <v>98</v>
      </c>
    </row>
    <row r="1379" spans="1:7">
      <c r="A1379" s="250" t="s">
        <v>341</v>
      </c>
      <c r="B1379" s="251" t="s">
        <v>342</v>
      </c>
      <c r="C1379" s="250" t="s">
        <v>133</v>
      </c>
      <c r="D1379" s="250" t="s">
        <v>237</v>
      </c>
      <c r="E1379" s="252">
        <v>5.0999999999999997E-2</v>
      </c>
      <c r="F1379" s="253">
        <v>23.67</v>
      </c>
      <c r="G1379" s="253">
        <v>1.2</v>
      </c>
    </row>
    <row r="1380" spans="1:7">
      <c r="A1380" s="250" t="s">
        <v>343</v>
      </c>
      <c r="B1380" s="251" t="s">
        <v>344</v>
      </c>
      <c r="C1380" s="250" t="s">
        <v>133</v>
      </c>
      <c r="D1380" s="250" t="s">
        <v>237</v>
      </c>
      <c r="E1380" s="252">
        <v>5.0999999999999997E-2</v>
      </c>
      <c r="F1380" s="253">
        <v>28.58</v>
      </c>
      <c r="G1380" s="253">
        <v>1.45</v>
      </c>
    </row>
    <row r="1381" spans="1:7" ht="15.75" customHeight="1">
      <c r="A1381" s="254"/>
      <c r="B1381" s="254"/>
      <c r="C1381" s="254"/>
      <c r="D1381" s="254"/>
      <c r="E1381" s="359" t="s">
        <v>240</v>
      </c>
      <c r="F1381" s="359"/>
      <c r="G1381" s="255">
        <v>2.65</v>
      </c>
    </row>
    <row r="1382" spans="1:7" ht="15.75">
      <c r="A1382" s="254"/>
      <c r="B1382" s="254"/>
      <c r="C1382" s="254"/>
      <c r="D1382" s="254"/>
      <c r="E1382" s="360" t="s">
        <v>230</v>
      </c>
      <c r="F1382" s="360"/>
      <c r="G1382" s="230">
        <v>9.0399999999999991</v>
      </c>
    </row>
    <row r="1383" spans="1:7" ht="15.75" customHeight="1">
      <c r="A1383" s="254"/>
      <c r="B1383" s="254"/>
      <c r="C1383" s="254"/>
      <c r="D1383" s="254"/>
      <c r="E1383" s="360" t="s">
        <v>231</v>
      </c>
      <c r="F1383" s="360"/>
      <c r="G1383" s="230">
        <v>8.1</v>
      </c>
    </row>
    <row r="1384" spans="1:7" ht="15.75" customHeight="1">
      <c r="A1384" s="254"/>
      <c r="B1384" s="254"/>
      <c r="C1384" s="254"/>
      <c r="D1384" s="254"/>
      <c r="E1384" s="360" t="s">
        <v>232</v>
      </c>
      <c r="F1384" s="360"/>
      <c r="G1384" s="230">
        <v>9.0399999999999991</v>
      </c>
    </row>
    <row r="1385" spans="1:7" ht="15.75" customHeight="1">
      <c r="A1385" s="254"/>
      <c r="B1385" s="254"/>
      <c r="C1385" s="254"/>
      <c r="D1385" s="254"/>
      <c r="E1385" s="360" t="s">
        <v>1862</v>
      </c>
      <c r="F1385" s="360"/>
      <c r="G1385" s="230">
        <v>2.0299999999999998</v>
      </c>
    </row>
    <row r="1386" spans="1:7" ht="15.75" customHeight="1">
      <c r="A1386" s="254"/>
      <c r="B1386" s="254"/>
      <c r="C1386" s="254"/>
      <c r="D1386" s="254"/>
      <c r="E1386" s="360" t="s">
        <v>233</v>
      </c>
      <c r="F1386" s="360"/>
      <c r="G1386" s="230">
        <v>11.07</v>
      </c>
    </row>
    <row r="1387" spans="1:7">
      <c r="A1387" s="254"/>
      <c r="B1387" s="254"/>
      <c r="C1387" s="361"/>
      <c r="D1387" s="361"/>
      <c r="E1387" s="254"/>
      <c r="F1387" s="254"/>
      <c r="G1387" s="254"/>
    </row>
    <row r="1388" spans="1:7" ht="35.25" customHeight="1">
      <c r="A1388" s="362" t="s">
        <v>1453</v>
      </c>
      <c r="B1388" s="362"/>
      <c r="C1388" s="362"/>
      <c r="D1388" s="362"/>
      <c r="E1388" s="362"/>
      <c r="F1388" s="362"/>
      <c r="G1388" s="362"/>
    </row>
    <row r="1389" spans="1:7" ht="15.75">
      <c r="A1389" s="362" t="s">
        <v>212</v>
      </c>
      <c r="B1389" s="362"/>
      <c r="C1389" s="229" t="s">
        <v>175</v>
      </c>
      <c r="D1389" s="229" t="s">
        <v>203</v>
      </c>
      <c r="E1389" s="229" t="s">
        <v>204</v>
      </c>
      <c r="F1389" s="229" t="s">
        <v>205</v>
      </c>
      <c r="G1389" s="229" t="s">
        <v>98</v>
      </c>
    </row>
    <row r="1390" spans="1:7" ht="45">
      <c r="A1390" s="250" t="s">
        <v>496</v>
      </c>
      <c r="B1390" s="251" t="s">
        <v>497</v>
      </c>
      <c r="C1390" s="250" t="s">
        <v>133</v>
      </c>
      <c r="D1390" s="250" t="s">
        <v>141</v>
      </c>
      <c r="E1390" s="252">
        <v>1.2434000000000001</v>
      </c>
      <c r="F1390" s="253">
        <v>9.75</v>
      </c>
      <c r="G1390" s="253">
        <v>12.12</v>
      </c>
    </row>
    <row r="1391" spans="1:7" ht="30">
      <c r="A1391" s="250" t="s">
        <v>351</v>
      </c>
      <c r="B1391" s="251" t="s">
        <v>352</v>
      </c>
      <c r="C1391" s="250" t="s">
        <v>133</v>
      </c>
      <c r="D1391" s="250" t="s">
        <v>192</v>
      </c>
      <c r="E1391" s="252">
        <v>9.4000000000000004E-3</v>
      </c>
      <c r="F1391" s="253">
        <v>5.67</v>
      </c>
      <c r="G1391" s="253">
        <v>0.05</v>
      </c>
    </row>
    <row r="1392" spans="1:7" ht="15.75" customHeight="1">
      <c r="A1392" s="254"/>
      <c r="B1392" s="254"/>
      <c r="C1392" s="254"/>
      <c r="D1392" s="254"/>
      <c r="E1392" s="359" t="s">
        <v>224</v>
      </c>
      <c r="F1392" s="359"/>
      <c r="G1392" s="255">
        <v>12.17</v>
      </c>
    </row>
    <row r="1393" spans="1:7" ht="15.75" customHeight="1">
      <c r="A1393" s="362" t="s">
        <v>234</v>
      </c>
      <c r="B1393" s="362"/>
      <c r="C1393" s="229" t="s">
        <v>175</v>
      </c>
      <c r="D1393" s="229" t="s">
        <v>203</v>
      </c>
      <c r="E1393" s="229" t="s">
        <v>204</v>
      </c>
      <c r="F1393" s="229" t="s">
        <v>205</v>
      </c>
      <c r="G1393" s="229" t="s">
        <v>98</v>
      </c>
    </row>
    <row r="1394" spans="1:7">
      <c r="A1394" s="250" t="s">
        <v>341</v>
      </c>
      <c r="B1394" s="251" t="s">
        <v>342</v>
      </c>
      <c r="C1394" s="250" t="s">
        <v>133</v>
      </c>
      <c r="D1394" s="250" t="s">
        <v>237</v>
      </c>
      <c r="E1394" s="252">
        <v>7.5999999999999998E-2</v>
      </c>
      <c r="F1394" s="253">
        <v>23.67</v>
      </c>
      <c r="G1394" s="253">
        <v>1.79</v>
      </c>
    </row>
    <row r="1395" spans="1:7">
      <c r="A1395" s="250" t="s">
        <v>343</v>
      </c>
      <c r="B1395" s="251" t="s">
        <v>344</v>
      </c>
      <c r="C1395" s="250" t="s">
        <v>133</v>
      </c>
      <c r="D1395" s="250" t="s">
        <v>237</v>
      </c>
      <c r="E1395" s="252">
        <v>7.5999999999999998E-2</v>
      </c>
      <c r="F1395" s="253">
        <v>28.58</v>
      </c>
      <c r="G1395" s="253">
        <v>2.17</v>
      </c>
    </row>
    <row r="1396" spans="1:7" ht="15.75" customHeight="1">
      <c r="A1396" s="254"/>
      <c r="B1396" s="254"/>
      <c r="C1396" s="254"/>
      <c r="D1396" s="254"/>
      <c r="E1396" s="359" t="s">
        <v>240</v>
      </c>
      <c r="F1396" s="359"/>
      <c r="G1396" s="255">
        <v>3.96</v>
      </c>
    </row>
    <row r="1397" spans="1:7" ht="15.75">
      <c r="A1397" s="254"/>
      <c r="B1397" s="254"/>
      <c r="C1397" s="254"/>
      <c r="D1397" s="254"/>
      <c r="E1397" s="360" t="s">
        <v>230</v>
      </c>
      <c r="F1397" s="360"/>
      <c r="G1397" s="230">
        <v>16.13</v>
      </c>
    </row>
    <row r="1398" spans="1:7" ht="15.75" customHeight="1">
      <c r="A1398" s="254"/>
      <c r="B1398" s="254"/>
      <c r="C1398" s="254"/>
      <c r="D1398" s="254"/>
      <c r="E1398" s="360" t="s">
        <v>231</v>
      </c>
      <c r="F1398" s="360"/>
      <c r="G1398" s="230">
        <v>14.72</v>
      </c>
    </row>
    <row r="1399" spans="1:7" ht="15.75" customHeight="1">
      <c r="A1399" s="254"/>
      <c r="B1399" s="254"/>
      <c r="C1399" s="254"/>
      <c r="D1399" s="254"/>
      <c r="E1399" s="360" t="s">
        <v>232</v>
      </c>
      <c r="F1399" s="360"/>
      <c r="G1399" s="230">
        <v>16.13</v>
      </c>
    </row>
    <row r="1400" spans="1:7" ht="15.75" customHeight="1">
      <c r="A1400" s="254"/>
      <c r="B1400" s="254"/>
      <c r="C1400" s="254"/>
      <c r="D1400" s="254"/>
      <c r="E1400" s="360" t="s">
        <v>1862</v>
      </c>
      <c r="F1400" s="360"/>
      <c r="G1400" s="230">
        <v>3.62</v>
      </c>
    </row>
    <row r="1401" spans="1:7" ht="15.75" customHeight="1">
      <c r="A1401" s="254"/>
      <c r="B1401" s="254"/>
      <c r="C1401" s="254"/>
      <c r="D1401" s="254"/>
      <c r="E1401" s="360" t="s">
        <v>233</v>
      </c>
      <c r="F1401" s="360"/>
      <c r="G1401" s="230">
        <v>19.75</v>
      </c>
    </row>
    <row r="1402" spans="1:7">
      <c r="A1402" s="254"/>
      <c r="B1402" s="254"/>
      <c r="C1402" s="361"/>
      <c r="D1402" s="361"/>
      <c r="E1402" s="254"/>
      <c r="F1402" s="254"/>
      <c r="G1402" s="254"/>
    </row>
    <row r="1403" spans="1:7" ht="31.5" customHeight="1">
      <c r="A1403" s="362" t="s">
        <v>1454</v>
      </c>
      <c r="B1403" s="362"/>
      <c r="C1403" s="362"/>
      <c r="D1403" s="362"/>
      <c r="E1403" s="362"/>
      <c r="F1403" s="362"/>
      <c r="G1403" s="362"/>
    </row>
    <row r="1404" spans="1:7" ht="15.75">
      <c r="A1404" s="362" t="s">
        <v>212</v>
      </c>
      <c r="B1404" s="362"/>
      <c r="C1404" s="229" t="s">
        <v>175</v>
      </c>
      <c r="D1404" s="229" t="s">
        <v>203</v>
      </c>
      <c r="E1404" s="229" t="s">
        <v>204</v>
      </c>
      <c r="F1404" s="229" t="s">
        <v>205</v>
      </c>
      <c r="G1404" s="229" t="s">
        <v>98</v>
      </c>
    </row>
    <row r="1405" spans="1:7" ht="45">
      <c r="A1405" s="250" t="s">
        <v>349</v>
      </c>
      <c r="B1405" s="251" t="s">
        <v>350</v>
      </c>
      <c r="C1405" s="250" t="s">
        <v>133</v>
      </c>
      <c r="D1405" s="250" t="s">
        <v>141</v>
      </c>
      <c r="E1405" s="252">
        <v>1.2434000000000001</v>
      </c>
      <c r="F1405" s="253">
        <v>13.93</v>
      </c>
      <c r="G1405" s="253">
        <v>17.32</v>
      </c>
    </row>
    <row r="1406" spans="1:7" ht="30">
      <c r="A1406" s="250" t="s">
        <v>351</v>
      </c>
      <c r="B1406" s="251" t="s">
        <v>352</v>
      </c>
      <c r="C1406" s="250" t="s">
        <v>133</v>
      </c>
      <c r="D1406" s="250" t="s">
        <v>192</v>
      </c>
      <c r="E1406" s="252">
        <v>9.4000000000000004E-3</v>
      </c>
      <c r="F1406" s="253">
        <v>5.67</v>
      </c>
      <c r="G1406" s="253">
        <v>0.05</v>
      </c>
    </row>
    <row r="1407" spans="1:7" ht="15.75" customHeight="1">
      <c r="A1407" s="254"/>
      <c r="B1407" s="254"/>
      <c r="C1407" s="254"/>
      <c r="D1407" s="254"/>
      <c r="E1407" s="359" t="s">
        <v>224</v>
      </c>
      <c r="F1407" s="359"/>
      <c r="G1407" s="255">
        <v>17.37</v>
      </c>
    </row>
    <row r="1408" spans="1:7" ht="30.75" customHeight="1">
      <c r="A1408" s="362" t="s">
        <v>234</v>
      </c>
      <c r="B1408" s="362"/>
      <c r="C1408" s="229" t="s">
        <v>175</v>
      </c>
      <c r="D1408" s="229" t="s">
        <v>203</v>
      </c>
      <c r="E1408" s="229" t="s">
        <v>204</v>
      </c>
      <c r="F1408" s="229" t="s">
        <v>205</v>
      </c>
      <c r="G1408" s="229" t="s">
        <v>98</v>
      </c>
    </row>
    <row r="1409" spans="1:7">
      <c r="A1409" s="250" t="s">
        <v>341</v>
      </c>
      <c r="B1409" s="251" t="s">
        <v>342</v>
      </c>
      <c r="C1409" s="250" t="s">
        <v>133</v>
      </c>
      <c r="D1409" s="250" t="s">
        <v>237</v>
      </c>
      <c r="E1409" s="252">
        <v>0.114</v>
      </c>
      <c r="F1409" s="253">
        <v>23.67</v>
      </c>
      <c r="G1409" s="253">
        <v>2.69</v>
      </c>
    </row>
    <row r="1410" spans="1:7">
      <c r="A1410" s="250" t="s">
        <v>343</v>
      </c>
      <c r="B1410" s="251" t="s">
        <v>344</v>
      </c>
      <c r="C1410" s="250" t="s">
        <v>133</v>
      </c>
      <c r="D1410" s="250" t="s">
        <v>237</v>
      </c>
      <c r="E1410" s="252">
        <v>0.114</v>
      </c>
      <c r="F1410" s="253">
        <v>28.58</v>
      </c>
      <c r="G1410" s="253">
        <v>3.25</v>
      </c>
    </row>
    <row r="1411" spans="1:7" ht="15.75" customHeight="1">
      <c r="A1411" s="254"/>
      <c r="B1411" s="254"/>
      <c r="C1411" s="254"/>
      <c r="D1411" s="254"/>
      <c r="E1411" s="359" t="s">
        <v>240</v>
      </c>
      <c r="F1411" s="359"/>
      <c r="G1411" s="255">
        <v>5.94</v>
      </c>
    </row>
    <row r="1412" spans="1:7" ht="15.75">
      <c r="A1412" s="254"/>
      <c r="B1412" s="254"/>
      <c r="C1412" s="254"/>
      <c r="D1412" s="254"/>
      <c r="E1412" s="360" t="s">
        <v>230</v>
      </c>
      <c r="F1412" s="360"/>
      <c r="G1412" s="230">
        <v>23.31</v>
      </c>
    </row>
    <row r="1413" spans="1:7" ht="15.75" customHeight="1">
      <c r="A1413" s="254"/>
      <c r="B1413" s="254"/>
      <c r="C1413" s="254"/>
      <c r="D1413" s="254"/>
      <c r="E1413" s="360" t="s">
        <v>231</v>
      </c>
      <c r="F1413" s="360"/>
      <c r="G1413" s="230">
        <v>21.21</v>
      </c>
    </row>
    <row r="1414" spans="1:7" ht="15.75" customHeight="1">
      <c r="A1414" s="254"/>
      <c r="B1414" s="254"/>
      <c r="C1414" s="254"/>
      <c r="D1414" s="254"/>
      <c r="E1414" s="360" t="s">
        <v>232</v>
      </c>
      <c r="F1414" s="360"/>
      <c r="G1414" s="230">
        <v>23.31</v>
      </c>
    </row>
    <row r="1415" spans="1:7" ht="15.75" customHeight="1">
      <c r="A1415" s="254"/>
      <c r="B1415" s="254"/>
      <c r="C1415" s="254"/>
      <c r="D1415" s="254"/>
      <c r="E1415" s="360" t="s">
        <v>1862</v>
      </c>
      <c r="F1415" s="360"/>
      <c r="G1415" s="230">
        <v>5.24</v>
      </c>
    </row>
    <row r="1416" spans="1:7" ht="15.75" customHeight="1">
      <c r="A1416" s="254"/>
      <c r="B1416" s="254"/>
      <c r="C1416" s="254"/>
      <c r="D1416" s="254"/>
      <c r="E1416" s="360" t="s">
        <v>233</v>
      </c>
      <c r="F1416" s="360"/>
      <c r="G1416" s="230">
        <v>28.55</v>
      </c>
    </row>
    <row r="1417" spans="1:7">
      <c r="A1417" s="254"/>
      <c r="B1417" s="254"/>
      <c r="C1417" s="361"/>
      <c r="D1417" s="361"/>
      <c r="E1417" s="254"/>
      <c r="F1417" s="254"/>
      <c r="G1417" s="254"/>
    </row>
    <row r="1418" spans="1:7" ht="15.75" customHeight="1">
      <c r="A1418" s="362" t="s">
        <v>1455</v>
      </c>
      <c r="B1418" s="362"/>
      <c r="C1418" s="362"/>
      <c r="D1418" s="362"/>
      <c r="E1418" s="362"/>
      <c r="F1418" s="362"/>
      <c r="G1418" s="362"/>
    </row>
    <row r="1419" spans="1:7" ht="15.75">
      <c r="A1419" s="362" t="s">
        <v>245</v>
      </c>
      <c r="B1419" s="362"/>
      <c r="C1419" s="229" t="s">
        <v>175</v>
      </c>
      <c r="D1419" s="229" t="s">
        <v>203</v>
      </c>
      <c r="E1419" s="229" t="s">
        <v>204</v>
      </c>
      <c r="F1419" s="229" t="s">
        <v>205</v>
      </c>
      <c r="G1419" s="229" t="s">
        <v>98</v>
      </c>
    </row>
    <row r="1420" spans="1:7" ht="30">
      <c r="A1420" s="250" t="s">
        <v>1456</v>
      </c>
      <c r="B1420" s="251" t="s">
        <v>1457</v>
      </c>
      <c r="C1420" s="250" t="s">
        <v>133</v>
      </c>
      <c r="D1420" s="250" t="s">
        <v>192</v>
      </c>
      <c r="E1420" s="252">
        <v>1</v>
      </c>
      <c r="F1420" s="253">
        <v>48.87</v>
      </c>
      <c r="G1420" s="253">
        <v>48.87</v>
      </c>
    </row>
    <row r="1421" spans="1:7" ht="45">
      <c r="A1421" s="250" t="s">
        <v>359</v>
      </c>
      <c r="B1421" s="251" t="s">
        <v>498</v>
      </c>
      <c r="C1421" s="250" t="s">
        <v>133</v>
      </c>
      <c r="D1421" s="250" t="s">
        <v>192</v>
      </c>
      <c r="E1421" s="252">
        <v>1</v>
      </c>
      <c r="F1421" s="253">
        <v>11.36</v>
      </c>
      <c r="G1421" s="253">
        <v>11.36</v>
      </c>
    </row>
    <row r="1422" spans="1:7" ht="15.75" customHeight="1">
      <c r="A1422" s="254"/>
      <c r="B1422" s="254"/>
      <c r="C1422" s="254"/>
      <c r="D1422" s="254"/>
      <c r="E1422" s="359" t="s">
        <v>247</v>
      </c>
      <c r="F1422" s="359"/>
      <c r="G1422" s="255">
        <v>60.23</v>
      </c>
    </row>
    <row r="1423" spans="1:7" ht="15.75">
      <c r="A1423" s="254"/>
      <c r="B1423" s="254"/>
      <c r="C1423" s="254"/>
      <c r="D1423" s="254"/>
      <c r="E1423" s="360" t="s">
        <v>230</v>
      </c>
      <c r="F1423" s="360"/>
      <c r="G1423" s="230">
        <v>60.23</v>
      </c>
    </row>
    <row r="1424" spans="1:7" ht="15.75" customHeight="1">
      <c r="A1424" s="254"/>
      <c r="B1424" s="254"/>
      <c r="C1424" s="254"/>
      <c r="D1424" s="254"/>
      <c r="E1424" s="360" t="s">
        <v>231</v>
      </c>
      <c r="F1424" s="360"/>
      <c r="G1424" s="230">
        <v>47.29</v>
      </c>
    </row>
    <row r="1425" spans="1:7" ht="15.75" customHeight="1">
      <c r="A1425" s="254"/>
      <c r="B1425" s="254"/>
      <c r="C1425" s="254"/>
      <c r="D1425" s="254"/>
      <c r="E1425" s="360" t="s">
        <v>232</v>
      </c>
      <c r="F1425" s="360"/>
      <c r="G1425" s="230">
        <v>60.23</v>
      </c>
    </row>
    <row r="1426" spans="1:7" ht="15.75" customHeight="1">
      <c r="A1426" s="254"/>
      <c r="B1426" s="254"/>
      <c r="C1426" s="254"/>
      <c r="D1426" s="254"/>
      <c r="E1426" s="360" t="s">
        <v>1862</v>
      </c>
      <c r="F1426" s="360"/>
      <c r="G1426" s="230">
        <v>13.53</v>
      </c>
    </row>
    <row r="1427" spans="1:7" ht="30.75" customHeight="1">
      <c r="A1427" s="254"/>
      <c r="B1427" s="254"/>
      <c r="C1427" s="254"/>
      <c r="D1427" s="254"/>
      <c r="E1427" s="360" t="s">
        <v>233</v>
      </c>
      <c r="F1427" s="360"/>
      <c r="G1427" s="230">
        <v>73.760000000000005</v>
      </c>
    </row>
    <row r="1428" spans="1:7">
      <c r="A1428" s="254"/>
      <c r="B1428" s="254"/>
      <c r="C1428" s="361"/>
      <c r="D1428" s="361"/>
      <c r="E1428" s="254"/>
      <c r="F1428" s="254"/>
      <c r="G1428" s="254"/>
    </row>
    <row r="1429" spans="1:7" ht="15.75" customHeight="1">
      <c r="A1429" s="362" t="s">
        <v>1458</v>
      </c>
      <c r="B1429" s="362"/>
      <c r="C1429" s="362"/>
      <c r="D1429" s="362"/>
      <c r="E1429" s="362"/>
      <c r="F1429" s="362"/>
      <c r="G1429" s="362"/>
    </row>
    <row r="1430" spans="1:7" ht="15.75">
      <c r="A1430" s="362" t="s">
        <v>245</v>
      </c>
      <c r="B1430" s="362"/>
      <c r="C1430" s="229" t="s">
        <v>175</v>
      </c>
      <c r="D1430" s="229" t="s">
        <v>203</v>
      </c>
      <c r="E1430" s="229" t="s">
        <v>204</v>
      </c>
      <c r="F1430" s="229" t="s">
        <v>205</v>
      </c>
      <c r="G1430" s="229" t="s">
        <v>98</v>
      </c>
    </row>
    <row r="1431" spans="1:7" ht="30">
      <c r="A1431" s="250" t="s">
        <v>1459</v>
      </c>
      <c r="B1431" s="251" t="s">
        <v>1460</v>
      </c>
      <c r="C1431" s="250" t="s">
        <v>133</v>
      </c>
      <c r="D1431" s="250" t="s">
        <v>192</v>
      </c>
      <c r="E1431" s="252">
        <v>1</v>
      </c>
      <c r="F1431" s="253">
        <v>19.41</v>
      </c>
      <c r="G1431" s="253">
        <v>19.41</v>
      </c>
    </row>
    <row r="1432" spans="1:7" ht="45">
      <c r="A1432" s="250" t="s">
        <v>359</v>
      </c>
      <c r="B1432" s="251" t="s">
        <v>498</v>
      </c>
      <c r="C1432" s="250" t="s">
        <v>133</v>
      </c>
      <c r="D1432" s="250" t="s">
        <v>192</v>
      </c>
      <c r="E1432" s="252">
        <v>1</v>
      </c>
      <c r="F1432" s="253">
        <v>11.36</v>
      </c>
      <c r="G1432" s="253">
        <v>11.36</v>
      </c>
    </row>
    <row r="1433" spans="1:7" ht="15.75" customHeight="1">
      <c r="A1433" s="254"/>
      <c r="B1433" s="254"/>
      <c r="C1433" s="254"/>
      <c r="D1433" s="254"/>
      <c r="E1433" s="359" t="s">
        <v>247</v>
      </c>
      <c r="F1433" s="359"/>
      <c r="G1433" s="255">
        <v>30.77</v>
      </c>
    </row>
    <row r="1434" spans="1:7" ht="15.75">
      <c r="A1434" s="254"/>
      <c r="B1434" s="254"/>
      <c r="C1434" s="254"/>
      <c r="D1434" s="254"/>
      <c r="E1434" s="360" t="s">
        <v>230</v>
      </c>
      <c r="F1434" s="360"/>
      <c r="G1434" s="230">
        <v>30.77</v>
      </c>
    </row>
    <row r="1435" spans="1:7" ht="15.75" customHeight="1">
      <c r="A1435" s="254"/>
      <c r="B1435" s="254"/>
      <c r="C1435" s="254"/>
      <c r="D1435" s="254"/>
      <c r="E1435" s="360" t="s">
        <v>231</v>
      </c>
      <c r="F1435" s="360"/>
      <c r="G1435" s="230">
        <v>24.11</v>
      </c>
    </row>
    <row r="1436" spans="1:7" ht="15.75" customHeight="1">
      <c r="A1436" s="254"/>
      <c r="B1436" s="254"/>
      <c r="C1436" s="254"/>
      <c r="D1436" s="254"/>
      <c r="E1436" s="360" t="s">
        <v>232</v>
      </c>
      <c r="F1436" s="360"/>
      <c r="G1436" s="230">
        <v>30.77</v>
      </c>
    </row>
    <row r="1437" spans="1:7" ht="15.75" customHeight="1">
      <c r="A1437" s="254"/>
      <c r="B1437" s="254"/>
      <c r="C1437" s="254"/>
      <c r="D1437" s="254"/>
      <c r="E1437" s="360" t="s">
        <v>1862</v>
      </c>
      <c r="F1437" s="360"/>
      <c r="G1437" s="230">
        <v>6.91</v>
      </c>
    </row>
    <row r="1438" spans="1:7" ht="15.75" customHeight="1">
      <c r="A1438" s="254"/>
      <c r="B1438" s="254"/>
      <c r="C1438" s="254"/>
      <c r="D1438" s="254"/>
      <c r="E1438" s="360" t="s">
        <v>233</v>
      </c>
      <c r="F1438" s="360"/>
      <c r="G1438" s="230">
        <v>37.68</v>
      </c>
    </row>
    <row r="1439" spans="1:7">
      <c r="A1439" s="254"/>
      <c r="B1439" s="254"/>
      <c r="C1439" s="361"/>
      <c r="D1439" s="361"/>
      <c r="E1439" s="254"/>
      <c r="F1439" s="254"/>
      <c r="G1439" s="254"/>
    </row>
    <row r="1440" spans="1:7" ht="15.75" customHeight="1">
      <c r="A1440" s="362" t="s">
        <v>1461</v>
      </c>
      <c r="B1440" s="362"/>
      <c r="C1440" s="362"/>
      <c r="D1440" s="362"/>
      <c r="E1440" s="362"/>
      <c r="F1440" s="362"/>
      <c r="G1440" s="362"/>
    </row>
    <row r="1441" spans="1:7" ht="15.75">
      <c r="A1441" s="362" t="s">
        <v>245</v>
      </c>
      <c r="B1441" s="362"/>
      <c r="C1441" s="229" t="s">
        <v>175</v>
      </c>
      <c r="D1441" s="229" t="s">
        <v>203</v>
      </c>
      <c r="E1441" s="229" t="s">
        <v>204</v>
      </c>
      <c r="F1441" s="229" t="s">
        <v>205</v>
      </c>
      <c r="G1441" s="229" t="s">
        <v>98</v>
      </c>
    </row>
    <row r="1442" spans="1:7" ht="30">
      <c r="A1442" s="250" t="s">
        <v>501</v>
      </c>
      <c r="B1442" s="251" t="s">
        <v>502</v>
      </c>
      <c r="C1442" s="250" t="s">
        <v>133</v>
      </c>
      <c r="D1442" s="250" t="s">
        <v>192</v>
      </c>
      <c r="E1442" s="252">
        <v>1</v>
      </c>
      <c r="F1442" s="253">
        <v>35.57</v>
      </c>
      <c r="G1442" s="253">
        <v>35.57</v>
      </c>
    </row>
    <row r="1443" spans="1:7" ht="45">
      <c r="A1443" s="250" t="s">
        <v>359</v>
      </c>
      <c r="B1443" s="251" t="s">
        <v>498</v>
      </c>
      <c r="C1443" s="250" t="s">
        <v>133</v>
      </c>
      <c r="D1443" s="250" t="s">
        <v>192</v>
      </c>
      <c r="E1443" s="252">
        <v>1</v>
      </c>
      <c r="F1443" s="253">
        <v>11.36</v>
      </c>
      <c r="G1443" s="253">
        <v>11.36</v>
      </c>
    </row>
    <row r="1444" spans="1:7" ht="15.75" customHeight="1">
      <c r="A1444" s="254"/>
      <c r="B1444" s="254"/>
      <c r="C1444" s="254"/>
      <c r="D1444" s="254"/>
      <c r="E1444" s="359" t="s">
        <v>247</v>
      </c>
      <c r="F1444" s="359"/>
      <c r="G1444" s="255">
        <v>46.93</v>
      </c>
    </row>
    <row r="1445" spans="1:7" ht="15.75">
      <c r="A1445" s="254"/>
      <c r="B1445" s="254"/>
      <c r="C1445" s="254"/>
      <c r="D1445" s="254"/>
      <c r="E1445" s="360" t="s">
        <v>230</v>
      </c>
      <c r="F1445" s="360"/>
      <c r="G1445" s="230">
        <v>46.93</v>
      </c>
    </row>
    <row r="1446" spans="1:7" ht="15.75" customHeight="1">
      <c r="A1446" s="254"/>
      <c r="B1446" s="254"/>
      <c r="C1446" s="254"/>
      <c r="D1446" s="254"/>
      <c r="E1446" s="360" t="s">
        <v>231</v>
      </c>
      <c r="F1446" s="360"/>
      <c r="G1446" s="230">
        <v>37.130000000000003</v>
      </c>
    </row>
    <row r="1447" spans="1:7" ht="15.75" customHeight="1">
      <c r="A1447" s="254"/>
      <c r="B1447" s="254"/>
      <c r="C1447" s="254"/>
      <c r="D1447" s="254"/>
      <c r="E1447" s="360" t="s">
        <v>232</v>
      </c>
      <c r="F1447" s="360"/>
      <c r="G1447" s="230">
        <v>46.93</v>
      </c>
    </row>
    <row r="1448" spans="1:7" ht="15.75" customHeight="1">
      <c r="A1448" s="254"/>
      <c r="B1448" s="254"/>
      <c r="C1448" s="254"/>
      <c r="D1448" s="254"/>
      <c r="E1448" s="360" t="s">
        <v>1862</v>
      </c>
      <c r="F1448" s="360"/>
      <c r="G1448" s="230">
        <v>10.55</v>
      </c>
    </row>
    <row r="1449" spans="1:7" ht="15.75" customHeight="1">
      <c r="A1449" s="254"/>
      <c r="B1449" s="254"/>
      <c r="C1449" s="254"/>
      <c r="D1449" s="254"/>
      <c r="E1449" s="360" t="s">
        <v>233</v>
      </c>
      <c r="F1449" s="360"/>
      <c r="G1449" s="230">
        <v>57.48</v>
      </c>
    </row>
    <row r="1450" spans="1:7">
      <c r="A1450" s="254"/>
      <c r="B1450" s="254"/>
      <c r="C1450" s="361"/>
      <c r="D1450" s="361"/>
      <c r="E1450" s="254"/>
      <c r="F1450" s="254"/>
      <c r="G1450" s="254"/>
    </row>
    <row r="1451" spans="1:7" ht="15.75" customHeight="1">
      <c r="A1451" s="362" t="s">
        <v>1462</v>
      </c>
      <c r="B1451" s="362"/>
      <c r="C1451" s="362"/>
      <c r="D1451" s="362"/>
      <c r="E1451" s="362"/>
      <c r="F1451" s="362"/>
      <c r="G1451" s="362"/>
    </row>
    <row r="1452" spans="1:7" ht="15.75">
      <c r="A1452" s="362" t="s">
        <v>245</v>
      </c>
      <c r="B1452" s="362"/>
      <c r="C1452" s="229" t="s">
        <v>175</v>
      </c>
      <c r="D1452" s="229" t="s">
        <v>203</v>
      </c>
      <c r="E1452" s="229" t="s">
        <v>204</v>
      </c>
      <c r="F1452" s="229" t="s">
        <v>205</v>
      </c>
      <c r="G1452" s="229" t="s">
        <v>98</v>
      </c>
    </row>
    <row r="1453" spans="1:7" ht="30">
      <c r="A1453" s="250" t="s">
        <v>503</v>
      </c>
      <c r="B1453" s="251" t="s">
        <v>504</v>
      </c>
      <c r="C1453" s="250" t="s">
        <v>133</v>
      </c>
      <c r="D1453" s="250" t="s">
        <v>192</v>
      </c>
      <c r="E1453" s="252">
        <v>1</v>
      </c>
      <c r="F1453" s="253">
        <v>51.74</v>
      </c>
      <c r="G1453" s="253">
        <v>51.74</v>
      </c>
    </row>
    <row r="1454" spans="1:7" ht="45">
      <c r="A1454" s="250" t="s">
        <v>359</v>
      </c>
      <c r="B1454" s="251" t="s">
        <v>498</v>
      </c>
      <c r="C1454" s="250" t="s">
        <v>133</v>
      </c>
      <c r="D1454" s="250" t="s">
        <v>192</v>
      </c>
      <c r="E1454" s="252">
        <v>1</v>
      </c>
      <c r="F1454" s="253">
        <v>11.36</v>
      </c>
      <c r="G1454" s="253">
        <v>11.36</v>
      </c>
    </row>
    <row r="1455" spans="1:7" ht="15.75" customHeight="1">
      <c r="A1455" s="254"/>
      <c r="B1455" s="254"/>
      <c r="C1455" s="254"/>
      <c r="D1455" s="254"/>
      <c r="E1455" s="359" t="s">
        <v>247</v>
      </c>
      <c r="F1455" s="359"/>
      <c r="G1455" s="255">
        <v>63.1</v>
      </c>
    </row>
    <row r="1456" spans="1:7" ht="15.75">
      <c r="A1456" s="254"/>
      <c r="B1456" s="254"/>
      <c r="C1456" s="254"/>
      <c r="D1456" s="254"/>
      <c r="E1456" s="360" t="s">
        <v>230</v>
      </c>
      <c r="F1456" s="360"/>
      <c r="G1456" s="230">
        <v>63.1</v>
      </c>
    </row>
    <row r="1457" spans="1:7" ht="15.75" customHeight="1">
      <c r="A1457" s="254"/>
      <c r="B1457" s="254"/>
      <c r="C1457" s="254"/>
      <c r="D1457" s="254"/>
      <c r="E1457" s="360" t="s">
        <v>231</v>
      </c>
      <c r="F1457" s="360"/>
      <c r="G1457" s="230">
        <v>50.16</v>
      </c>
    </row>
    <row r="1458" spans="1:7" ht="15.75" customHeight="1">
      <c r="A1458" s="254"/>
      <c r="B1458" s="254"/>
      <c r="C1458" s="254"/>
      <c r="D1458" s="254"/>
      <c r="E1458" s="360" t="s">
        <v>232</v>
      </c>
      <c r="F1458" s="360"/>
      <c r="G1458" s="230">
        <v>63.1</v>
      </c>
    </row>
    <row r="1459" spans="1:7" ht="15.75" customHeight="1">
      <c r="A1459" s="254"/>
      <c r="B1459" s="254"/>
      <c r="C1459" s="254"/>
      <c r="D1459" s="254"/>
      <c r="E1459" s="360" t="s">
        <v>1862</v>
      </c>
      <c r="F1459" s="360"/>
      <c r="G1459" s="230">
        <v>14.18</v>
      </c>
    </row>
    <row r="1460" spans="1:7" ht="15.75" customHeight="1">
      <c r="A1460" s="254"/>
      <c r="B1460" s="254"/>
      <c r="C1460" s="254"/>
      <c r="D1460" s="254"/>
      <c r="E1460" s="360" t="s">
        <v>233</v>
      </c>
      <c r="F1460" s="360"/>
      <c r="G1460" s="230">
        <v>77.28</v>
      </c>
    </row>
    <row r="1461" spans="1:7">
      <c r="A1461" s="254"/>
      <c r="B1461" s="254"/>
      <c r="C1461" s="361"/>
      <c r="D1461" s="361"/>
      <c r="E1461" s="254"/>
      <c r="F1461" s="254"/>
      <c r="G1461" s="254"/>
    </row>
    <row r="1462" spans="1:7" ht="15.75" customHeight="1">
      <c r="A1462" s="362" t="s">
        <v>1463</v>
      </c>
      <c r="B1462" s="362"/>
      <c r="C1462" s="362"/>
      <c r="D1462" s="362"/>
      <c r="E1462" s="362"/>
      <c r="F1462" s="362"/>
      <c r="G1462" s="362"/>
    </row>
    <row r="1463" spans="1:7" ht="15.75">
      <c r="A1463" s="362" t="s">
        <v>212</v>
      </c>
      <c r="B1463" s="362"/>
      <c r="C1463" s="229" t="s">
        <v>175</v>
      </c>
      <c r="D1463" s="229" t="s">
        <v>203</v>
      </c>
      <c r="E1463" s="229" t="s">
        <v>204</v>
      </c>
      <c r="F1463" s="229" t="s">
        <v>205</v>
      </c>
      <c r="G1463" s="229" t="s">
        <v>98</v>
      </c>
    </row>
    <row r="1464" spans="1:7" ht="30">
      <c r="A1464" s="250" t="s">
        <v>1060</v>
      </c>
      <c r="B1464" s="251" t="s">
        <v>781</v>
      </c>
      <c r="C1464" s="250" t="s">
        <v>133</v>
      </c>
      <c r="D1464" s="250" t="s">
        <v>192</v>
      </c>
      <c r="E1464" s="252">
        <v>1</v>
      </c>
      <c r="F1464" s="253">
        <v>2.57</v>
      </c>
      <c r="G1464" s="253">
        <v>2.57</v>
      </c>
    </row>
    <row r="1465" spans="1:7" ht="31.5" customHeight="1">
      <c r="A1465" s="254"/>
      <c r="B1465" s="254"/>
      <c r="C1465" s="254"/>
      <c r="D1465" s="254"/>
      <c r="E1465" s="359" t="s">
        <v>224</v>
      </c>
      <c r="F1465" s="359"/>
      <c r="G1465" s="255">
        <v>2.57</v>
      </c>
    </row>
    <row r="1466" spans="1:7" ht="15.75">
      <c r="A1466" s="254"/>
      <c r="B1466" s="254"/>
      <c r="C1466" s="254"/>
      <c r="D1466" s="254"/>
      <c r="E1466" s="360" t="s">
        <v>230</v>
      </c>
      <c r="F1466" s="360"/>
      <c r="G1466" s="230">
        <v>2.57</v>
      </c>
    </row>
    <row r="1467" spans="1:7" ht="15.75" customHeight="1">
      <c r="A1467" s="254"/>
      <c r="B1467" s="254"/>
      <c r="C1467" s="254"/>
      <c r="D1467" s="254"/>
      <c r="E1467" s="360" t="s">
        <v>231</v>
      </c>
      <c r="F1467" s="360"/>
      <c r="G1467" s="230">
        <v>2.57</v>
      </c>
    </row>
    <row r="1468" spans="1:7" ht="15.75" customHeight="1">
      <c r="A1468" s="254"/>
      <c r="B1468" s="254"/>
      <c r="C1468" s="254"/>
      <c r="D1468" s="254"/>
      <c r="E1468" s="360" t="s">
        <v>232</v>
      </c>
      <c r="F1468" s="360"/>
      <c r="G1468" s="230">
        <v>2.57</v>
      </c>
    </row>
    <row r="1469" spans="1:7" ht="15.75" customHeight="1">
      <c r="A1469" s="254"/>
      <c r="B1469" s="254"/>
      <c r="C1469" s="254"/>
      <c r="D1469" s="254"/>
      <c r="E1469" s="360" t="s">
        <v>1862</v>
      </c>
      <c r="F1469" s="360"/>
      <c r="G1469" s="230">
        <v>0.57999999999999996</v>
      </c>
    </row>
    <row r="1470" spans="1:7" ht="15.75" customHeight="1">
      <c r="A1470" s="254"/>
      <c r="B1470" s="254"/>
      <c r="C1470" s="254"/>
      <c r="D1470" s="254"/>
      <c r="E1470" s="360" t="s">
        <v>233</v>
      </c>
      <c r="F1470" s="360"/>
      <c r="G1470" s="230">
        <v>3.15</v>
      </c>
    </row>
    <row r="1471" spans="1:7">
      <c r="A1471" s="254"/>
      <c r="B1471" s="254"/>
      <c r="C1471" s="361"/>
      <c r="D1471" s="361"/>
      <c r="E1471" s="254"/>
      <c r="F1471" s="254"/>
      <c r="G1471" s="254"/>
    </row>
    <row r="1472" spans="1:7" ht="15.75" customHeight="1">
      <c r="A1472" s="362" t="s">
        <v>1464</v>
      </c>
      <c r="B1472" s="362"/>
      <c r="C1472" s="362"/>
      <c r="D1472" s="362"/>
      <c r="E1472" s="362"/>
      <c r="F1472" s="362"/>
      <c r="G1472" s="362"/>
    </row>
    <row r="1473" spans="1:7" ht="15.75">
      <c r="A1473" s="362" t="s">
        <v>212</v>
      </c>
      <c r="B1473" s="362"/>
      <c r="C1473" s="229" t="s">
        <v>175</v>
      </c>
      <c r="D1473" s="229" t="s">
        <v>203</v>
      </c>
      <c r="E1473" s="229" t="s">
        <v>204</v>
      </c>
      <c r="F1473" s="229" t="s">
        <v>205</v>
      </c>
      <c r="G1473" s="229" t="s">
        <v>98</v>
      </c>
    </row>
    <row r="1474" spans="1:7" ht="30">
      <c r="A1474" s="250" t="s">
        <v>1061</v>
      </c>
      <c r="B1474" s="251" t="s">
        <v>783</v>
      </c>
      <c r="C1474" s="250" t="s">
        <v>133</v>
      </c>
      <c r="D1474" s="250" t="s">
        <v>192</v>
      </c>
      <c r="E1474" s="252">
        <v>1</v>
      </c>
      <c r="F1474" s="253">
        <v>2.44</v>
      </c>
      <c r="G1474" s="253">
        <v>2.44</v>
      </c>
    </row>
    <row r="1475" spans="1:7" ht="15.75" customHeight="1">
      <c r="A1475" s="254"/>
      <c r="B1475" s="254"/>
      <c r="C1475" s="254"/>
      <c r="D1475" s="254"/>
      <c r="E1475" s="359" t="s">
        <v>224</v>
      </c>
      <c r="F1475" s="359"/>
      <c r="G1475" s="255">
        <v>2.44</v>
      </c>
    </row>
    <row r="1476" spans="1:7" ht="15.75">
      <c r="A1476" s="254"/>
      <c r="B1476" s="254"/>
      <c r="C1476" s="254"/>
      <c r="D1476" s="254"/>
      <c r="E1476" s="360" t="s">
        <v>230</v>
      </c>
      <c r="F1476" s="360"/>
      <c r="G1476" s="230">
        <v>2.44</v>
      </c>
    </row>
    <row r="1477" spans="1:7" ht="15.75" customHeight="1">
      <c r="A1477" s="254"/>
      <c r="B1477" s="254"/>
      <c r="C1477" s="254"/>
      <c r="D1477" s="254"/>
      <c r="E1477" s="360" t="s">
        <v>231</v>
      </c>
      <c r="F1477" s="360"/>
      <c r="G1477" s="230">
        <v>2.44</v>
      </c>
    </row>
    <row r="1478" spans="1:7" ht="15.75" customHeight="1">
      <c r="A1478" s="254"/>
      <c r="B1478" s="254"/>
      <c r="C1478" s="254"/>
      <c r="D1478" s="254"/>
      <c r="E1478" s="360" t="s">
        <v>232</v>
      </c>
      <c r="F1478" s="360"/>
      <c r="G1478" s="230">
        <v>2.44</v>
      </c>
    </row>
    <row r="1479" spans="1:7" ht="15.75" customHeight="1">
      <c r="A1479" s="254"/>
      <c r="B1479" s="254"/>
      <c r="C1479" s="254"/>
      <c r="D1479" s="254"/>
      <c r="E1479" s="360" t="s">
        <v>1862</v>
      </c>
      <c r="F1479" s="360"/>
      <c r="G1479" s="230">
        <v>0.55000000000000004</v>
      </c>
    </row>
    <row r="1480" spans="1:7" ht="15.75" customHeight="1">
      <c r="A1480" s="254"/>
      <c r="B1480" s="254"/>
      <c r="C1480" s="254"/>
      <c r="D1480" s="254"/>
      <c r="E1480" s="360" t="s">
        <v>233</v>
      </c>
      <c r="F1480" s="360"/>
      <c r="G1480" s="230">
        <v>2.99</v>
      </c>
    </row>
    <row r="1481" spans="1:7">
      <c r="A1481" s="254"/>
      <c r="B1481" s="254"/>
      <c r="C1481" s="361"/>
      <c r="D1481" s="361"/>
      <c r="E1481" s="254"/>
      <c r="F1481" s="254"/>
      <c r="G1481" s="254"/>
    </row>
    <row r="1482" spans="1:7" ht="15.75" customHeight="1">
      <c r="A1482" s="362" t="s">
        <v>1465</v>
      </c>
      <c r="B1482" s="362"/>
      <c r="C1482" s="362"/>
      <c r="D1482" s="362"/>
      <c r="E1482" s="362"/>
      <c r="F1482" s="362"/>
      <c r="G1482" s="362"/>
    </row>
    <row r="1483" spans="1:7" ht="15.75">
      <c r="A1483" s="362" t="s">
        <v>212</v>
      </c>
      <c r="B1483" s="362"/>
      <c r="C1483" s="229" t="s">
        <v>175</v>
      </c>
      <c r="D1483" s="229" t="s">
        <v>203</v>
      </c>
      <c r="E1483" s="229" t="s">
        <v>204</v>
      </c>
      <c r="F1483" s="229" t="s">
        <v>205</v>
      </c>
      <c r="G1483" s="229" t="s">
        <v>98</v>
      </c>
    </row>
    <row r="1484" spans="1:7" ht="30">
      <c r="A1484" s="250" t="s">
        <v>1062</v>
      </c>
      <c r="B1484" s="251" t="s">
        <v>785</v>
      </c>
      <c r="C1484" s="250" t="s">
        <v>133</v>
      </c>
      <c r="D1484" s="250" t="s">
        <v>192</v>
      </c>
      <c r="E1484" s="252">
        <v>1</v>
      </c>
      <c r="F1484" s="253">
        <v>2.52</v>
      </c>
      <c r="G1484" s="253">
        <v>2.52</v>
      </c>
    </row>
    <row r="1485" spans="1:7" ht="15.75" customHeight="1">
      <c r="A1485" s="254"/>
      <c r="B1485" s="254"/>
      <c r="C1485" s="254"/>
      <c r="D1485" s="254"/>
      <c r="E1485" s="359" t="s">
        <v>224</v>
      </c>
      <c r="F1485" s="359"/>
      <c r="G1485" s="255">
        <v>2.52</v>
      </c>
    </row>
    <row r="1486" spans="1:7" ht="15.75">
      <c r="A1486" s="254"/>
      <c r="B1486" s="254"/>
      <c r="C1486" s="254"/>
      <c r="D1486" s="254"/>
      <c r="E1486" s="360" t="s">
        <v>230</v>
      </c>
      <c r="F1486" s="360"/>
      <c r="G1486" s="230">
        <v>2.52</v>
      </c>
    </row>
    <row r="1487" spans="1:7" ht="15.75" customHeight="1">
      <c r="A1487" s="254"/>
      <c r="B1487" s="254"/>
      <c r="C1487" s="254"/>
      <c r="D1487" s="254"/>
      <c r="E1487" s="360" t="s">
        <v>231</v>
      </c>
      <c r="F1487" s="360"/>
      <c r="G1487" s="230">
        <v>2.52</v>
      </c>
    </row>
    <row r="1488" spans="1:7" ht="15.75" customHeight="1">
      <c r="A1488" s="254"/>
      <c r="B1488" s="254"/>
      <c r="C1488" s="254"/>
      <c r="D1488" s="254"/>
      <c r="E1488" s="360" t="s">
        <v>232</v>
      </c>
      <c r="F1488" s="360"/>
      <c r="G1488" s="230">
        <v>2.52</v>
      </c>
    </row>
    <row r="1489" spans="1:7" ht="15.75" customHeight="1">
      <c r="A1489" s="254"/>
      <c r="B1489" s="254"/>
      <c r="C1489" s="254"/>
      <c r="D1489" s="254"/>
      <c r="E1489" s="360" t="s">
        <v>1862</v>
      </c>
      <c r="F1489" s="360"/>
      <c r="G1489" s="230">
        <v>0.56999999999999995</v>
      </c>
    </row>
    <row r="1490" spans="1:7" ht="15.75" customHeight="1">
      <c r="A1490" s="254"/>
      <c r="B1490" s="254"/>
      <c r="C1490" s="254"/>
      <c r="D1490" s="254"/>
      <c r="E1490" s="360" t="s">
        <v>233</v>
      </c>
      <c r="F1490" s="360"/>
      <c r="G1490" s="230">
        <v>3.09</v>
      </c>
    </row>
    <row r="1491" spans="1:7">
      <c r="A1491" s="254"/>
      <c r="B1491" s="254"/>
      <c r="C1491" s="361"/>
      <c r="D1491" s="361"/>
      <c r="E1491" s="254"/>
      <c r="F1491" s="254"/>
      <c r="G1491" s="254"/>
    </row>
    <row r="1492" spans="1:7" ht="15.75" customHeight="1">
      <c r="A1492" s="362" t="s">
        <v>1466</v>
      </c>
      <c r="B1492" s="362"/>
      <c r="C1492" s="362"/>
      <c r="D1492" s="362"/>
      <c r="E1492" s="362"/>
      <c r="F1492" s="362"/>
      <c r="G1492" s="362"/>
    </row>
    <row r="1493" spans="1:7" ht="15.75">
      <c r="A1493" s="362" t="s">
        <v>212</v>
      </c>
      <c r="B1493" s="362"/>
      <c r="C1493" s="229" t="s">
        <v>175</v>
      </c>
      <c r="D1493" s="229" t="s">
        <v>203</v>
      </c>
      <c r="E1493" s="229" t="s">
        <v>204</v>
      </c>
      <c r="F1493" s="229" t="s">
        <v>205</v>
      </c>
      <c r="G1493" s="229" t="s">
        <v>98</v>
      </c>
    </row>
    <row r="1494" spans="1:7" ht="30">
      <c r="A1494" s="250" t="s">
        <v>1063</v>
      </c>
      <c r="B1494" s="251" t="s">
        <v>787</v>
      </c>
      <c r="C1494" s="250" t="s">
        <v>133</v>
      </c>
      <c r="D1494" s="250" t="s">
        <v>192</v>
      </c>
      <c r="E1494" s="252">
        <v>1</v>
      </c>
      <c r="F1494" s="253">
        <v>3.09</v>
      </c>
      <c r="G1494" s="253">
        <v>3.09</v>
      </c>
    </row>
    <row r="1495" spans="1:7" ht="15.75" customHeight="1">
      <c r="A1495" s="254"/>
      <c r="B1495" s="254"/>
      <c r="C1495" s="254"/>
      <c r="D1495" s="254"/>
      <c r="E1495" s="359" t="s">
        <v>224</v>
      </c>
      <c r="F1495" s="359"/>
      <c r="G1495" s="255">
        <v>3.09</v>
      </c>
    </row>
    <row r="1496" spans="1:7" ht="15.75">
      <c r="A1496" s="254"/>
      <c r="B1496" s="254"/>
      <c r="C1496" s="254"/>
      <c r="D1496" s="254"/>
      <c r="E1496" s="360" t="s">
        <v>230</v>
      </c>
      <c r="F1496" s="360"/>
      <c r="G1496" s="230">
        <v>3.09</v>
      </c>
    </row>
    <row r="1497" spans="1:7" ht="15.75" customHeight="1">
      <c r="A1497" s="254"/>
      <c r="B1497" s="254"/>
      <c r="C1497" s="254"/>
      <c r="D1497" s="254"/>
      <c r="E1497" s="360" t="s">
        <v>231</v>
      </c>
      <c r="F1497" s="360"/>
      <c r="G1497" s="230">
        <v>3.09</v>
      </c>
    </row>
    <row r="1498" spans="1:7" ht="15.75" customHeight="1">
      <c r="A1498" s="254"/>
      <c r="B1498" s="254"/>
      <c r="C1498" s="254"/>
      <c r="D1498" s="254"/>
      <c r="E1498" s="360" t="s">
        <v>232</v>
      </c>
      <c r="F1498" s="360"/>
      <c r="G1498" s="230">
        <v>3.09</v>
      </c>
    </row>
    <row r="1499" spans="1:7" ht="15.75" customHeight="1">
      <c r="A1499" s="254"/>
      <c r="B1499" s="254"/>
      <c r="C1499" s="254"/>
      <c r="D1499" s="254"/>
      <c r="E1499" s="360" t="s">
        <v>1862</v>
      </c>
      <c r="F1499" s="360"/>
      <c r="G1499" s="230">
        <v>0.69</v>
      </c>
    </row>
    <row r="1500" spans="1:7" ht="15.75" customHeight="1">
      <c r="A1500" s="254"/>
      <c r="B1500" s="254"/>
      <c r="C1500" s="254"/>
      <c r="D1500" s="254"/>
      <c r="E1500" s="360" t="s">
        <v>233</v>
      </c>
      <c r="F1500" s="360"/>
      <c r="G1500" s="230">
        <v>3.78</v>
      </c>
    </row>
    <row r="1501" spans="1:7">
      <c r="A1501" s="254"/>
      <c r="B1501" s="254"/>
      <c r="C1501" s="361"/>
      <c r="D1501" s="361"/>
      <c r="E1501" s="254"/>
      <c r="F1501" s="254"/>
      <c r="G1501" s="254"/>
    </row>
    <row r="1502" spans="1:7" ht="30.75" customHeight="1">
      <c r="A1502" s="362" t="s">
        <v>1467</v>
      </c>
      <c r="B1502" s="362"/>
      <c r="C1502" s="362"/>
      <c r="D1502" s="362"/>
      <c r="E1502" s="362"/>
      <c r="F1502" s="362"/>
      <c r="G1502" s="362"/>
    </row>
    <row r="1503" spans="1:7" ht="15.75">
      <c r="A1503" s="362" t="s">
        <v>212</v>
      </c>
      <c r="B1503" s="362"/>
      <c r="C1503" s="229" t="s">
        <v>175</v>
      </c>
      <c r="D1503" s="229" t="s">
        <v>203</v>
      </c>
      <c r="E1503" s="229" t="s">
        <v>204</v>
      </c>
      <c r="F1503" s="229" t="s">
        <v>205</v>
      </c>
      <c r="G1503" s="229" t="s">
        <v>98</v>
      </c>
    </row>
    <row r="1504" spans="1:7">
      <c r="A1504" s="250" t="s">
        <v>1468</v>
      </c>
      <c r="B1504" s="251" t="s">
        <v>1469</v>
      </c>
      <c r="C1504" s="250" t="s">
        <v>133</v>
      </c>
      <c r="D1504" s="250" t="s">
        <v>192</v>
      </c>
      <c r="E1504" s="252">
        <v>1</v>
      </c>
      <c r="F1504" s="253">
        <v>7.29</v>
      </c>
      <c r="G1504" s="253">
        <v>7.29</v>
      </c>
    </row>
    <row r="1505" spans="1:7">
      <c r="A1505" s="250" t="s">
        <v>1470</v>
      </c>
      <c r="B1505" s="251" t="s">
        <v>1471</v>
      </c>
      <c r="C1505" s="250" t="s">
        <v>133</v>
      </c>
      <c r="D1505" s="250" t="s">
        <v>192</v>
      </c>
      <c r="E1505" s="252">
        <v>1</v>
      </c>
      <c r="F1505" s="253">
        <v>8.3000000000000007</v>
      </c>
      <c r="G1505" s="253">
        <v>8.3000000000000007</v>
      </c>
    </row>
    <row r="1506" spans="1:7" ht="15.75" customHeight="1">
      <c r="A1506" s="254"/>
      <c r="B1506" s="254"/>
      <c r="C1506" s="254"/>
      <c r="D1506" s="254"/>
      <c r="E1506" s="359" t="s">
        <v>224</v>
      </c>
      <c r="F1506" s="359"/>
      <c r="G1506" s="255">
        <v>15.59</v>
      </c>
    </row>
    <row r="1507" spans="1:7" ht="15.75" customHeight="1">
      <c r="A1507" s="362" t="s">
        <v>234</v>
      </c>
      <c r="B1507" s="362"/>
      <c r="C1507" s="229" t="s">
        <v>175</v>
      </c>
      <c r="D1507" s="229" t="s">
        <v>203</v>
      </c>
      <c r="E1507" s="229" t="s">
        <v>204</v>
      </c>
      <c r="F1507" s="229" t="s">
        <v>205</v>
      </c>
      <c r="G1507" s="229" t="s">
        <v>98</v>
      </c>
    </row>
    <row r="1508" spans="1:7">
      <c r="A1508" s="250" t="s">
        <v>341</v>
      </c>
      <c r="B1508" s="251" t="s">
        <v>342</v>
      </c>
      <c r="C1508" s="250" t="s">
        <v>133</v>
      </c>
      <c r="D1508" s="250" t="s">
        <v>237</v>
      </c>
      <c r="E1508" s="252">
        <v>0.48599999999999999</v>
      </c>
      <c r="F1508" s="253">
        <v>23.67</v>
      </c>
      <c r="G1508" s="253">
        <v>11.5</v>
      </c>
    </row>
    <row r="1509" spans="1:7">
      <c r="A1509" s="250" t="s">
        <v>343</v>
      </c>
      <c r="B1509" s="251" t="s">
        <v>344</v>
      </c>
      <c r="C1509" s="250" t="s">
        <v>133</v>
      </c>
      <c r="D1509" s="250" t="s">
        <v>237</v>
      </c>
      <c r="E1509" s="252">
        <v>0.48599999999999999</v>
      </c>
      <c r="F1509" s="253">
        <v>28.58</v>
      </c>
      <c r="G1509" s="253">
        <v>13.88</v>
      </c>
    </row>
    <row r="1510" spans="1:7" ht="15.75" customHeight="1">
      <c r="A1510" s="254"/>
      <c r="B1510" s="254"/>
      <c r="C1510" s="254"/>
      <c r="D1510" s="254"/>
      <c r="E1510" s="359" t="s">
        <v>240</v>
      </c>
      <c r="F1510" s="359"/>
      <c r="G1510" s="255">
        <v>25.38</v>
      </c>
    </row>
    <row r="1511" spans="1:7" ht="15.75">
      <c r="A1511" s="254"/>
      <c r="B1511" s="254"/>
      <c r="C1511" s="254"/>
      <c r="D1511" s="254"/>
      <c r="E1511" s="360" t="s">
        <v>230</v>
      </c>
      <c r="F1511" s="360"/>
      <c r="G1511" s="230">
        <v>40.97</v>
      </c>
    </row>
    <row r="1512" spans="1:7" ht="15.75" customHeight="1">
      <c r="A1512" s="254"/>
      <c r="B1512" s="254"/>
      <c r="C1512" s="254"/>
      <c r="D1512" s="254"/>
      <c r="E1512" s="360" t="s">
        <v>231</v>
      </c>
      <c r="F1512" s="360"/>
      <c r="G1512" s="230">
        <v>31.97</v>
      </c>
    </row>
    <row r="1513" spans="1:7" ht="15.75" customHeight="1">
      <c r="A1513" s="254"/>
      <c r="B1513" s="254"/>
      <c r="C1513" s="254"/>
      <c r="D1513" s="254"/>
      <c r="E1513" s="360" t="s">
        <v>232</v>
      </c>
      <c r="F1513" s="360"/>
      <c r="G1513" s="230">
        <v>40.97</v>
      </c>
    </row>
    <row r="1514" spans="1:7" ht="15.75" customHeight="1">
      <c r="A1514" s="254"/>
      <c r="B1514" s="254"/>
      <c r="C1514" s="254"/>
      <c r="D1514" s="254"/>
      <c r="E1514" s="360" t="s">
        <v>1862</v>
      </c>
      <c r="F1514" s="360"/>
      <c r="G1514" s="230">
        <v>9.2100000000000009</v>
      </c>
    </row>
    <row r="1515" spans="1:7" ht="15.75" customHeight="1">
      <c r="A1515" s="254"/>
      <c r="B1515" s="254"/>
      <c r="C1515" s="254"/>
      <c r="D1515" s="254"/>
      <c r="E1515" s="360" t="s">
        <v>233</v>
      </c>
      <c r="F1515" s="360"/>
      <c r="G1515" s="230">
        <v>50.18</v>
      </c>
    </row>
    <row r="1516" spans="1:7">
      <c r="A1516" s="254"/>
      <c r="B1516" s="254"/>
      <c r="C1516" s="361"/>
      <c r="D1516" s="361"/>
      <c r="E1516" s="254"/>
      <c r="F1516" s="254"/>
      <c r="G1516" s="254"/>
    </row>
    <row r="1517" spans="1:7" ht="15.75" customHeight="1">
      <c r="A1517" s="362" t="s">
        <v>1472</v>
      </c>
      <c r="B1517" s="362"/>
      <c r="C1517" s="362"/>
      <c r="D1517" s="362"/>
      <c r="E1517" s="362"/>
      <c r="F1517" s="362"/>
      <c r="G1517" s="362"/>
    </row>
    <row r="1518" spans="1:7" ht="15.75">
      <c r="A1518" s="362" t="s">
        <v>212</v>
      </c>
      <c r="B1518" s="362"/>
      <c r="C1518" s="229" t="s">
        <v>175</v>
      </c>
      <c r="D1518" s="229" t="s">
        <v>203</v>
      </c>
      <c r="E1518" s="229" t="s">
        <v>204</v>
      </c>
      <c r="F1518" s="229" t="s">
        <v>205</v>
      </c>
      <c r="G1518" s="229" t="s">
        <v>98</v>
      </c>
    </row>
    <row r="1519" spans="1:7">
      <c r="A1519" s="250" t="s">
        <v>1470</v>
      </c>
      <c r="B1519" s="251" t="s">
        <v>1471</v>
      </c>
      <c r="C1519" s="250" t="s">
        <v>133</v>
      </c>
      <c r="D1519" s="250" t="s">
        <v>192</v>
      </c>
      <c r="E1519" s="252">
        <v>2</v>
      </c>
      <c r="F1519" s="253">
        <v>8.3000000000000007</v>
      </c>
      <c r="G1519" s="253">
        <v>16.600000000000001</v>
      </c>
    </row>
    <row r="1520" spans="1:7" ht="15.75" customHeight="1">
      <c r="A1520" s="254"/>
      <c r="B1520" s="254"/>
      <c r="C1520" s="254"/>
      <c r="D1520" s="254"/>
      <c r="E1520" s="359" t="s">
        <v>224</v>
      </c>
      <c r="F1520" s="359"/>
      <c r="G1520" s="255">
        <v>16.600000000000001</v>
      </c>
    </row>
    <row r="1521" spans="1:7" ht="15.75" customHeight="1">
      <c r="A1521" s="362" t="s">
        <v>234</v>
      </c>
      <c r="B1521" s="362"/>
      <c r="C1521" s="229" t="s">
        <v>175</v>
      </c>
      <c r="D1521" s="229" t="s">
        <v>203</v>
      </c>
      <c r="E1521" s="229" t="s">
        <v>204</v>
      </c>
      <c r="F1521" s="229" t="s">
        <v>205</v>
      </c>
      <c r="G1521" s="229" t="s">
        <v>98</v>
      </c>
    </row>
    <row r="1522" spans="1:7">
      <c r="A1522" s="250" t="s">
        <v>341</v>
      </c>
      <c r="B1522" s="251" t="s">
        <v>342</v>
      </c>
      <c r="C1522" s="250" t="s">
        <v>133</v>
      </c>
      <c r="D1522" s="250" t="s">
        <v>237</v>
      </c>
      <c r="E1522" s="252">
        <v>0.57199999999999995</v>
      </c>
      <c r="F1522" s="253">
        <v>23.67</v>
      </c>
      <c r="G1522" s="253">
        <v>13.53</v>
      </c>
    </row>
    <row r="1523" spans="1:7">
      <c r="A1523" s="250" t="s">
        <v>343</v>
      </c>
      <c r="B1523" s="251" t="s">
        <v>344</v>
      </c>
      <c r="C1523" s="250" t="s">
        <v>133</v>
      </c>
      <c r="D1523" s="250" t="s">
        <v>237</v>
      </c>
      <c r="E1523" s="252">
        <v>0.57199999999999995</v>
      </c>
      <c r="F1523" s="253">
        <v>28.58</v>
      </c>
      <c r="G1523" s="253">
        <v>16.34</v>
      </c>
    </row>
    <row r="1524" spans="1:7" ht="15.75" customHeight="1">
      <c r="A1524" s="254"/>
      <c r="B1524" s="254"/>
      <c r="C1524" s="254"/>
      <c r="D1524" s="254"/>
      <c r="E1524" s="359" t="s">
        <v>240</v>
      </c>
      <c r="F1524" s="359"/>
      <c r="G1524" s="255">
        <v>29.87</v>
      </c>
    </row>
    <row r="1525" spans="1:7" ht="15.75">
      <c r="A1525" s="254"/>
      <c r="B1525" s="254"/>
      <c r="C1525" s="254"/>
      <c r="D1525" s="254"/>
      <c r="E1525" s="360" t="s">
        <v>230</v>
      </c>
      <c r="F1525" s="360"/>
      <c r="G1525" s="230">
        <v>46.47</v>
      </c>
    </row>
    <row r="1526" spans="1:7" ht="15.75" customHeight="1">
      <c r="A1526" s="254"/>
      <c r="B1526" s="254"/>
      <c r="C1526" s="254"/>
      <c r="D1526" s="254"/>
      <c r="E1526" s="360" t="s">
        <v>231</v>
      </c>
      <c r="F1526" s="360"/>
      <c r="G1526" s="230">
        <v>35.89</v>
      </c>
    </row>
    <row r="1527" spans="1:7" ht="15.75" customHeight="1">
      <c r="A1527" s="254"/>
      <c r="B1527" s="254"/>
      <c r="C1527" s="254"/>
      <c r="D1527" s="254"/>
      <c r="E1527" s="360" t="s">
        <v>232</v>
      </c>
      <c r="F1527" s="360"/>
      <c r="G1527" s="230">
        <v>46.47</v>
      </c>
    </row>
    <row r="1528" spans="1:7" ht="15.75" customHeight="1">
      <c r="A1528" s="254"/>
      <c r="B1528" s="254"/>
      <c r="C1528" s="254"/>
      <c r="D1528" s="254"/>
      <c r="E1528" s="360" t="s">
        <v>1862</v>
      </c>
      <c r="F1528" s="360"/>
      <c r="G1528" s="230">
        <v>10.44</v>
      </c>
    </row>
    <row r="1529" spans="1:7" ht="15.75" customHeight="1">
      <c r="A1529" s="254"/>
      <c r="B1529" s="254"/>
      <c r="C1529" s="254"/>
      <c r="D1529" s="254"/>
      <c r="E1529" s="360" t="s">
        <v>233</v>
      </c>
      <c r="F1529" s="360"/>
      <c r="G1529" s="230">
        <v>56.91</v>
      </c>
    </row>
    <row r="1530" spans="1:7">
      <c r="A1530" s="254"/>
      <c r="B1530" s="254"/>
      <c r="C1530" s="361"/>
      <c r="D1530" s="361"/>
      <c r="E1530" s="254"/>
      <c r="F1530" s="254"/>
      <c r="G1530" s="254"/>
    </row>
    <row r="1531" spans="1:7" ht="15.75" customHeight="1">
      <c r="A1531" s="362" t="s">
        <v>1473</v>
      </c>
      <c r="B1531" s="362"/>
      <c r="C1531" s="362"/>
      <c r="D1531" s="362"/>
      <c r="E1531" s="362"/>
      <c r="F1531" s="362"/>
      <c r="G1531" s="362"/>
    </row>
    <row r="1532" spans="1:7" ht="15.75">
      <c r="A1532" s="362" t="s">
        <v>212</v>
      </c>
      <c r="B1532" s="362"/>
      <c r="C1532" s="229" t="s">
        <v>175</v>
      </c>
      <c r="D1532" s="229" t="s">
        <v>203</v>
      </c>
      <c r="E1532" s="229" t="s">
        <v>204</v>
      </c>
      <c r="F1532" s="229" t="s">
        <v>205</v>
      </c>
      <c r="G1532" s="229" t="s">
        <v>98</v>
      </c>
    </row>
    <row r="1533" spans="1:7">
      <c r="A1533" s="250" t="s">
        <v>1474</v>
      </c>
      <c r="B1533" s="251" t="s">
        <v>1475</v>
      </c>
      <c r="C1533" s="250" t="s">
        <v>133</v>
      </c>
      <c r="D1533" s="250" t="s">
        <v>192</v>
      </c>
      <c r="E1533" s="252">
        <v>3</v>
      </c>
      <c r="F1533" s="253">
        <v>10.61</v>
      </c>
      <c r="G1533" s="253">
        <v>31.83</v>
      </c>
    </row>
    <row r="1534" spans="1:7" ht="15.75" customHeight="1">
      <c r="A1534" s="254"/>
      <c r="B1534" s="254"/>
      <c r="C1534" s="254"/>
      <c r="D1534" s="254"/>
      <c r="E1534" s="359" t="s">
        <v>224</v>
      </c>
      <c r="F1534" s="359"/>
      <c r="G1534" s="255">
        <v>31.83</v>
      </c>
    </row>
    <row r="1535" spans="1:7" ht="15.75" customHeight="1">
      <c r="A1535" s="362" t="s">
        <v>234</v>
      </c>
      <c r="B1535" s="362"/>
      <c r="C1535" s="229" t="s">
        <v>175</v>
      </c>
      <c r="D1535" s="229" t="s">
        <v>203</v>
      </c>
      <c r="E1535" s="229" t="s">
        <v>204</v>
      </c>
      <c r="F1535" s="229" t="s">
        <v>205</v>
      </c>
      <c r="G1535" s="229" t="s">
        <v>98</v>
      </c>
    </row>
    <row r="1536" spans="1:7">
      <c r="A1536" s="250" t="s">
        <v>341</v>
      </c>
      <c r="B1536" s="251" t="s">
        <v>342</v>
      </c>
      <c r="C1536" s="250" t="s">
        <v>133</v>
      </c>
      <c r="D1536" s="250" t="s">
        <v>237</v>
      </c>
      <c r="E1536" s="252">
        <v>0.82599999999999996</v>
      </c>
      <c r="F1536" s="253">
        <v>23.67</v>
      </c>
      <c r="G1536" s="253">
        <v>19.55</v>
      </c>
    </row>
    <row r="1537" spans="1:7">
      <c r="A1537" s="250" t="s">
        <v>343</v>
      </c>
      <c r="B1537" s="251" t="s">
        <v>344</v>
      </c>
      <c r="C1537" s="250" t="s">
        <v>133</v>
      </c>
      <c r="D1537" s="250" t="s">
        <v>237</v>
      </c>
      <c r="E1537" s="252">
        <v>0.82599999999999996</v>
      </c>
      <c r="F1537" s="253">
        <v>28.58</v>
      </c>
      <c r="G1537" s="253">
        <v>23.6</v>
      </c>
    </row>
    <row r="1538" spans="1:7" ht="15.75" customHeight="1">
      <c r="A1538" s="254"/>
      <c r="B1538" s="254"/>
      <c r="C1538" s="254"/>
      <c r="D1538" s="254"/>
      <c r="E1538" s="359" t="s">
        <v>240</v>
      </c>
      <c r="F1538" s="359"/>
      <c r="G1538" s="255">
        <v>43.15</v>
      </c>
    </row>
    <row r="1539" spans="1:7" ht="15.75">
      <c r="A1539" s="254"/>
      <c r="B1539" s="254"/>
      <c r="C1539" s="254"/>
      <c r="D1539" s="254"/>
      <c r="E1539" s="360" t="s">
        <v>230</v>
      </c>
      <c r="F1539" s="360"/>
      <c r="G1539" s="230">
        <v>74.98</v>
      </c>
    </row>
    <row r="1540" spans="1:7" ht="15.75" customHeight="1">
      <c r="A1540" s="254"/>
      <c r="B1540" s="254"/>
      <c r="C1540" s="254"/>
      <c r="D1540" s="254"/>
      <c r="E1540" s="360" t="s">
        <v>231</v>
      </c>
      <c r="F1540" s="360"/>
      <c r="G1540" s="230">
        <v>59.69</v>
      </c>
    </row>
    <row r="1541" spans="1:7" ht="15.75" customHeight="1">
      <c r="A1541" s="254"/>
      <c r="B1541" s="254"/>
      <c r="C1541" s="254"/>
      <c r="D1541" s="254"/>
      <c r="E1541" s="360" t="s">
        <v>232</v>
      </c>
      <c r="F1541" s="360"/>
      <c r="G1541" s="230">
        <v>74.98</v>
      </c>
    </row>
    <row r="1542" spans="1:7" ht="15.75" customHeight="1">
      <c r="A1542" s="254"/>
      <c r="B1542" s="254"/>
      <c r="C1542" s="254"/>
      <c r="D1542" s="254"/>
      <c r="E1542" s="360" t="s">
        <v>1862</v>
      </c>
      <c r="F1542" s="360"/>
      <c r="G1542" s="230">
        <v>16.850000000000001</v>
      </c>
    </row>
    <row r="1543" spans="1:7" ht="15.75" customHeight="1">
      <c r="A1543" s="254"/>
      <c r="B1543" s="254"/>
      <c r="C1543" s="254"/>
      <c r="D1543" s="254"/>
      <c r="E1543" s="360" t="s">
        <v>233</v>
      </c>
      <c r="F1543" s="360"/>
      <c r="G1543" s="230">
        <v>91.83</v>
      </c>
    </row>
    <row r="1544" spans="1:7">
      <c r="A1544" s="254"/>
      <c r="B1544" s="254"/>
      <c r="C1544" s="361"/>
      <c r="D1544" s="361"/>
      <c r="E1544" s="254"/>
      <c r="F1544" s="254"/>
      <c r="G1544" s="254"/>
    </row>
    <row r="1545" spans="1:7" ht="15.75" customHeight="1">
      <c r="A1545" s="362" t="s">
        <v>1476</v>
      </c>
      <c r="B1545" s="362"/>
      <c r="C1545" s="362"/>
      <c r="D1545" s="362"/>
      <c r="E1545" s="362"/>
      <c r="F1545" s="362"/>
      <c r="G1545" s="362"/>
    </row>
    <row r="1546" spans="1:7" ht="15.75">
      <c r="A1546" s="362" t="s">
        <v>212</v>
      </c>
      <c r="B1546" s="362"/>
      <c r="C1546" s="229" t="s">
        <v>175</v>
      </c>
      <c r="D1546" s="229" t="s">
        <v>203</v>
      </c>
      <c r="E1546" s="229" t="s">
        <v>204</v>
      </c>
      <c r="F1546" s="229" t="s">
        <v>205</v>
      </c>
      <c r="G1546" s="229" t="s">
        <v>98</v>
      </c>
    </row>
    <row r="1547" spans="1:7">
      <c r="A1547" s="250" t="s">
        <v>1474</v>
      </c>
      <c r="B1547" s="251" t="s">
        <v>1475</v>
      </c>
      <c r="C1547" s="250" t="s">
        <v>133</v>
      </c>
      <c r="D1547" s="250" t="s">
        <v>192</v>
      </c>
      <c r="E1547" s="252">
        <v>1</v>
      </c>
      <c r="F1547" s="253">
        <v>10.61</v>
      </c>
      <c r="G1547" s="253">
        <v>10.61</v>
      </c>
    </row>
    <row r="1548" spans="1:7" ht="15.75" customHeight="1">
      <c r="A1548" s="254"/>
      <c r="B1548" s="254"/>
      <c r="C1548" s="254"/>
      <c r="D1548" s="254"/>
      <c r="E1548" s="359" t="s">
        <v>224</v>
      </c>
      <c r="F1548" s="359"/>
      <c r="G1548" s="255">
        <v>10.61</v>
      </c>
    </row>
    <row r="1549" spans="1:7" ht="15.75" customHeight="1">
      <c r="A1549" s="362" t="s">
        <v>234</v>
      </c>
      <c r="B1549" s="362"/>
      <c r="C1549" s="229" t="s">
        <v>175</v>
      </c>
      <c r="D1549" s="229" t="s">
        <v>203</v>
      </c>
      <c r="E1549" s="229" t="s">
        <v>204</v>
      </c>
      <c r="F1549" s="229" t="s">
        <v>205</v>
      </c>
      <c r="G1549" s="229" t="s">
        <v>98</v>
      </c>
    </row>
    <row r="1550" spans="1:7">
      <c r="A1550" s="250" t="s">
        <v>341</v>
      </c>
      <c r="B1550" s="251" t="s">
        <v>342</v>
      </c>
      <c r="C1550" s="250" t="s">
        <v>133</v>
      </c>
      <c r="D1550" s="250" t="s">
        <v>237</v>
      </c>
      <c r="E1550" s="252">
        <v>0.317</v>
      </c>
      <c r="F1550" s="253">
        <v>23.67</v>
      </c>
      <c r="G1550" s="253">
        <v>7.5</v>
      </c>
    </row>
    <row r="1551" spans="1:7">
      <c r="A1551" s="250" t="s">
        <v>343</v>
      </c>
      <c r="B1551" s="251" t="s">
        <v>344</v>
      </c>
      <c r="C1551" s="250" t="s">
        <v>133</v>
      </c>
      <c r="D1551" s="250" t="s">
        <v>237</v>
      </c>
      <c r="E1551" s="252">
        <v>0.317</v>
      </c>
      <c r="F1551" s="253">
        <v>28.58</v>
      </c>
      <c r="G1551" s="253">
        <v>9.0500000000000007</v>
      </c>
    </row>
    <row r="1552" spans="1:7" ht="15.75" customHeight="1">
      <c r="A1552" s="254"/>
      <c r="B1552" s="254"/>
      <c r="C1552" s="254"/>
      <c r="D1552" s="254"/>
      <c r="E1552" s="359" t="s">
        <v>240</v>
      </c>
      <c r="F1552" s="359"/>
      <c r="G1552" s="255">
        <v>16.55</v>
      </c>
    </row>
    <row r="1553" spans="1:7" ht="15.75">
      <c r="A1553" s="254"/>
      <c r="B1553" s="254"/>
      <c r="C1553" s="254"/>
      <c r="D1553" s="254"/>
      <c r="E1553" s="360" t="s">
        <v>230</v>
      </c>
      <c r="F1553" s="360"/>
      <c r="G1553" s="230">
        <v>27.16</v>
      </c>
    </row>
    <row r="1554" spans="1:7" ht="15.75" customHeight="1">
      <c r="A1554" s="254"/>
      <c r="B1554" s="254"/>
      <c r="C1554" s="254"/>
      <c r="D1554" s="254"/>
      <c r="E1554" s="360" t="s">
        <v>231</v>
      </c>
      <c r="F1554" s="360"/>
      <c r="G1554" s="230">
        <v>21.3</v>
      </c>
    </row>
    <row r="1555" spans="1:7" ht="15.75" customHeight="1">
      <c r="A1555" s="254"/>
      <c r="B1555" s="254"/>
      <c r="C1555" s="254"/>
      <c r="D1555" s="254"/>
      <c r="E1555" s="360" t="s">
        <v>232</v>
      </c>
      <c r="F1555" s="360"/>
      <c r="G1555" s="230">
        <v>27.16</v>
      </c>
    </row>
    <row r="1556" spans="1:7" ht="15.75" customHeight="1">
      <c r="A1556" s="254"/>
      <c r="B1556" s="254"/>
      <c r="C1556" s="254"/>
      <c r="D1556" s="254"/>
      <c r="E1556" s="360" t="s">
        <v>1862</v>
      </c>
      <c r="F1556" s="360"/>
      <c r="G1556" s="230">
        <v>6.1</v>
      </c>
    </row>
    <row r="1557" spans="1:7" ht="15.75" customHeight="1">
      <c r="A1557" s="254"/>
      <c r="B1557" s="254"/>
      <c r="C1557" s="254"/>
      <c r="D1557" s="254"/>
      <c r="E1557" s="360" t="s">
        <v>233</v>
      </c>
      <c r="F1557" s="360"/>
      <c r="G1557" s="230">
        <v>33.26</v>
      </c>
    </row>
    <row r="1558" spans="1:7">
      <c r="A1558" s="254"/>
      <c r="B1558" s="254"/>
      <c r="C1558" s="361"/>
      <c r="D1558" s="361"/>
      <c r="E1558" s="254"/>
      <c r="F1558" s="254"/>
      <c r="G1558" s="254"/>
    </row>
    <row r="1559" spans="1:7" ht="15.75" customHeight="1">
      <c r="A1559" s="362" t="s">
        <v>1477</v>
      </c>
      <c r="B1559" s="362"/>
      <c r="C1559" s="362"/>
      <c r="D1559" s="362"/>
      <c r="E1559" s="362"/>
      <c r="F1559" s="362"/>
      <c r="G1559" s="362"/>
    </row>
    <row r="1560" spans="1:7" ht="15.75">
      <c r="A1560" s="362" t="s">
        <v>212</v>
      </c>
      <c r="B1560" s="362"/>
      <c r="C1560" s="229" t="s">
        <v>175</v>
      </c>
      <c r="D1560" s="229" t="s">
        <v>203</v>
      </c>
      <c r="E1560" s="229" t="s">
        <v>204</v>
      </c>
      <c r="F1560" s="229" t="s">
        <v>205</v>
      </c>
      <c r="G1560" s="229" t="s">
        <v>98</v>
      </c>
    </row>
    <row r="1561" spans="1:7" ht="30">
      <c r="A1561" s="250" t="s">
        <v>489</v>
      </c>
      <c r="B1561" s="251" t="s">
        <v>574</v>
      </c>
      <c r="C1561" s="250" t="s">
        <v>133</v>
      </c>
      <c r="D1561" s="250" t="s">
        <v>192</v>
      </c>
      <c r="E1561" s="252">
        <v>1</v>
      </c>
      <c r="F1561" s="253">
        <v>7.64</v>
      </c>
      <c r="G1561" s="253">
        <v>7.64</v>
      </c>
    </row>
    <row r="1562" spans="1:7" ht="30">
      <c r="A1562" s="250" t="s">
        <v>1478</v>
      </c>
      <c r="B1562" s="251" t="s">
        <v>1479</v>
      </c>
      <c r="C1562" s="250" t="s">
        <v>133</v>
      </c>
      <c r="D1562" s="250" t="s">
        <v>192</v>
      </c>
      <c r="E1562" s="252">
        <v>1</v>
      </c>
      <c r="F1562" s="253">
        <v>0.99</v>
      </c>
      <c r="G1562" s="253">
        <v>0.99</v>
      </c>
    </row>
    <row r="1563" spans="1:7" ht="15.75" customHeight="1">
      <c r="A1563" s="254"/>
      <c r="B1563" s="254"/>
      <c r="C1563" s="254"/>
      <c r="D1563" s="254"/>
      <c r="E1563" s="359" t="s">
        <v>224</v>
      </c>
      <c r="F1563" s="359"/>
      <c r="G1563" s="255">
        <v>8.6300000000000008</v>
      </c>
    </row>
    <row r="1564" spans="1:7" ht="15.75" customHeight="1">
      <c r="A1564" s="362" t="s">
        <v>234</v>
      </c>
      <c r="B1564" s="362"/>
      <c r="C1564" s="229" t="s">
        <v>175</v>
      </c>
      <c r="D1564" s="229" t="s">
        <v>203</v>
      </c>
      <c r="E1564" s="229" t="s">
        <v>204</v>
      </c>
      <c r="F1564" s="229" t="s">
        <v>205</v>
      </c>
      <c r="G1564" s="229" t="s">
        <v>98</v>
      </c>
    </row>
    <row r="1565" spans="1:7">
      <c r="A1565" s="250" t="s">
        <v>341</v>
      </c>
      <c r="B1565" s="251" t="s">
        <v>342</v>
      </c>
      <c r="C1565" s="250" t="s">
        <v>133</v>
      </c>
      <c r="D1565" s="250" t="s">
        <v>237</v>
      </c>
      <c r="E1565" s="252">
        <v>3.5200000000000002E-2</v>
      </c>
      <c r="F1565" s="253">
        <v>23.67</v>
      </c>
      <c r="G1565" s="253">
        <v>0.83</v>
      </c>
    </row>
    <row r="1566" spans="1:7">
      <c r="A1566" s="250" t="s">
        <v>343</v>
      </c>
      <c r="B1566" s="251" t="s">
        <v>344</v>
      </c>
      <c r="C1566" s="250" t="s">
        <v>133</v>
      </c>
      <c r="D1566" s="250" t="s">
        <v>237</v>
      </c>
      <c r="E1566" s="252">
        <v>3.5200000000000002E-2</v>
      </c>
      <c r="F1566" s="253">
        <v>28.58</v>
      </c>
      <c r="G1566" s="253">
        <v>1</v>
      </c>
    </row>
    <row r="1567" spans="1:7" ht="15.75" customHeight="1">
      <c r="A1567" s="254"/>
      <c r="B1567" s="254"/>
      <c r="C1567" s="254"/>
      <c r="D1567" s="254"/>
      <c r="E1567" s="359" t="s">
        <v>240</v>
      </c>
      <c r="F1567" s="359"/>
      <c r="G1567" s="255">
        <v>1.83</v>
      </c>
    </row>
    <row r="1568" spans="1:7" ht="15.75">
      <c r="A1568" s="254"/>
      <c r="B1568" s="254"/>
      <c r="C1568" s="254"/>
      <c r="D1568" s="254"/>
      <c r="E1568" s="360" t="s">
        <v>230</v>
      </c>
      <c r="F1568" s="360"/>
      <c r="G1568" s="230">
        <v>10.46</v>
      </c>
    </row>
    <row r="1569" spans="1:7" ht="15.75" customHeight="1">
      <c r="A1569" s="254"/>
      <c r="B1569" s="254"/>
      <c r="C1569" s="254"/>
      <c r="D1569" s="254"/>
      <c r="E1569" s="360" t="s">
        <v>231</v>
      </c>
      <c r="F1569" s="360"/>
      <c r="G1569" s="230">
        <v>9.81</v>
      </c>
    </row>
    <row r="1570" spans="1:7" ht="15.75" customHeight="1">
      <c r="A1570" s="254"/>
      <c r="B1570" s="254"/>
      <c r="C1570" s="254"/>
      <c r="D1570" s="254"/>
      <c r="E1570" s="360" t="s">
        <v>232</v>
      </c>
      <c r="F1570" s="360"/>
      <c r="G1570" s="230">
        <v>10.46</v>
      </c>
    </row>
    <row r="1571" spans="1:7" ht="15.75" customHeight="1">
      <c r="A1571" s="254"/>
      <c r="B1571" s="254"/>
      <c r="C1571" s="254"/>
      <c r="D1571" s="254"/>
      <c r="E1571" s="360" t="s">
        <v>1862</v>
      </c>
      <c r="F1571" s="360"/>
      <c r="G1571" s="230">
        <v>2.35</v>
      </c>
    </row>
    <row r="1572" spans="1:7" ht="15.75" customHeight="1">
      <c r="A1572" s="254"/>
      <c r="B1572" s="254"/>
      <c r="C1572" s="254"/>
      <c r="D1572" s="254"/>
      <c r="E1572" s="360" t="s">
        <v>233</v>
      </c>
      <c r="F1572" s="360"/>
      <c r="G1572" s="230">
        <v>12.81</v>
      </c>
    </row>
    <row r="1573" spans="1:7">
      <c r="A1573" s="254"/>
      <c r="B1573" s="254"/>
      <c r="C1573" s="361"/>
      <c r="D1573" s="361"/>
      <c r="E1573" s="254"/>
      <c r="F1573" s="254"/>
      <c r="G1573" s="254"/>
    </row>
    <row r="1574" spans="1:7" ht="15.75" customHeight="1">
      <c r="A1574" s="362" t="s">
        <v>1480</v>
      </c>
      <c r="B1574" s="362"/>
      <c r="C1574" s="362"/>
      <c r="D1574" s="362"/>
      <c r="E1574" s="362"/>
      <c r="F1574" s="362"/>
      <c r="G1574" s="362"/>
    </row>
    <row r="1575" spans="1:7" ht="30.75" customHeight="1">
      <c r="A1575" s="362" t="s">
        <v>212</v>
      </c>
      <c r="B1575" s="362"/>
      <c r="C1575" s="229" t="s">
        <v>175</v>
      </c>
      <c r="D1575" s="229" t="s">
        <v>203</v>
      </c>
      <c r="E1575" s="229" t="s">
        <v>204</v>
      </c>
      <c r="F1575" s="229" t="s">
        <v>205</v>
      </c>
      <c r="G1575" s="229" t="s">
        <v>98</v>
      </c>
    </row>
    <row r="1576" spans="1:7" ht="30">
      <c r="A1576" s="250" t="s">
        <v>489</v>
      </c>
      <c r="B1576" s="251" t="s">
        <v>574</v>
      </c>
      <c r="C1576" s="250" t="s">
        <v>133</v>
      </c>
      <c r="D1576" s="250" t="s">
        <v>192</v>
      </c>
      <c r="E1576" s="252">
        <v>1</v>
      </c>
      <c r="F1576" s="253">
        <v>7.64</v>
      </c>
      <c r="G1576" s="253">
        <v>7.64</v>
      </c>
    </row>
    <row r="1577" spans="1:7" ht="30">
      <c r="A1577" s="250" t="s">
        <v>1478</v>
      </c>
      <c r="B1577" s="251" t="s">
        <v>1479</v>
      </c>
      <c r="C1577" s="250" t="s">
        <v>133</v>
      </c>
      <c r="D1577" s="250" t="s">
        <v>192</v>
      </c>
      <c r="E1577" s="252">
        <v>1</v>
      </c>
      <c r="F1577" s="253">
        <v>0.99</v>
      </c>
      <c r="G1577" s="253">
        <v>0.99</v>
      </c>
    </row>
    <row r="1578" spans="1:7" ht="15.75" customHeight="1">
      <c r="A1578" s="254"/>
      <c r="B1578" s="254"/>
      <c r="C1578" s="254"/>
      <c r="D1578" s="254"/>
      <c r="E1578" s="359" t="s">
        <v>224</v>
      </c>
      <c r="F1578" s="359"/>
      <c r="G1578" s="255">
        <v>8.6300000000000008</v>
      </c>
    </row>
    <row r="1579" spans="1:7" ht="15.75" customHeight="1">
      <c r="A1579" s="362" t="s">
        <v>234</v>
      </c>
      <c r="B1579" s="362"/>
      <c r="C1579" s="229" t="s">
        <v>175</v>
      </c>
      <c r="D1579" s="229" t="s">
        <v>203</v>
      </c>
      <c r="E1579" s="229" t="s">
        <v>204</v>
      </c>
      <c r="F1579" s="229" t="s">
        <v>205</v>
      </c>
      <c r="G1579" s="229" t="s">
        <v>98</v>
      </c>
    </row>
    <row r="1580" spans="1:7">
      <c r="A1580" s="250" t="s">
        <v>341</v>
      </c>
      <c r="B1580" s="251" t="s">
        <v>342</v>
      </c>
      <c r="C1580" s="250" t="s">
        <v>133</v>
      </c>
      <c r="D1580" s="250" t="s">
        <v>237</v>
      </c>
      <c r="E1580" s="252">
        <v>4.7600000000000003E-2</v>
      </c>
      <c r="F1580" s="253">
        <v>23.67</v>
      </c>
      <c r="G1580" s="253">
        <v>1.1200000000000001</v>
      </c>
    </row>
    <row r="1581" spans="1:7">
      <c r="A1581" s="250" t="s">
        <v>343</v>
      </c>
      <c r="B1581" s="251" t="s">
        <v>344</v>
      </c>
      <c r="C1581" s="250" t="s">
        <v>133</v>
      </c>
      <c r="D1581" s="250" t="s">
        <v>237</v>
      </c>
      <c r="E1581" s="252">
        <v>4.7600000000000003E-2</v>
      </c>
      <c r="F1581" s="253">
        <v>28.58</v>
      </c>
      <c r="G1581" s="253">
        <v>1.36</v>
      </c>
    </row>
    <row r="1582" spans="1:7" ht="15.75" customHeight="1">
      <c r="A1582" s="254"/>
      <c r="B1582" s="254"/>
      <c r="C1582" s="254"/>
      <c r="D1582" s="254"/>
      <c r="E1582" s="359" t="s">
        <v>240</v>
      </c>
      <c r="F1582" s="359"/>
      <c r="G1582" s="255">
        <v>2.48</v>
      </c>
    </row>
    <row r="1583" spans="1:7" ht="15.75">
      <c r="A1583" s="254"/>
      <c r="B1583" s="254"/>
      <c r="C1583" s="254"/>
      <c r="D1583" s="254"/>
      <c r="E1583" s="360" t="s">
        <v>230</v>
      </c>
      <c r="F1583" s="360"/>
      <c r="G1583" s="230">
        <v>11.11</v>
      </c>
    </row>
    <row r="1584" spans="1:7" ht="15.75" customHeight="1">
      <c r="A1584" s="254"/>
      <c r="B1584" s="254"/>
      <c r="C1584" s="254"/>
      <c r="D1584" s="254"/>
      <c r="E1584" s="360" t="s">
        <v>231</v>
      </c>
      <c r="F1584" s="360"/>
      <c r="G1584" s="230">
        <v>10.220000000000001</v>
      </c>
    </row>
    <row r="1585" spans="1:7" ht="15.75" customHeight="1">
      <c r="A1585" s="254"/>
      <c r="B1585" s="254"/>
      <c r="C1585" s="254"/>
      <c r="D1585" s="254"/>
      <c r="E1585" s="360" t="s">
        <v>232</v>
      </c>
      <c r="F1585" s="360"/>
      <c r="G1585" s="230">
        <v>11.11</v>
      </c>
    </row>
    <row r="1586" spans="1:7" ht="15.75" customHeight="1">
      <c r="A1586" s="254"/>
      <c r="B1586" s="254"/>
      <c r="C1586" s="254"/>
      <c r="D1586" s="254"/>
      <c r="E1586" s="360" t="s">
        <v>1862</v>
      </c>
      <c r="F1586" s="360"/>
      <c r="G1586" s="230">
        <v>2.5</v>
      </c>
    </row>
    <row r="1587" spans="1:7" ht="15.75" customHeight="1">
      <c r="A1587" s="254"/>
      <c r="B1587" s="254"/>
      <c r="C1587" s="254"/>
      <c r="D1587" s="254"/>
      <c r="E1587" s="360" t="s">
        <v>233</v>
      </c>
      <c r="F1587" s="360"/>
      <c r="G1587" s="230">
        <v>13.61</v>
      </c>
    </row>
    <row r="1588" spans="1:7">
      <c r="A1588" s="254"/>
      <c r="B1588" s="254"/>
      <c r="C1588" s="361"/>
      <c r="D1588" s="361"/>
      <c r="E1588" s="254"/>
      <c r="F1588" s="254"/>
      <c r="G1588" s="254"/>
    </row>
    <row r="1589" spans="1:7" ht="15.75" customHeight="1">
      <c r="A1589" s="362" t="s">
        <v>1481</v>
      </c>
      <c r="B1589" s="362"/>
      <c r="C1589" s="362"/>
      <c r="D1589" s="362"/>
      <c r="E1589" s="362"/>
      <c r="F1589" s="362"/>
      <c r="G1589" s="362"/>
    </row>
    <row r="1590" spans="1:7" ht="15.75">
      <c r="A1590" s="362" t="s">
        <v>212</v>
      </c>
      <c r="B1590" s="362"/>
      <c r="C1590" s="229" t="s">
        <v>175</v>
      </c>
      <c r="D1590" s="229" t="s">
        <v>203</v>
      </c>
      <c r="E1590" s="229" t="s">
        <v>204</v>
      </c>
      <c r="F1590" s="229" t="s">
        <v>205</v>
      </c>
      <c r="G1590" s="229" t="s">
        <v>98</v>
      </c>
    </row>
    <row r="1591" spans="1:7" ht="30">
      <c r="A1591" s="250" t="s">
        <v>489</v>
      </c>
      <c r="B1591" s="251" t="s">
        <v>574</v>
      </c>
      <c r="C1591" s="250" t="s">
        <v>133</v>
      </c>
      <c r="D1591" s="250" t="s">
        <v>192</v>
      </c>
      <c r="E1591" s="252">
        <v>1</v>
      </c>
      <c r="F1591" s="253">
        <v>7.64</v>
      </c>
      <c r="G1591" s="253">
        <v>7.64</v>
      </c>
    </row>
    <row r="1592" spans="1:7" ht="30">
      <c r="A1592" s="250" t="s">
        <v>1482</v>
      </c>
      <c r="B1592" s="251" t="s">
        <v>1483</v>
      </c>
      <c r="C1592" s="250" t="s">
        <v>133</v>
      </c>
      <c r="D1592" s="250" t="s">
        <v>192</v>
      </c>
      <c r="E1592" s="252">
        <v>1</v>
      </c>
      <c r="F1592" s="253">
        <v>1.29</v>
      </c>
      <c r="G1592" s="253">
        <v>1.29</v>
      </c>
    </row>
    <row r="1593" spans="1:7" ht="15.75" customHeight="1">
      <c r="A1593" s="254"/>
      <c r="B1593" s="254"/>
      <c r="C1593" s="254"/>
      <c r="D1593" s="254"/>
      <c r="E1593" s="359" t="s">
        <v>224</v>
      </c>
      <c r="F1593" s="359"/>
      <c r="G1593" s="255">
        <v>8.93</v>
      </c>
    </row>
    <row r="1594" spans="1:7" ht="15.75" customHeight="1">
      <c r="A1594" s="362" t="s">
        <v>234</v>
      </c>
      <c r="B1594" s="362"/>
      <c r="C1594" s="229" t="s">
        <v>175</v>
      </c>
      <c r="D1594" s="229" t="s">
        <v>203</v>
      </c>
      <c r="E1594" s="229" t="s">
        <v>204</v>
      </c>
      <c r="F1594" s="229" t="s">
        <v>205</v>
      </c>
      <c r="G1594" s="229" t="s">
        <v>98</v>
      </c>
    </row>
    <row r="1595" spans="1:7">
      <c r="A1595" s="250" t="s">
        <v>341</v>
      </c>
      <c r="B1595" s="251" t="s">
        <v>342</v>
      </c>
      <c r="C1595" s="250" t="s">
        <v>133</v>
      </c>
      <c r="D1595" s="250" t="s">
        <v>237</v>
      </c>
      <c r="E1595" s="252">
        <v>6.6299999999999998E-2</v>
      </c>
      <c r="F1595" s="253">
        <v>23.67</v>
      </c>
      <c r="G1595" s="253">
        <v>1.56</v>
      </c>
    </row>
    <row r="1596" spans="1:7">
      <c r="A1596" s="250" t="s">
        <v>343</v>
      </c>
      <c r="B1596" s="251" t="s">
        <v>344</v>
      </c>
      <c r="C1596" s="250" t="s">
        <v>133</v>
      </c>
      <c r="D1596" s="250" t="s">
        <v>237</v>
      </c>
      <c r="E1596" s="252">
        <v>6.6299999999999998E-2</v>
      </c>
      <c r="F1596" s="253">
        <v>28.58</v>
      </c>
      <c r="G1596" s="253">
        <v>1.89</v>
      </c>
    </row>
    <row r="1597" spans="1:7" ht="15.75" customHeight="1">
      <c r="A1597" s="254"/>
      <c r="B1597" s="254"/>
      <c r="C1597" s="254"/>
      <c r="D1597" s="254"/>
      <c r="E1597" s="359" t="s">
        <v>240</v>
      </c>
      <c r="F1597" s="359"/>
      <c r="G1597" s="255">
        <v>3.45</v>
      </c>
    </row>
    <row r="1598" spans="1:7" ht="15.75">
      <c r="A1598" s="254"/>
      <c r="B1598" s="254"/>
      <c r="C1598" s="254"/>
      <c r="D1598" s="254"/>
      <c r="E1598" s="360" t="s">
        <v>230</v>
      </c>
      <c r="F1598" s="360"/>
      <c r="G1598" s="230">
        <v>12.38</v>
      </c>
    </row>
    <row r="1599" spans="1:7" ht="15.75" customHeight="1">
      <c r="A1599" s="254"/>
      <c r="B1599" s="254"/>
      <c r="C1599" s="254"/>
      <c r="D1599" s="254"/>
      <c r="E1599" s="360" t="s">
        <v>231</v>
      </c>
      <c r="F1599" s="360"/>
      <c r="G1599" s="230">
        <v>11.16</v>
      </c>
    </row>
    <row r="1600" spans="1:7" ht="15.75" customHeight="1">
      <c r="A1600" s="254"/>
      <c r="B1600" s="254"/>
      <c r="C1600" s="254"/>
      <c r="D1600" s="254"/>
      <c r="E1600" s="360" t="s">
        <v>232</v>
      </c>
      <c r="F1600" s="360"/>
      <c r="G1600" s="230">
        <v>12.38</v>
      </c>
    </row>
    <row r="1601" spans="1:7" ht="15.75" customHeight="1">
      <c r="A1601" s="254"/>
      <c r="B1601" s="254"/>
      <c r="C1601" s="254"/>
      <c r="D1601" s="254"/>
      <c r="E1601" s="360" t="s">
        <v>1862</v>
      </c>
      <c r="F1601" s="360"/>
      <c r="G1601" s="230">
        <v>2.78</v>
      </c>
    </row>
    <row r="1602" spans="1:7" ht="15.75" customHeight="1">
      <c r="A1602" s="254"/>
      <c r="B1602" s="254"/>
      <c r="C1602" s="254"/>
      <c r="D1602" s="254"/>
      <c r="E1602" s="360" t="s">
        <v>233</v>
      </c>
      <c r="F1602" s="360"/>
      <c r="G1602" s="230">
        <v>15.16</v>
      </c>
    </row>
    <row r="1603" spans="1:7">
      <c r="A1603" s="254"/>
      <c r="B1603" s="254"/>
      <c r="C1603" s="361"/>
      <c r="D1603" s="361"/>
      <c r="E1603" s="254"/>
      <c r="F1603" s="254"/>
      <c r="G1603" s="254"/>
    </row>
    <row r="1604" spans="1:7" ht="15.75" customHeight="1">
      <c r="A1604" s="362" t="s">
        <v>1484</v>
      </c>
      <c r="B1604" s="362"/>
      <c r="C1604" s="362"/>
      <c r="D1604" s="362"/>
      <c r="E1604" s="362"/>
      <c r="F1604" s="362"/>
      <c r="G1604" s="362"/>
    </row>
    <row r="1605" spans="1:7" ht="31.5" customHeight="1">
      <c r="A1605" s="362" t="s">
        <v>212</v>
      </c>
      <c r="B1605" s="362"/>
      <c r="C1605" s="229" t="s">
        <v>175</v>
      </c>
      <c r="D1605" s="229" t="s">
        <v>203</v>
      </c>
      <c r="E1605" s="229" t="s">
        <v>204</v>
      </c>
      <c r="F1605" s="229" t="s">
        <v>205</v>
      </c>
      <c r="G1605" s="229" t="s">
        <v>98</v>
      </c>
    </row>
    <row r="1606" spans="1:7" ht="30">
      <c r="A1606" s="250" t="s">
        <v>489</v>
      </c>
      <c r="B1606" s="251" t="s">
        <v>574</v>
      </c>
      <c r="C1606" s="250" t="s">
        <v>133</v>
      </c>
      <c r="D1606" s="250" t="s">
        <v>192</v>
      </c>
      <c r="E1606" s="252">
        <v>1</v>
      </c>
      <c r="F1606" s="253">
        <v>7.64</v>
      </c>
      <c r="G1606" s="253">
        <v>7.64</v>
      </c>
    </row>
    <row r="1607" spans="1:7" ht="30">
      <c r="A1607" s="250" t="s">
        <v>490</v>
      </c>
      <c r="B1607" s="251" t="s">
        <v>491</v>
      </c>
      <c r="C1607" s="250" t="s">
        <v>133</v>
      </c>
      <c r="D1607" s="250" t="s">
        <v>192</v>
      </c>
      <c r="E1607" s="252">
        <v>1</v>
      </c>
      <c r="F1607" s="253">
        <v>1.54</v>
      </c>
      <c r="G1607" s="253">
        <v>1.54</v>
      </c>
    </row>
    <row r="1608" spans="1:7" ht="15.75" customHeight="1">
      <c r="A1608" s="254"/>
      <c r="B1608" s="254"/>
      <c r="C1608" s="254"/>
      <c r="D1608" s="254"/>
      <c r="E1608" s="359" t="s">
        <v>224</v>
      </c>
      <c r="F1608" s="359"/>
      <c r="G1608" s="255">
        <v>9.18</v>
      </c>
    </row>
    <row r="1609" spans="1:7" ht="15.75" customHeight="1">
      <c r="A1609" s="362" t="s">
        <v>234</v>
      </c>
      <c r="B1609" s="362"/>
      <c r="C1609" s="229" t="s">
        <v>175</v>
      </c>
      <c r="D1609" s="229" t="s">
        <v>203</v>
      </c>
      <c r="E1609" s="229" t="s">
        <v>204</v>
      </c>
      <c r="F1609" s="229" t="s">
        <v>205</v>
      </c>
      <c r="G1609" s="229" t="s">
        <v>98</v>
      </c>
    </row>
    <row r="1610" spans="1:7">
      <c r="A1610" s="250" t="s">
        <v>341</v>
      </c>
      <c r="B1610" s="251" t="s">
        <v>342</v>
      </c>
      <c r="C1610" s="250" t="s">
        <v>133</v>
      </c>
      <c r="D1610" s="250" t="s">
        <v>237</v>
      </c>
      <c r="E1610" s="252">
        <v>9.11E-2</v>
      </c>
      <c r="F1610" s="253">
        <v>23.67</v>
      </c>
      <c r="G1610" s="253">
        <v>2.15</v>
      </c>
    </row>
    <row r="1611" spans="1:7">
      <c r="A1611" s="250" t="s">
        <v>343</v>
      </c>
      <c r="B1611" s="251" t="s">
        <v>344</v>
      </c>
      <c r="C1611" s="250" t="s">
        <v>133</v>
      </c>
      <c r="D1611" s="250" t="s">
        <v>237</v>
      </c>
      <c r="E1611" s="252">
        <v>9.11E-2</v>
      </c>
      <c r="F1611" s="253">
        <v>28.58</v>
      </c>
      <c r="G1611" s="253">
        <v>2.6</v>
      </c>
    </row>
    <row r="1612" spans="1:7" ht="15.75" customHeight="1">
      <c r="A1612" s="254"/>
      <c r="B1612" s="254"/>
      <c r="C1612" s="254"/>
      <c r="D1612" s="254"/>
      <c r="E1612" s="359" t="s">
        <v>240</v>
      </c>
      <c r="F1612" s="359"/>
      <c r="G1612" s="255">
        <v>4.75</v>
      </c>
    </row>
    <row r="1613" spans="1:7" ht="15.75">
      <c r="A1613" s="254"/>
      <c r="B1613" s="254"/>
      <c r="C1613" s="254"/>
      <c r="D1613" s="254"/>
      <c r="E1613" s="360" t="s">
        <v>230</v>
      </c>
      <c r="F1613" s="360"/>
      <c r="G1613" s="230">
        <v>13.93</v>
      </c>
    </row>
    <row r="1614" spans="1:7" ht="15.75" customHeight="1">
      <c r="A1614" s="254"/>
      <c r="B1614" s="254"/>
      <c r="C1614" s="254"/>
      <c r="D1614" s="254"/>
      <c r="E1614" s="360" t="s">
        <v>231</v>
      </c>
      <c r="F1614" s="360"/>
      <c r="G1614" s="230">
        <v>12.25</v>
      </c>
    </row>
    <row r="1615" spans="1:7" ht="15.75" customHeight="1">
      <c r="A1615" s="254"/>
      <c r="B1615" s="254"/>
      <c r="C1615" s="254"/>
      <c r="D1615" s="254"/>
      <c r="E1615" s="360" t="s">
        <v>232</v>
      </c>
      <c r="F1615" s="360"/>
      <c r="G1615" s="230">
        <v>13.93</v>
      </c>
    </row>
    <row r="1616" spans="1:7" ht="15.75" customHeight="1">
      <c r="A1616" s="254"/>
      <c r="B1616" s="254"/>
      <c r="C1616" s="254"/>
      <c r="D1616" s="254"/>
      <c r="E1616" s="360" t="s">
        <v>1862</v>
      </c>
      <c r="F1616" s="360"/>
      <c r="G1616" s="230">
        <v>3.13</v>
      </c>
    </row>
    <row r="1617" spans="1:7" ht="15.75" customHeight="1">
      <c r="A1617" s="254"/>
      <c r="B1617" s="254"/>
      <c r="C1617" s="254"/>
      <c r="D1617" s="254"/>
      <c r="E1617" s="360" t="s">
        <v>233</v>
      </c>
      <c r="F1617" s="360"/>
      <c r="G1617" s="230">
        <v>17.059999999999999</v>
      </c>
    </row>
    <row r="1618" spans="1:7">
      <c r="A1618" s="254"/>
      <c r="B1618" s="254"/>
      <c r="C1618" s="361"/>
      <c r="D1618" s="361"/>
      <c r="E1618" s="254"/>
      <c r="F1618" s="254"/>
      <c r="G1618" s="254"/>
    </row>
    <row r="1619" spans="1:7" ht="15.75" customHeight="1">
      <c r="A1619" s="362" t="s">
        <v>1485</v>
      </c>
      <c r="B1619" s="362"/>
      <c r="C1619" s="362"/>
      <c r="D1619" s="362"/>
      <c r="E1619" s="362"/>
      <c r="F1619" s="362"/>
      <c r="G1619" s="362"/>
    </row>
    <row r="1620" spans="1:7" ht="33" customHeight="1">
      <c r="A1620" s="362" t="s">
        <v>212</v>
      </c>
      <c r="B1620" s="362"/>
      <c r="C1620" s="229" t="s">
        <v>175</v>
      </c>
      <c r="D1620" s="229" t="s">
        <v>203</v>
      </c>
      <c r="E1620" s="229" t="s">
        <v>204</v>
      </c>
      <c r="F1620" s="229" t="s">
        <v>205</v>
      </c>
      <c r="G1620" s="229" t="s">
        <v>98</v>
      </c>
    </row>
    <row r="1621" spans="1:7" ht="30">
      <c r="A1621" s="250" t="s">
        <v>1486</v>
      </c>
      <c r="B1621" s="251" t="s">
        <v>1487</v>
      </c>
      <c r="C1621" s="250" t="s">
        <v>133</v>
      </c>
      <c r="D1621" s="250" t="s">
        <v>192</v>
      </c>
      <c r="E1621" s="252">
        <v>1</v>
      </c>
      <c r="F1621" s="253">
        <v>11.33</v>
      </c>
      <c r="G1621" s="253">
        <v>11.33</v>
      </c>
    </row>
    <row r="1622" spans="1:7" ht="30">
      <c r="A1622" s="250" t="s">
        <v>1488</v>
      </c>
      <c r="B1622" s="251" t="s">
        <v>1489</v>
      </c>
      <c r="C1622" s="250" t="s">
        <v>133</v>
      </c>
      <c r="D1622" s="250" t="s">
        <v>192</v>
      </c>
      <c r="E1622" s="252">
        <v>1</v>
      </c>
      <c r="F1622" s="253">
        <v>1.98</v>
      </c>
      <c r="G1622" s="253">
        <v>1.98</v>
      </c>
    </row>
    <row r="1623" spans="1:7" ht="15.75" customHeight="1">
      <c r="A1623" s="254"/>
      <c r="B1623" s="254"/>
      <c r="C1623" s="254"/>
      <c r="D1623" s="254"/>
      <c r="E1623" s="359" t="s">
        <v>224</v>
      </c>
      <c r="F1623" s="359"/>
      <c r="G1623" s="255">
        <v>13.31</v>
      </c>
    </row>
    <row r="1624" spans="1:7" ht="15.75" customHeight="1">
      <c r="A1624" s="362" t="s">
        <v>234</v>
      </c>
      <c r="B1624" s="362"/>
      <c r="C1624" s="229" t="s">
        <v>175</v>
      </c>
      <c r="D1624" s="229" t="s">
        <v>203</v>
      </c>
      <c r="E1624" s="229" t="s">
        <v>204</v>
      </c>
      <c r="F1624" s="229" t="s">
        <v>205</v>
      </c>
      <c r="G1624" s="229" t="s">
        <v>98</v>
      </c>
    </row>
    <row r="1625" spans="1:7">
      <c r="A1625" s="250" t="s">
        <v>341</v>
      </c>
      <c r="B1625" s="251" t="s">
        <v>342</v>
      </c>
      <c r="C1625" s="250" t="s">
        <v>133</v>
      </c>
      <c r="D1625" s="250" t="s">
        <v>237</v>
      </c>
      <c r="E1625" s="252">
        <v>0.18920000000000001</v>
      </c>
      <c r="F1625" s="253">
        <v>23.67</v>
      </c>
      <c r="G1625" s="253">
        <v>4.47</v>
      </c>
    </row>
    <row r="1626" spans="1:7">
      <c r="A1626" s="250" t="s">
        <v>343</v>
      </c>
      <c r="B1626" s="251" t="s">
        <v>344</v>
      </c>
      <c r="C1626" s="250" t="s">
        <v>133</v>
      </c>
      <c r="D1626" s="250" t="s">
        <v>237</v>
      </c>
      <c r="E1626" s="252">
        <v>0.18920000000000001</v>
      </c>
      <c r="F1626" s="253">
        <v>28.58</v>
      </c>
      <c r="G1626" s="253">
        <v>5.4</v>
      </c>
    </row>
    <row r="1627" spans="1:7" ht="15.75" customHeight="1">
      <c r="A1627" s="254"/>
      <c r="B1627" s="254"/>
      <c r="C1627" s="254"/>
      <c r="D1627" s="254"/>
      <c r="E1627" s="359" t="s">
        <v>240</v>
      </c>
      <c r="F1627" s="359"/>
      <c r="G1627" s="255">
        <v>9.8699999999999992</v>
      </c>
    </row>
    <row r="1628" spans="1:7" ht="15.75">
      <c r="A1628" s="254"/>
      <c r="B1628" s="254"/>
      <c r="C1628" s="254"/>
      <c r="D1628" s="254"/>
      <c r="E1628" s="360" t="s">
        <v>230</v>
      </c>
      <c r="F1628" s="360"/>
      <c r="G1628" s="230">
        <v>23.18</v>
      </c>
    </row>
    <row r="1629" spans="1:7" ht="15.75" customHeight="1">
      <c r="A1629" s="254"/>
      <c r="B1629" s="254"/>
      <c r="C1629" s="254"/>
      <c r="D1629" s="254"/>
      <c r="E1629" s="360" t="s">
        <v>231</v>
      </c>
      <c r="F1629" s="360"/>
      <c r="G1629" s="230">
        <v>19.68</v>
      </c>
    </row>
    <row r="1630" spans="1:7" ht="15.75" customHeight="1">
      <c r="A1630" s="254"/>
      <c r="B1630" s="254"/>
      <c r="C1630" s="254"/>
      <c r="D1630" s="254"/>
      <c r="E1630" s="360" t="s">
        <v>232</v>
      </c>
      <c r="F1630" s="360"/>
      <c r="G1630" s="230">
        <v>23.18</v>
      </c>
    </row>
    <row r="1631" spans="1:7" ht="15.75" customHeight="1">
      <c r="A1631" s="254"/>
      <c r="B1631" s="254"/>
      <c r="C1631" s="254"/>
      <c r="D1631" s="254"/>
      <c r="E1631" s="360" t="s">
        <v>1862</v>
      </c>
      <c r="F1631" s="360"/>
      <c r="G1631" s="230">
        <v>5.21</v>
      </c>
    </row>
    <row r="1632" spans="1:7" ht="15.75" customHeight="1">
      <c r="A1632" s="254"/>
      <c r="B1632" s="254"/>
      <c r="C1632" s="254"/>
      <c r="D1632" s="254"/>
      <c r="E1632" s="360" t="s">
        <v>233</v>
      </c>
      <c r="F1632" s="360"/>
      <c r="G1632" s="230">
        <v>28.39</v>
      </c>
    </row>
    <row r="1633" spans="1:7">
      <c r="A1633" s="254"/>
      <c r="B1633" s="254"/>
      <c r="C1633" s="361"/>
      <c r="D1633" s="361"/>
      <c r="E1633" s="254"/>
      <c r="F1633" s="254"/>
      <c r="G1633" s="254"/>
    </row>
    <row r="1634" spans="1:7" ht="28.5" customHeight="1">
      <c r="A1634" s="362" t="s">
        <v>1490</v>
      </c>
      <c r="B1634" s="362"/>
      <c r="C1634" s="362"/>
      <c r="D1634" s="362"/>
      <c r="E1634" s="362"/>
      <c r="F1634" s="362"/>
      <c r="G1634" s="362"/>
    </row>
    <row r="1635" spans="1:7" ht="15.75">
      <c r="A1635" s="362" t="s">
        <v>212</v>
      </c>
      <c r="B1635" s="362"/>
      <c r="C1635" s="229" t="s">
        <v>175</v>
      </c>
      <c r="D1635" s="229" t="s">
        <v>203</v>
      </c>
      <c r="E1635" s="229" t="s">
        <v>204</v>
      </c>
      <c r="F1635" s="229" t="s">
        <v>205</v>
      </c>
      <c r="G1635" s="229" t="s">
        <v>98</v>
      </c>
    </row>
    <row r="1636" spans="1:7" ht="30">
      <c r="A1636" s="250" t="s">
        <v>1491</v>
      </c>
      <c r="B1636" s="251" t="s">
        <v>1492</v>
      </c>
      <c r="C1636" s="250" t="s">
        <v>133</v>
      </c>
      <c r="D1636" s="250" t="s">
        <v>141</v>
      </c>
      <c r="E1636" s="252">
        <v>1.1000000000000001</v>
      </c>
      <c r="F1636" s="253">
        <v>7.6</v>
      </c>
      <c r="G1636" s="253">
        <v>8.36</v>
      </c>
    </row>
    <row r="1637" spans="1:7" ht="15.75" customHeight="1">
      <c r="A1637" s="254"/>
      <c r="B1637" s="254"/>
      <c r="C1637" s="254"/>
      <c r="D1637" s="254"/>
      <c r="E1637" s="359" t="s">
        <v>224</v>
      </c>
      <c r="F1637" s="359"/>
      <c r="G1637" s="255">
        <v>8.36</v>
      </c>
    </row>
    <row r="1638" spans="1:7" ht="15.75" customHeight="1">
      <c r="A1638" s="362" t="s">
        <v>234</v>
      </c>
      <c r="B1638" s="362"/>
      <c r="C1638" s="229" t="s">
        <v>175</v>
      </c>
      <c r="D1638" s="229" t="s">
        <v>203</v>
      </c>
      <c r="E1638" s="229" t="s">
        <v>204</v>
      </c>
      <c r="F1638" s="229" t="s">
        <v>205</v>
      </c>
      <c r="G1638" s="229" t="s">
        <v>98</v>
      </c>
    </row>
    <row r="1639" spans="1:7">
      <c r="A1639" s="250" t="s">
        <v>341</v>
      </c>
      <c r="B1639" s="251" t="s">
        <v>342</v>
      </c>
      <c r="C1639" s="250" t="s">
        <v>133</v>
      </c>
      <c r="D1639" s="250" t="s">
        <v>237</v>
      </c>
      <c r="E1639" s="252">
        <v>0.105</v>
      </c>
      <c r="F1639" s="253">
        <v>23.67</v>
      </c>
      <c r="G1639" s="253">
        <v>2.48</v>
      </c>
    </row>
    <row r="1640" spans="1:7">
      <c r="A1640" s="250" t="s">
        <v>343</v>
      </c>
      <c r="B1640" s="251" t="s">
        <v>344</v>
      </c>
      <c r="C1640" s="250" t="s">
        <v>133</v>
      </c>
      <c r="D1640" s="250" t="s">
        <v>237</v>
      </c>
      <c r="E1640" s="252">
        <v>0.105</v>
      </c>
      <c r="F1640" s="253">
        <v>28.58</v>
      </c>
      <c r="G1640" s="253">
        <v>3</v>
      </c>
    </row>
    <row r="1641" spans="1:7" ht="15.75" customHeight="1">
      <c r="A1641" s="254"/>
      <c r="B1641" s="254"/>
      <c r="C1641" s="254"/>
      <c r="D1641" s="254"/>
      <c r="E1641" s="359" t="s">
        <v>240</v>
      </c>
      <c r="F1641" s="359"/>
      <c r="G1641" s="255">
        <v>5.48</v>
      </c>
    </row>
    <row r="1642" spans="1:7" ht="15.75">
      <c r="A1642" s="362" t="s">
        <v>245</v>
      </c>
      <c r="B1642" s="362"/>
      <c r="C1642" s="229" t="s">
        <v>175</v>
      </c>
      <c r="D1642" s="229" t="s">
        <v>203</v>
      </c>
      <c r="E1642" s="229" t="s">
        <v>204</v>
      </c>
      <c r="F1642" s="229" t="s">
        <v>205</v>
      </c>
      <c r="G1642" s="229" t="s">
        <v>98</v>
      </c>
    </row>
    <row r="1643" spans="1:7" ht="60">
      <c r="A1643" s="250" t="s">
        <v>1493</v>
      </c>
      <c r="B1643" s="251" t="s">
        <v>1494</v>
      </c>
      <c r="C1643" s="250" t="s">
        <v>133</v>
      </c>
      <c r="D1643" s="250" t="s">
        <v>141</v>
      </c>
      <c r="E1643" s="252">
        <v>1</v>
      </c>
      <c r="F1643" s="253">
        <v>11.21</v>
      </c>
      <c r="G1643" s="253">
        <v>11.21</v>
      </c>
    </row>
    <row r="1644" spans="1:7" ht="15.75" customHeight="1">
      <c r="A1644" s="254"/>
      <c r="B1644" s="254"/>
      <c r="C1644" s="254"/>
      <c r="D1644" s="254"/>
      <c r="E1644" s="359" t="s">
        <v>247</v>
      </c>
      <c r="F1644" s="359"/>
      <c r="G1644" s="255">
        <v>11.21</v>
      </c>
    </row>
    <row r="1645" spans="1:7" ht="15.75">
      <c r="A1645" s="254"/>
      <c r="B1645" s="254"/>
      <c r="C1645" s="254"/>
      <c r="D1645" s="254"/>
      <c r="E1645" s="360" t="s">
        <v>230</v>
      </c>
      <c r="F1645" s="360"/>
      <c r="G1645" s="230">
        <v>25.05</v>
      </c>
    </row>
    <row r="1646" spans="1:7" ht="15.75" customHeight="1">
      <c r="A1646" s="254"/>
      <c r="B1646" s="254"/>
      <c r="C1646" s="254"/>
      <c r="D1646" s="254"/>
      <c r="E1646" s="360" t="s">
        <v>231</v>
      </c>
      <c r="F1646" s="360"/>
      <c r="G1646" s="230">
        <v>20.56</v>
      </c>
    </row>
    <row r="1647" spans="1:7" ht="15.75" customHeight="1">
      <c r="A1647" s="254"/>
      <c r="B1647" s="254"/>
      <c r="C1647" s="254"/>
      <c r="D1647" s="254"/>
      <c r="E1647" s="360" t="s">
        <v>232</v>
      </c>
      <c r="F1647" s="360"/>
      <c r="G1647" s="230">
        <v>25.05</v>
      </c>
    </row>
    <row r="1648" spans="1:7" ht="15.75" customHeight="1">
      <c r="A1648" s="254"/>
      <c r="B1648" s="254"/>
      <c r="C1648" s="254"/>
      <c r="D1648" s="254"/>
      <c r="E1648" s="360" t="s">
        <v>1862</v>
      </c>
      <c r="F1648" s="360"/>
      <c r="G1648" s="230">
        <v>5.63</v>
      </c>
    </row>
    <row r="1649" spans="1:7" ht="15.75" customHeight="1">
      <c r="A1649" s="254"/>
      <c r="B1649" s="254"/>
      <c r="C1649" s="254"/>
      <c r="D1649" s="254"/>
      <c r="E1649" s="360" t="s">
        <v>233</v>
      </c>
      <c r="F1649" s="360"/>
      <c r="G1649" s="230">
        <v>30.68</v>
      </c>
    </row>
    <row r="1650" spans="1:7">
      <c r="A1650" s="254"/>
      <c r="B1650" s="254"/>
      <c r="C1650" s="361"/>
      <c r="D1650" s="361"/>
      <c r="E1650" s="254"/>
      <c r="F1650" s="254"/>
      <c r="G1650" s="254"/>
    </row>
    <row r="1651" spans="1:7" ht="31.5" customHeight="1">
      <c r="A1651" s="362" t="s">
        <v>1495</v>
      </c>
      <c r="B1651" s="362"/>
      <c r="C1651" s="362"/>
      <c r="D1651" s="362"/>
      <c r="E1651" s="362"/>
      <c r="F1651" s="362"/>
      <c r="G1651" s="362"/>
    </row>
    <row r="1652" spans="1:7" ht="15.75">
      <c r="A1652" s="362" t="s">
        <v>212</v>
      </c>
      <c r="B1652" s="362"/>
      <c r="C1652" s="229" t="s">
        <v>175</v>
      </c>
      <c r="D1652" s="229" t="s">
        <v>203</v>
      </c>
      <c r="E1652" s="229" t="s">
        <v>204</v>
      </c>
      <c r="F1652" s="229" t="s">
        <v>205</v>
      </c>
      <c r="G1652" s="229" t="s">
        <v>98</v>
      </c>
    </row>
    <row r="1653" spans="1:7">
      <c r="A1653" s="250" t="s">
        <v>492</v>
      </c>
      <c r="B1653" s="251" t="s">
        <v>493</v>
      </c>
      <c r="C1653" s="250" t="s">
        <v>133</v>
      </c>
      <c r="D1653" s="250" t="s">
        <v>141</v>
      </c>
      <c r="E1653" s="252">
        <v>1.1000000000000001</v>
      </c>
      <c r="F1653" s="253">
        <v>2.59</v>
      </c>
      <c r="G1653" s="253">
        <v>2.84</v>
      </c>
    </row>
    <row r="1654" spans="1:7" ht="15.75" customHeight="1">
      <c r="A1654" s="254"/>
      <c r="B1654" s="254"/>
      <c r="C1654" s="254"/>
      <c r="D1654" s="254"/>
      <c r="E1654" s="359" t="s">
        <v>224</v>
      </c>
      <c r="F1654" s="359"/>
      <c r="G1654" s="255">
        <v>2.84</v>
      </c>
    </row>
    <row r="1655" spans="1:7" ht="15.75" customHeight="1">
      <c r="A1655" s="362" t="s">
        <v>234</v>
      </c>
      <c r="B1655" s="362"/>
      <c r="C1655" s="229" t="s">
        <v>175</v>
      </c>
      <c r="D1655" s="229" t="s">
        <v>203</v>
      </c>
      <c r="E1655" s="229" t="s">
        <v>204</v>
      </c>
      <c r="F1655" s="229" t="s">
        <v>205</v>
      </c>
      <c r="G1655" s="229" t="s">
        <v>98</v>
      </c>
    </row>
    <row r="1656" spans="1:7">
      <c r="A1656" s="250" t="s">
        <v>341</v>
      </c>
      <c r="B1656" s="251" t="s">
        <v>342</v>
      </c>
      <c r="C1656" s="250" t="s">
        <v>133</v>
      </c>
      <c r="D1656" s="250" t="s">
        <v>237</v>
      </c>
      <c r="E1656" s="252">
        <v>9.0999999999999998E-2</v>
      </c>
      <c r="F1656" s="253">
        <v>23.67</v>
      </c>
      <c r="G1656" s="253">
        <v>2.15</v>
      </c>
    </row>
    <row r="1657" spans="1:7">
      <c r="A1657" s="250" t="s">
        <v>343</v>
      </c>
      <c r="B1657" s="251" t="s">
        <v>344</v>
      </c>
      <c r="C1657" s="250" t="s">
        <v>133</v>
      </c>
      <c r="D1657" s="250" t="s">
        <v>237</v>
      </c>
      <c r="E1657" s="252">
        <v>9.0999999999999998E-2</v>
      </c>
      <c r="F1657" s="253">
        <v>28.58</v>
      </c>
      <c r="G1657" s="253">
        <v>2.6</v>
      </c>
    </row>
    <row r="1658" spans="1:7" ht="15.75" customHeight="1">
      <c r="A1658" s="254"/>
      <c r="B1658" s="254"/>
      <c r="C1658" s="254"/>
      <c r="D1658" s="254"/>
      <c r="E1658" s="359" t="s">
        <v>240</v>
      </c>
      <c r="F1658" s="359"/>
      <c r="G1658" s="255">
        <v>4.75</v>
      </c>
    </row>
    <row r="1659" spans="1:7" ht="15.75">
      <c r="A1659" s="362" t="s">
        <v>245</v>
      </c>
      <c r="B1659" s="362"/>
      <c r="C1659" s="229" t="s">
        <v>175</v>
      </c>
      <c r="D1659" s="229" t="s">
        <v>203</v>
      </c>
      <c r="E1659" s="229" t="s">
        <v>204</v>
      </c>
      <c r="F1659" s="229" t="s">
        <v>205</v>
      </c>
      <c r="G1659" s="229" t="s">
        <v>98</v>
      </c>
    </row>
    <row r="1660" spans="1:7" ht="60">
      <c r="A1660" s="250" t="s">
        <v>1493</v>
      </c>
      <c r="B1660" s="251" t="s">
        <v>1494</v>
      </c>
      <c r="C1660" s="250" t="s">
        <v>133</v>
      </c>
      <c r="D1660" s="250" t="s">
        <v>141</v>
      </c>
      <c r="E1660" s="252">
        <v>1</v>
      </c>
      <c r="F1660" s="253">
        <v>11.21</v>
      </c>
      <c r="G1660" s="253">
        <v>11.21</v>
      </c>
    </row>
    <row r="1661" spans="1:7" ht="15.75" customHeight="1">
      <c r="A1661" s="254"/>
      <c r="B1661" s="254"/>
      <c r="C1661" s="254"/>
      <c r="D1661" s="254"/>
      <c r="E1661" s="359" t="s">
        <v>247</v>
      </c>
      <c r="F1661" s="359"/>
      <c r="G1661" s="255">
        <v>11.21</v>
      </c>
    </row>
    <row r="1662" spans="1:7" ht="15.75">
      <c r="A1662" s="254"/>
      <c r="B1662" s="254"/>
      <c r="C1662" s="254"/>
      <c r="D1662" s="254"/>
      <c r="E1662" s="360" t="s">
        <v>230</v>
      </c>
      <c r="F1662" s="360"/>
      <c r="G1662" s="230">
        <v>18.8</v>
      </c>
    </row>
    <row r="1663" spans="1:7" ht="15.75" customHeight="1">
      <c r="A1663" s="254"/>
      <c r="B1663" s="254"/>
      <c r="C1663" s="254"/>
      <c r="D1663" s="254"/>
      <c r="E1663" s="360" t="s">
        <v>231</v>
      </c>
      <c r="F1663" s="360"/>
      <c r="G1663" s="230">
        <v>14.56</v>
      </c>
    </row>
    <row r="1664" spans="1:7" ht="15.75" customHeight="1">
      <c r="A1664" s="254"/>
      <c r="B1664" s="254"/>
      <c r="C1664" s="254"/>
      <c r="D1664" s="254"/>
      <c r="E1664" s="360" t="s">
        <v>232</v>
      </c>
      <c r="F1664" s="360"/>
      <c r="G1664" s="230">
        <v>18.8</v>
      </c>
    </row>
    <row r="1665" spans="1:7" ht="15.75" customHeight="1">
      <c r="A1665" s="254"/>
      <c r="B1665" s="254"/>
      <c r="C1665" s="254"/>
      <c r="D1665" s="254"/>
      <c r="E1665" s="360" t="s">
        <v>1862</v>
      </c>
      <c r="F1665" s="360"/>
      <c r="G1665" s="230">
        <v>4.22</v>
      </c>
    </row>
    <row r="1666" spans="1:7" ht="15.75" customHeight="1">
      <c r="A1666" s="254"/>
      <c r="B1666" s="254"/>
      <c r="C1666" s="254"/>
      <c r="D1666" s="254"/>
      <c r="E1666" s="360" t="s">
        <v>233</v>
      </c>
      <c r="F1666" s="360"/>
      <c r="G1666" s="230">
        <v>23.02</v>
      </c>
    </row>
    <row r="1667" spans="1:7">
      <c r="A1667" s="254"/>
      <c r="B1667" s="254"/>
      <c r="C1667" s="361"/>
      <c r="D1667" s="361"/>
      <c r="E1667" s="254"/>
      <c r="F1667" s="254"/>
      <c r="G1667" s="254"/>
    </row>
    <row r="1668" spans="1:7" ht="33" customHeight="1">
      <c r="A1668" s="362" t="s">
        <v>1496</v>
      </c>
      <c r="B1668" s="362"/>
      <c r="C1668" s="362"/>
      <c r="D1668" s="362"/>
      <c r="E1668" s="362"/>
      <c r="F1668" s="362"/>
      <c r="G1668" s="362"/>
    </row>
    <row r="1669" spans="1:7" ht="15.75">
      <c r="A1669" s="362" t="s">
        <v>212</v>
      </c>
      <c r="B1669" s="362"/>
      <c r="C1669" s="229" t="s">
        <v>175</v>
      </c>
      <c r="D1669" s="229" t="s">
        <v>203</v>
      </c>
      <c r="E1669" s="229" t="s">
        <v>204</v>
      </c>
      <c r="F1669" s="229" t="s">
        <v>205</v>
      </c>
      <c r="G1669" s="229" t="s">
        <v>98</v>
      </c>
    </row>
    <row r="1670" spans="1:7" ht="45">
      <c r="A1670" s="250" t="s">
        <v>1497</v>
      </c>
      <c r="B1670" s="251" t="s">
        <v>1498</v>
      </c>
      <c r="C1670" s="250" t="s">
        <v>133</v>
      </c>
      <c r="D1670" s="250" t="s">
        <v>141</v>
      </c>
      <c r="E1670" s="252">
        <v>1.1000000000000001</v>
      </c>
      <c r="F1670" s="253">
        <v>4.96</v>
      </c>
      <c r="G1670" s="253">
        <v>5.45</v>
      </c>
    </row>
    <row r="1671" spans="1:7" ht="15.75" customHeight="1">
      <c r="A1671" s="254"/>
      <c r="B1671" s="254"/>
      <c r="C1671" s="254"/>
      <c r="D1671" s="254"/>
      <c r="E1671" s="359" t="s">
        <v>224</v>
      </c>
      <c r="F1671" s="359"/>
      <c r="G1671" s="255">
        <v>5.45</v>
      </c>
    </row>
    <row r="1672" spans="1:7" ht="15.75" customHeight="1">
      <c r="A1672" s="362" t="s">
        <v>234</v>
      </c>
      <c r="B1672" s="362"/>
      <c r="C1672" s="229" t="s">
        <v>175</v>
      </c>
      <c r="D1672" s="229" t="s">
        <v>203</v>
      </c>
      <c r="E1672" s="229" t="s">
        <v>204</v>
      </c>
      <c r="F1672" s="229" t="s">
        <v>205</v>
      </c>
      <c r="G1672" s="229" t="s">
        <v>98</v>
      </c>
    </row>
    <row r="1673" spans="1:7">
      <c r="A1673" s="250" t="s">
        <v>341</v>
      </c>
      <c r="B1673" s="251" t="s">
        <v>342</v>
      </c>
      <c r="C1673" s="250" t="s">
        <v>133</v>
      </c>
      <c r="D1673" s="250" t="s">
        <v>237</v>
      </c>
      <c r="E1673" s="252">
        <v>0.123</v>
      </c>
      <c r="F1673" s="253">
        <v>23.67</v>
      </c>
      <c r="G1673" s="253">
        <v>2.91</v>
      </c>
    </row>
    <row r="1674" spans="1:7">
      <c r="A1674" s="250" t="s">
        <v>343</v>
      </c>
      <c r="B1674" s="251" t="s">
        <v>344</v>
      </c>
      <c r="C1674" s="250" t="s">
        <v>133</v>
      </c>
      <c r="D1674" s="250" t="s">
        <v>237</v>
      </c>
      <c r="E1674" s="252">
        <v>0.123</v>
      </c>
      <c r="F1674" s="253">
        <v>28.58</v>
      </c>
      <c r="G1674" s="253">
        <v>3.51</v>
      </c>
    </row>
    <row r="1675" spans="1:7" ht="15.75" customHeight="1">
      <c r="A1675" s="254"/>
      <c r="B1675" s="254"/>
      <c r="C1675" s="254"/>
      <c r="D1675" s="254"/>
      <c r="E1675" s="359" t="s">
        <v>240</v>
      </c>
      <c r="F1675" s="359"/>
      <c r="G1675" s="255">
        <v>6.42</v>
      </c>
    </row>
    <row r="1676" spans="1:7" ht="15.75">
      <c r="A1676" s="362" t="s">
        <v>245</v>
      </c>
      <c r="B1676" s="362"/>
      <c r="C1676" s="229" t="s">
        <v>175</v>
      </c>
      <c r="D1676" s="229" t="s">
        <v>203</v>
      </c>
      <c r="E1676" s="229" t="s">
        <v>204</v>
      </c>
      <c r="F1676" s="229" t="s">
        <v>205</v>
      </c>
      <c r="G1676" s="229" t="s">
        <v>98</v>
      </c>
    </row>
    <row r="1677" spans="1:7" ht="60">
      <c r="A1677" s="250" t="s">
        <v>1493</v>
      </c>
      <c r="B1677" s="251" t="s">
        <v>1494</v>
      </c>
      <c r="C1677" s="250" t="s">
        <v>133</v>
      </c>
      <c r="D1677" s="250" t="s">
        <v>141</v>
      </c>
      <c r="E1677" s="252">
        <v>1</v>
      </c>
      <c r="F1677" s="253">
        <v>11.21</v>
      </c>
      <c r="G1677" s="253">
        <v>11.21</v>
      </c>
    </row>
    <row r="1678" spans="1:7" ht="15.75" customHeight="1">
      <c r="A1678" s="254"/>
      <c r="B1678" s="254"/>
      <c r="C1678" s="254"/>
      <c r="D1678" s="254"/>
      <c r="E1678" s="359" t="s">
        <v>247</v>
      </c>
      <c r="F1678" s="359"/>
      <c r="G1678" s="255">
        <v>11.21</v>
      </c>
    </row>
    <row r="1679" spans="1:7" ht="15.75">
      <c r="A1679" s="254"/>
      <c r="B1679" s="254"/>
      <c r="C1679" s="254"/>
      <c r="D1679" s="254"/>
      <c r="E1679" s="360" t="s">
        <v>230</v>
      </c>
      <c r="F1679" s="360"/>
      <c r="G1679" s="230">
        <v>23.08</v>
      </c>
    </row>
    <row r="1680" spans="1:7" ht="15.75" customHeight="1">
      <c r="A1680" s="254"/>
      <c r="B1680" s="254"/>
      <c r="C1680" s="254"/>
      <c r="D1680" s="254"/>
      <c r="E1680" s="360" t="s">
        <v>231</v>
      </c>
      <c r="F1680" s="360"/>
      <c r="G1680" s="230">
        <v>18.25</v>
      </c>
    </row>
    <row r="1681" spans="1:7" ht="15.75" customHeight="1">
      <c r="A1681" s="254"/>
      <c r="B1681" s="254"/>
      <c r="C1681" s="254"/>
      <c r="D1681" s="254"/>
      <c r="E1681" s="360" t="s">
        <v>232</v>
      </c>
      <c r="F1681" s="360"/>
      <c r="G1681" s="230">
        <v>23.08</v>
      </c>
    </row>
    <row r="1682" spans="1:7" ht="15.75" customHeight="1">
      <c r="A1682" s="254"/>
      <c r="B1682" s="254"/>
      <c r="C1682" s="254"/>
      <c r="D1682" s="254"/>
      <c r="E1682" s="360" t="s">
        <v>1862</v>
      </c>
      <c r="F1682" s="360"/>
      <c r="G1682" s="230">
        <v>5.19</v>
      </c>
    </row>
    <row r="1683" spans="1:7" ht="15.75" customHeight="1">
      <c r="A1683" s="254"/>
      <c r="B1683" s="254"/>
      <c r="C1683" s="254"/>
      <c r="D1683" s="254"/>
      <c r="E1683" s="360" t="s">
        <v>233</v>
      </c>
      <c r="F1683" s="360"/>
      <c r="G1683" s="230">
        <v>28.27</v>
      </c>
    </row>
    <row r="1684" spans="1:7">
      <c r="A1684" s="254"/>
      <c r="B1684" s="254"/>
      <c r="C1684" s="361"/>
      <c r="D1684" s="361"/>
      <c r="E1684" s="254"/>
      <c r="F1684" s="254"/>
      <c r="G1684" s="254"/>
    </row>
    <row r="1685" spans="1:7" ht="33" customHeight="1">
      <c r="A1685" s="362" t="s">
        <v>1499</v>
      </c>
      <c r="B1685" s="362"/>
      <c r="C1685" s="362"/>
      <c r="D1685" s="362"/>
      <c r="E1685" s="362"/>
      <c r="F1685" s="362"/>
      <c r="G1685" s="362"/>
    </row>
    <row r="1686" spans="1:7" ht="15.75">
      <c r="A1686" s="362" t="s">
        <v>212</v>
      </c>
      <c r="B1686" s="362"/>
      <c r="C1686" s="229" t="s">
        <v>175</v>
      </c>
      <c r="D1686" s="229" t="s">
        <v>203</v>
      </c>
      <c r="E1686" s="229" t="s">
        <v>204</v>
      </c>
      <c r="F1686" s="229" t="s">
        <v>205</v>
      </c>
      <c r="G1686" s="229" t="s">
        <v>98</v>
      </c>
    </row>
    <row r="1687" spans="1:7" ht="45">
      <c r="A1687" s="250" t="s">
        <v>1500</v>
      </c>
      <c r="B1687" s="251" t="s">
        <v>1501</v>
      </c>
      <c r="C1687" s="250" t="s">
        <v>133</v>
      </c>
      <c r="D1687" s="250" t="s">
        <v>141</v>
      </c>
      <c r="E1687" s="252">
        <v>1.1000000000000001</v>
      </c>
      <c r="F1687" s="253">
        <v>5.69</v>
      </c>
      <c r="G1687" s="253">
        <v>6.25</v>
      </c>
    </row>
    <row r="1688" spans="1:7" ht="15.75" customHeight="1">
      <c r="A1688" s="254"/>
      <c r="B1688" s="254"/>
      <c r="C1688" s="254"/>
      <c r="D1688" s="254"/>
      <c r="E1688" s="359" t="s">
        <v>224</v>
      </c>
      <c r="F1688" s="359"/>
      <c r="G1688" s="255">
        <v>6.25</v>
      </c>
    </row>
    <row r="1689" spans="1:7" ht="15.75" customHeight="1">
      <c r="A1689" s="362" t="s">
        <v>234</v>
      </c>
      <c r="B1689" s="362"/>
      <c r="C1689" s="229" t="s">
        <v>175</v>
      </c>
      <c r="D1689" s="229" t="s">
        <v>203</v>
      </c>
      <c r="E1689" s="229" t="s">
        <v>204</v>
      </c>
      <c r="F1689" s="229" t="s">
        <v>205</v>
      </c>
      <c r="G1689" s="229" t="s">
        <v>98</v>
      </c>
    </row>
    <row r="1690" spans="1:7">
      <c r="A1690" s="250" t="s">
        <v>341</v>
      </c>
      <c r="B1690" s="251" t="s">
        <v>342</v>
      </c>
      <c r="C1690" s="250" t="s">
        <v>133</v>
      </c>
      <c r="D1690" s="250" t="s">
        <v>237</v>
      </c>
      <c r="E1690" s="252">
        <v>6.7199999999999996E-2</v>
      </c>
      <c r="F1690" s="253">
        <v>23.67</v>
      </c>
      <c r="G1690" s="253">
        <v>1.59</v>
      </c>
    </row>
    <row r="1691" spans="1:7">
      <c r="A1691" s="250" t="s">
        <v>343</v>
      </c>
      <c r="B1691" s="251" t="s">
        <v>344</v>
      </c>
      <c r="C1691" s="250" t="s">
        <v>133</v>
      </c>
      <c r="D1691" s="250" t="s">
        <v>237</v>
      </c>
      <c r="E1691" s="252">
        <v>6.7199999999999996E-2</v>
      </c>
      <c r="F1691" s="253">
        <v>28.58</v>
      </c>
      <c r="G1691" s="253">
        <v>1.92</v>
      </c>
    </row>
    <row r="1692" spans="1:7" ht="15.75" customHeight="1">
      <c r="A1692" s="254"/>
      <c r="B1692" s="254"/>
      <c r="C1692" s="254"/>
      <c r="D1692" s="254"/>
      <c r="E1692" s="359" t="s">
        <v>240</v>
      </c>
      <c r="F1692" s="359"/>
      <c r="G1692" s="255">
        <v>3.51</v>
      </c>
    </row>
    <row r="1693" spans="1:7" ht="15.75">
      <c r="A1693" s="254"/>
      <c r="B1693" s="254"/>
      <c r="C1693" s="254"/>
      <c r="D1693" s="254"/>
      <c r="E1693" s="360" t="s">
        <v>230</v>
      </c>
      <c r="F1693" s="360"/>
      <c r="G1693" s="230">
        <v>9.76</v>
      </c>
    </row>
    <row r="1694" spans="1:7" ht="15.75" customHeight="1">
      <c r="A1694" s="254"/>
      <c r="B1694" s="254"/>
      <c r="C1694" s="254"/>
      <c r="D1694" s="254"/>
      <c r="E1694" s="360" t="s">
        <v>231</v>
      </c>
      <c r="F1694" s="360"/>
      <c r="G1694" s="230">
        <v>8.51</v>
      </c>
    </row>
    <row r="1695" spans="1:7" ht="15.75" customHeight="1">
      <c r="A1695" s="254"/>
      <c r="B1695" s="254"/>
      <c r="C1695" s="254"/>
      <c r="D1695" s="254"/>
      <c r="E1695" s="360" t="s">
        <v>232</v>
      </c>
      <c r="F1695" s="360"/>
      <c r="G1695" s="230">
        <v>9.76</v>
      </c>
    </row>
    <row r="1696" spans="1:7" ht="15.75" customHeight="1">
      <c r="A1696" s="254"/>
      <c r="B1696" s="254"/>
      <c r="C1696" s="254"/>
      <c r="D1696" s="254"/>
      <c r="E1696" s="360" t="s">
        <v>1862</v>
      </c>
      <c r="F1696" s="360"/>
      <c r="G1696" s="230">
        <v>2.19</v>
      </c>
    </row>
    <row r="1697" spans="1:7" ht="15.75" customHeight="1">
      <c r="A1697" s="254"/>
      <c r="B1697" s="254"/>
      <c r="C1697" s="254"/>
      <c r="D1697" s="254"/>
      <c r="E1697" s="360" t="s">
        <v>233</v>
      </c>
      <c r="F1697" s="360"/>
      <c r="G1697" s="230">
        <v>11.95</v>
      </c>
    </row>
    <row r="1698" spans="1:7">
      <c r="A1698" s="254"/>
      <c r="B1698" s="254"/>
      <c r="C1698" s="361"/>
      <c r="D1698" s="361"/>
      <c r="E1698" s="254"/>
      <c r="F1698" s="254"/>
      <c r="G1698" s="254"/>
    </row>
    <row r="1699" spans="1:7" ht="15.75" customHeight="1">
      <c r="A1699" s="362" t="s">
        <v>1502</v>
      </c>
      <c r="B1699" s="362"/>
      <c r="C1699" s="362"/>
      <c r="D1699" s="362"/>
      <c r="E1699" s="362"/>
      <c r="F1699" s="362"/>
      <c r="G1699" s="362"/>
    </row>
    <row r="1700" spans="1:7" ht="31.5" customHeight="1">
      <c r="A1700" s="362" t="s">
        <v>212</v>
      </c>
      <c r="B1700" s="362"/>
      <c r="C1700" s="229" t="s">
        <v>175</v>
      </c>
      <c r="D1700" s="229" t="s">
        <v>203</v>
      </c>
      <c r="E1700" s="229" t="s">
        <v>204</v>
      </c>
      <c r="F1700" s="229" t="s">
        <v>205</v>
      </c>
      <c r="G1700" s="229" t="s">
        <v>98</v>
      </c>
    </row>
    <row r="1701" spans="1:7" ht="30">
      <c r="A1701" s="250" t="s">
        <v>1503</v>
      </c>
      <c r="B1701" s="251" t="s">
        <v>1504</v>
      </c>
      <c r="C1701" s="250" t="s">
        <v>610</v>
      </c>
      <c r="D1701" s="250" t="s">
        <v>246</v>
      </c>
      <c r="E1701" s="252">
        <v>1</v>
      </c>
      <c r="F1701" s="253">
        <v>159</v>
      </c>
      <c r="G1701" s="253">
        <v>159</v>
      </c>
    </row>
    <row r="1702" spans="1:7" ht="15.75" customHeight="1">
      <c r="A1702" s="254"/>
      <c r="B1702" s="254"/>
      <c r="C1702" s="254"/>
      <c r="D1702" s="254"/>
      <c r="E1702" s="359" t="s">
        <v>224</v>
      </c>
      <c r="F1702" s="359"/>
      <c r="G1702" s="255">
        <v>159</v>
      </c>
    </row>
    <row r="1703" spans="1:7" ht="15.75" customHeight="1">
      <c r="A1703" s="362" t="s">
        <v>234</v>
      </c>
      <c r="B1703" s="362"/>
      <c r="C1703" s="229" t="s">
        <v>175</v>
      </c>
      <c r="D1703" s="229" t="s">
        <v>203</v>
      </c>
      <c r="E1703" s="229" t="s">
        <v>204</v>
      </c>
      <c r="F1703" s="229" t="s">
        <v>205</v>
      </c>
      <c r="G1703" s="229" t="s">
        <v>98</v>
      </c>
    </row>
    <row r="1704" spans="1:7">
      <c r="A1704" s="250" t="s">
        <v>341</v>
      </c>
      <c r="B1704" s="251" t="s">
        <v>342</v>
      </c>
      <c r="C1704" s="250" t="s">
        <v>133</v>
      </c>
      <c r="D1704" s="250" t="s">
        <v>237</v>
      </c>
      <c r="E1704" s="252">
        <v>0.22309999999999999</v>
      </c>
      <c r="F1704" s="253">
        <v>23.67</v>
      </c>
      <c r="G1704" s="253">
        <v>5.28</v>
      </c>
    </row>
    <row r="1705" spans="1:7">
      <c r="A1705" s="250" t="s">
        <v>343</v>
      </c>
      <c r="B1705" s="251" t="s">
        <v>344</v>
      </c>
      <c r="C1705" s="250" t="s">
        <v>133</v>
      </c>
      <c r="D1705" s="250" t="s">
        <v>237</v>
      </c>
      <c r="E1705" s="252">
        <v>0.53549999999999998</v>
      </c>
      <c r="F1705" s="253">
        <v>28.58</v>
      </c>
      <c r="G1705" s="253">
        <v>15.3</v>
      </c>
    </row>
    <row r="1706" spans="1:7" ht="15.75" customHeight="1">
      <c r="A1706" s="254"/>
      <c r="B1706" s="254"/>
      <c r="C1706" s="254"/>
      <c r="D1706" s="254"/>
      <c r="E1706" s="359" t="s">
        <v>240</v>
      </c>
      <c r="F1706" s="359"/>
      <c r="G1706" s="255">
        <v>20.58</v>
      </c>
    </row>
    <row r="1707" spans="1:7" ht="15.75">
      <c r="A1707" s="254"/>
      <c r="B1707" s="254"/>
      <c r="C1707" s="254"/>
      <c r="D1707" s="254"/>
      <c r="E1707" s="360" t="s">
        <v>230</v>
      </c>
      <c r="F1707" s="360"/>
      <c r="G1707" s="230">
        <v>179.58</v>
      </c>
    </row>
    <row r="1708" spans="1:7" ht="15.75" customHeight="1">
      <c r="A1708" s="254"/>
      <c r="B1708" s="254"/>
      <c r="C1708" s="254"/>
      <c r="D1708" s="254"/>
      <c r="E1708" s="360" t="s">
        <v>231</v>
      </c>
      <c r="F1708" s="360"/>
      <c r="G1708" s="230">
        <v>172.16</v>
      </c>
    </row>
    <row r="1709" spans="1:7" ht="15.75" customHeight="1">
      <c r="A1709" s="254"/>
      <c r="B1709" s="254"/>
      <c r="C1709" s="254"/>
      <c r="D1709" s="254"/>
      <c r="E1709" s="360" t="s">
        <v>232</v>
      </c>
      <c r="F1709" s="360"/>
      <c r="G1709" s="230">
        <v>179.58</v>
      </c>
    </row>
    <row r="1710" spans="1:7" ht="15.75" customHeight="1">
      <c r="A1710" s="254"/>
      <c r="B1710" s="254"/>
      <c r="C1710" s="254"/>
      <c r="D1710" s="254"/>
      <c r="E1710" s="360" t="s">
        <v>1862</v>
      </c>
      <c r="F1710" s="360"/>
      <c r="G1710" s="230">
        <v>40.35</v>
      </c>
    </row>
    <row r="1711" spans="1:7" ht="30.75" customHeight="1">
      <c r="A1711" s="254"/>
      <c r="B1711" s="254"/>
      <c r="C1711" s="254"/>
      <c r="D1711" s="254"/>
      <c r="E1711" s="360" t="s">
        <v>233</v>
      </c>
      <c r="F1711" s="360"/>
      <c r="G1711" s="230">
        <v>219.93</v>
      </c>
    </row>
    <row r="1712" spans="1:7">
      <c r="A1712" s="254"/>
      <c r="B1712" s="254"/>
      <c r="C1712" s="361"/>
      <c r="D1712" s="361"/>
      <c r="E1712" s="254"/>
      <c r="F1712" s="254"/>
      <c r="G1712" s="254"/>
    </row>
    <row r="1713" spans="1:7" ht="15.75" customHeight="1">
      <c r="A1713" s="362" t="s">
        <v>1505</v>
      </c>
      <c r="B1713" s="362"/>
      <c r="C1713" s="362"/>
      <c r="D1713" s="362"/>
      <c r="E1713" s="362"/>
      <c r="F1713" s="362"/>
      <c r="G1713" s="362"/>
    </row>
    <row r="1714" spans="1:7" ht="15.75">
      <c r="A1714" s="362" t="s">
        <v>212</v>
      </c>
      <c r="B1714" s="362"/>
      <c r="C1714" s="229" t="s">
        <v>175</v>
      </c>
      <c r="D1714" s="229" t="s">
        <v>203</v>
      </c>
      <c r="E1714" s="229" t="s">
        <v>204</v>
      </c>
      <c r="F1714" s="229" t="s">
        <v>205</v>
      </c>
      <c r="G1714" s="229" t="s">
        <v>98</v>
      </c>
    </row>
    <row r="1715" spans="1:7" ht="30">
      <c r="A1715" s="250" t="s">
        <v>1506</v>
      </c>
      <c r="B1715" s="251" t="s">
        <v>1507</v>
      </c>
      <c r="C1715" s="250" t="s">
        <v>133</v>
      </c>
      <c r="D1715" s="250" t="s">
        <v>192</v>
      </c>
      <c r="E1715" s="252">
        <v>1</v>
      </c>
      <c r="F1715" s="253">
        <v>13.3</v>
      </c>
      <c r="G1715" s="253">
        <v>13.3</v>
      </c>
    </row>
    <row r="1716" spans="1:7" ht="15.75" customHeight="1">
      <c r="A1716" s="254"/>
      <c r="B1716" s="254"/>
      <c r="C1716" s="254"/>
      <c r="D1716" s="254"/>
      <c r="E1716" s="359" t="s">
        <v>224</v>
      </c>
      <c r="F1716" s="359"/>
      <c r="G1716" s="255">
        <v>13.3</v>
      </c>
    </row>
    <row r="1717" spans="1:7" ht="15.75" customHeight="1">
      <c r="A1717" s="362" t="s">
        <v>234</v>
      </c>
      <c r="B1717" s="362"/>
      <c r="C1717" s="229" t="s">
        <v>175</v>
      </c>
      <c r="D1717" s="229" t="s">
        <v>203</v>
      </c>
      <c r="E1717" s="229" t="s">
        <v>204</v>
      </c>
      <c r="F1717" s="229" t="s">
        <v>205</v>
      </c>
      <c r="G1717" s="229" t="s">
        <v>98</v>
      </c>
    </row>
    <row r="1718" spans="1:7">
      <c r="A1718" s="250" t="s">
        <v>341</v>
      </c>
      <c r="B1718" s="251" t="s">
        <v>342</v>
      </c>
      <c r="C1718" s="250" t="s">
        <v>133</v>
      </c>
      <c r="D1718" s="250" t="s">
        <v>237</v>
      </c>
      <c r="E1718" s="252">
        <v>0.37</v>
      </c>
      <c r="F1718" s="253">
        <v>23.67</v>
      </c>
      <c r="G1718" s="253">
        <v>8.75</v>
      </c>
    </row>
    <row r="1719" spans="1:7">
      <c r="A1719" s="250" t="s">
        <v>343</v>
      </c>
      <c r="B1719" s="251" t="s">
        <v>344</v>
      </c>
      <c r="C1719" s="250" t="s">
        <v>133</v>
      </c>
      <c r="D1719" s="250" t="s">
        <v>237</v>
      </c>
      <c r="E1719" s="252">
        <v>0.37</v>
      </c>
      <c r="F1719" s="253">
        <v>28.58</v>
      </c>
      <c r="G1719" s="253">
        <v>10.57</v>
      </c>
    </row>
    <row r="1720" spans="1:7" ht="15.75" customHeight="1">
      <c r="A1720" s="254"/>
      <c r="B1720" s="254"/>
      <c r="C1720" s="254"/>
      <c r="D1720" s="254"/>
      <c r="E1720" s="359" t="s">
        <v>240</v>
      </c>
      <c r="F1720" s="359"/>
      <c r="G1720" s="255">
        <v>19.32</v>
      </c>
    </row>
    <row r="1721" spans="1:7" ht="15.75">
      <c r="A1721" s="254"/>
      <c r="B1721" s="254"/>
      <c r="C1721" s="254"/>
      <c r="D1721" s="254"/>
      <c r="E1721" s="360" t="s">
        <v>230</v>
      </c>
      <c r="F1721" s="360"/>
      <c r="G1721" s="230">
        <v>32.619999999999997</v>
      </c>
    </row>
    <row r="1722" spans="1:7" ht="15.75" customHeight="1">
      <c r="A1722" s="254"/>
      <c r="B1722" s="254"/>
      <c r="C1722" s="254"/>
      <c r="D1722" s="254"/>
      <c r="E1722" s="360" t="s">
        <v>231</v>
      </c>
      <c r="F1722" s="360"/>
      <c r="G1722" s="230">
        <v>25.77</v>
      </c>
    </row>
    <row r="1723" spans="1:7" ht="15.75" customHeight="1">
      <c r="A1723" s="254"/>
      <c r="B1723" s="254"/>
      <c r="C1723" s="254"/>
      <c r="D1723" s="254"/>
      <c r="E1723" s="360" t="s">
        <v>232</v>
      </c>
      <c r="F1723" s="360"/>
      <c r="G1723" s="230">
        <v>32.619999999999997</v>
      </c>
    </row>
    <row r="1724" spans="1:7" ht="15.75" customHeight="1">
      <c r="A1724" s="254"/>
      <c r="B1724" s="254"/>
      <c r="C1724" s="254"/>
      <c r="D1724" s="254"/>
      <c r="E1724" s="360" t="s">
        <v>1862</v>
      </c>
      <c r="F1724" s="360"/>
      <c r="G1724" s="230">
        <v>7.33</v>
      </c>
    </row>
    <row r="1725" spans="1:7" ht="15.75" customHeight="1">
      <c r="A1725" s="254"/>
      <c r="B1725" s="254"/>
      <c r="C1725" s="254"/>
      <c r="D1725" s="254"/>
      <c r="E1725" s="360" t="s">
        <v>233</v>
      </c>
      <c r="F1725" s="360"/>
      <c r="G1725" s="230">
        <v>39.950000000000003</v>
      </c>
    </row>
    <row r="1726" spans="1:7">
      <c r="A1726" s="254"/>
      <c r="B1726" s="254"/>
      <c r="C1726" s="361"/>
      <c r="D1726" s="361"/>
      <c r="E1726" s="254"/>
      <c r="F1726" s="254"/>
      <c r="G1726" s="254"/>
    </row>
    <row r="1727" spans="1:7" ht="15.75" customHeight="1">
      <c r="A1727" s="362" t="s">
        <v>1508</v>
      </c>
      <c r="B1727" s="362"/>
      <c r="C1727" s="362"/>
      <c r="D1727" s="362"/>
      <c r="E1727" s="362"/>
      <c r="F1727" s="362"/>
      <c r="G1727" s="362"/>
    </row>
    <row r="1728" spans="1:7" ht="15.75">
      <c r="A1728" s="362" t="s">
        <v>212</v>
      </c>
      <c r="B1728" s="362"/>
      <c r="C1728" s="229" t="s">
        <v>175</v>
      </c>
      <c r="D1728" s="229" t="s">
        <v>203</v>
      </c>
      <c r="E1728" s="229" t="s">
        <v>204</v>
      </c>
      <c r="F1728" s="229" t="s">
        <v>205</v>
      </c>
      <c r="G1728" s="229" t="s">
        <v>98</v>
      </c>
    </row>
    <row r="1729" spans="1:7" ht="45">
      <c r="A1729" s="250" t="s">
        <v>1509</v>
      </c>
      <c r="B1729" s="251" t="s">
        <v>1510</v>
      </c>
      <c r="C1729" s="250" t="s">
        <v>133</v>
      </c>
      <c r="D1729" s="250" t="s">
        <v>192</v>
      </c>
      <c r="E1729" s="252">
        <v>4</v>
      </c>
      <c r="F1729" s="253">
        <v>0.2</v>
      </c>
      <c r="G1729" s="253">
        <v>0.8</v>
      </c>
    </row>
    <row r="1730" spans="1:7" ht="45">
      <c r="A1730" s="250" t="s">
        <v>1511</v>
      </c>
      <c r="B1730" s="251" t="s">
        <v>1512</v>
      </c>
      <c r="C1730" s="250" t="s">
        <v>133</v>
      </c>
      <c r="D1730" s="250" t="s">
        <v>192</v>
      </c>
      <c r="E1730" s="252">
        <v>1</v>
      </c>
      <c r="F1730" s="253">
        <v>105.59</v>
      </c>
      <c r="G1730" s="253">
        <v>105.59</v>
      </c>
    </row>
    <row r="1731" spans="1:7" ht="15.75" customHeight="1">
      <c r="A1731" s="254"/>
      <c r="B1731" s="254"/>
      <c r="C1731" s="254"/>
      <c r="D1731" s="254"/>
      <c r="E1731" s="359" t="s">
        <v>224</v>
      </c>
      <c r="F1731" s="359"/>
      <c r="G1731" s="255">
        <v>106.39</v>
      </c>
    </row>
    <row r="1732" spans="1:7" ht="15.75" customHeight="1">
      <c r="A1732" s="362" t="s">
        <v>234</v>
      </c>
      <c r="B1732" s="362"/>
      <c r="C1732" s="229" t="s">
        <v>175</v>
      </c>
      <c r="D1732" s="229" t="s">
        <v>203</v>
      </c>
      <c r="E1732" s="229" t="s">
        <v>204</v>
      </c>
      <c r="F1732" s="229" t="s">
        <v>205</v>
      </c>
      <c r="G1732" s="229" t="s">
        <v>98</v>
      </c>
    </row>
    <row r="1733" spans="1:7">
      <c r="A1733" s="250" t="s">
        <v>341</v>
      </c>
      <c r="B1733" s="251" t="s">
        <v>342</v>
      </c>
      <c r="C1733" s="250" t="s">
        <v>133</v>
      </c>
      <c r="D1733" s="250" t="s">
        <v>237</v>
      </c>
      <c r="E1733" s="252">
        <v>1.5233000000000001</v>
      </c>
      <c r="F1733" s="253">
        <v>23.67</v>
      </c>
      <c r="G1733" s="253">
        <v>36.049999999999997</v>
      </c>
    </row>
    <row r="1734" spans="1:7">
      <c r="A1734" s="250" t="s">
        <v>343</v>
      </c>
      <c r="B1734" s="251" t="s">
        <v>344</v>
      </c>
      <c r="C1734" s="250" t="s">
        <v>133</v>
      </c>
      <c r="D1734" s="250" t="s">
        <v>237</v>
      </c>
      <c r="E1734" s="252">
        <v>1.5233000000000001</v>
      </c>
      <c r="F1734" s="253">
        <v>28.58</v>
      </c>
      <c r="G1734" s="253">
        <v>43.53</v>
      </c>
    </row>
    <row r="1735" spans="1:7" ht="15.75" customHeight="1">
      <c r="A1735" s="254"/>
      <c r="B1735" s="254"/>
      <c r="C1735" s="254"/>
      <c r="D1735" s="254"/>
      <c r="E1735" s="359" t="s">
        <v>240</v>
      </c>
      <c r="F1735" s="359"/>
      <c r="G1735" s="255">
        <v>79.58</v>
      </c>
    </row>
    <row r="1736" spans="1:7" ht="15.75">
      <c r="A1736" s="254"/>
      <c r="B1736" s="254"/>
      <c r="C1736" s="254"/>
      <c r="D1736" s="254"/>
      <c r="E1736" s="360" t="s">
        <v>230</v>
      </c>
      <c r="F1736" s="360"/>
      <c r="G1736" s="230">
        <v>185.97</v>
      </c>
    </row>
    <row r="1737" spans="1:7" ht="15.75" customHeight="1">
      <c r="A1737" s="254"/>
      <c r="B1737" s="254"/>
      <c r="C1737" s="254"/>
      <c r="D1737" s="254"/>
      <c r="E1737" s="360" t="s">
        <v>231</v>
      </c>
      <c r="F1737" s="360"/>
      <c r="G1737" s="230">
        <v>157.77000000000001</v>
      </c>
    </row>
    <row r="1738" spans="1:7" ht="15.75" customHeight="1">
      <c r="A1738" s="254"/>
      <c r="B1738" s="254"/>
      <c r="C1738" s="254"/>
      <c r="D1738" s="254"/>
      <c r="E1738" s="360" t="s">
        <v>232</v>
      </c>
      <c r="F1738" s="360"/>
      <c r="G1738" s="230">
        <v>185.97</v>
      </c>
    </row>
    <row r="1739" spans="1:7" ht="15.75" customHeight="1">
      <c r="A1739" s="254"/>
      <c r="B1739" s="254"/>
      <c r="C1739" s="254"/>
      <c r="D1739" s="254"/>
      <c r="E1739" s="360" t="s">
        <v>1862</v>
      </c>
      <c r="F1739" s="360"/>
      <c r="G1739" s="230">
        <v>41.79</v>
      </c>
    </row>
    <row r="1740" spans="1:7" ht="15.75" customHeight="1">
      <c r="A1740" s="254"/>
      <c r="B1740" s="254"/>
      <c r="C1740" s="254"/>
      <c r="D1740" s="254"/>
      <c r="E1740" s="360" t="s">
        <v>233</v>
      </c>
      <c r="F1740" s="360"/>
      <c r="G1740" s="230">
        <v>227.76</v>
      </c>
    </row>
    <row r="1741" spans="1:7">
      <c r="A1741" s="254"/>
      <c r="B1741" s="254"/>
      <c r="C1741" s="361"/>
      <c r="D1741" s="361"/>
      <c r="E1741" s="254"/>
      <c r="F1741" s="254"/>
      <c r="G1741" s="254"/>
    </row>
    <row r="1742" spans="1:7" ht="31.5" customHeight="1">
      <c r="A1742" s="362" t="s">
        <v>1513</v>
      </c>
      <c r="B1742" s="362"/>
      <c r="C1742" s="362"/>
      <c r="D1742" s="362"/>
      <c r="E1742" s="362"/>
      <c r="F1742" s="362"/>
      <c r="G1742" s="362"/>
    </row>
    <row r="1743" spans="1:7" ht="15.75">
      <c r="A1743" s="362" t="s">
        <v>212</v>
      </c>
      <c r="B1743" s="362"/>
      <c r="C1743" s="229" t="s">
        <v>175</v>
      </c>
      <c r="D1743" s="229" t="s">
        <v>203</v>
      </c>
      <c r="E1743" s="229" t="s">
        <v>204</v>
      </c>
      <c r="F1743" s="229" t="s">
        <v>205</v>
      </c>
      <c r="G1743" s="229" t="s">
        <v>98</v>
      </c>
    </row>
    <row r="1744" spans="1:7" ht="31.5" customHeight="1">
      <c r="A1744" s="250" t="s">
        <v>1514</v>
      </c>
      <c r="B1744" s="251" t="s">
        <v>1515</v>
      </c>
      <c r="C1744" s="250" t="s">
        <v>133</v>
      </c>
      <c r="D1744" s="250" t="s">
        <v>192</v>
      </c>
      <c r="E1744" s="252">
        <v>1</v>
      </c>
      <c r="F1744" s="253">
        <v>333.23</v>
      </c>
      <c r="G1744" s="253">
        <v>333.23</v>
      </c>
    </row>
    <row r="1745" spans="1:7" ht="15.75" customHeight="1">
      <c r="A1745" s="254"/>
      <c r="B1745" s="254"/>
      <c r="C1745" s="254"/>
      <c r="D1745" s="254"/>
      <c r="E1745" s="359" t="s">
        <v>224</v>
      </c>
      <c r="F1745" s="359"/>
      <c r="G1745" s="255">
        <v>333.23</v>
      </c>
    </row>
    <row r="1746" spans="1:7" ht="15.75" customHeight="1">
      <c r="A1746" s="362" t="s">
        <v>234</v>
      </c>
      <c r="B1746" s="362"/>
      <c r="C1746" s="229" t="s">
        <v>175</v>
      </c>
      <c r="D1746" s="229" t="s">
        <v>203</v>
      </c>
      <c r="E1746" s="229" t="s">
        <v>204</v>
      </c>
      <c r="F1746" s="229" t="s">
        <v>205</v>
      </c>
      <c r="G1746" s="229" t="s">
        <v>98</v>
      </c>
    </row>
    <row r="1747" spans="1:7">
      <c r="A1747" s="250" t="s">
        <v>341</v>
      </c>
      <c r="B1747" s="251" t="s">
        <v>342</v>
      </c>
      <c r="C1747" s="250" t="s">
        <v>133</v>
      </c>
      <c r="D1747" s="250" t="s">
        <v>237</v>
      </c>
      <c r="E1747" s="252">
        <v>0.48110000000000003</v>
      </c>
      <c r="F1747" s="253">
        <v>23.67</v>
      </c>
      <c r="G1747" s="253">
        <v>11.38</v>
      </c>
    </row>
    <row r="1748" spans="1:7">
      <c r="A1748" s="250" t="s">
        <v>343</v>
      </c>
      <c r="B1748" s="251" t="s">
        <v>344</v>
      </c>
      <c r="C1748" s="250" t="s">
        <v>133</v>
      </c>
      <c r="D1748" s="250" t="s">
        <v>237</v>
      </c>
      <c r="E1748" s="252">
        <v>0.48110000000000003</v>
      </c>
      <c r="F1748" s="253">
        <v>28.58</v>
      </c>
      <c r="G1748" s="253">
        <v>13.74</v>
      </c>
    </row>
    <row r="1749" spans="1:7" ht="15.75" customHeight="1">
      <c r="A1749" s="254"/>
      <c r="B1749" s="254"/>
      <c r="C1749" s="254"/>
      <c r="D1749" s="254"/>
      <c r="E1749" s="359" t="s">
        <v>240</v>
      </c>
      <c r="F1749" s="359"/>
      <c r="G1749" s="255">
        <v>25.12</v>
      </c>
    </row>
    <row r="1750" spans="1:7" ht="15.75">
      <c r="A1750" s="362" t="s">
        <v>245</v>
      </c>
      <c r="B1750" s="362"/>
      <c r="C1750" s="229" t="s">
        <v>175</v>
      </c>
      <c r="D1750" s="229" t="s">
        <v>203</v>
      </c>
      <c r="E1750" s="229" t="s">
        <v>204</v>
      </c>
      <c r="F1750" s="229" t="s">
        <v>205</v>
      </c>
      <c r="G1750" s="229" t="s">
        <v>98</v>
      </c>
    </row>
    <row r="1751" spans="1:7" ht="45">
      <c r="A1751" s="250" t="s">
        <v>1516</v>
      </c>
      <c r="B1751" s="251" t="s">
        <v>1517</v>
      </c>
      <c r="C1751" s="250" t="s">
        <v>133</v>
      </c>
      <c r="D1751" s="250" t="s">
        <v>172</v>
      </c>
      <c r="E1751" s="252">
        <v>1.17E-2</v>
      </c>
      <c r="F1751" s="253">
        <v>711.65</v>
      </c>
      <c r="G1751" s="253">
        <v>8.32</v>
      </c>
    </row>
    <row r="1752" spans="1:7" ht="15.75" customHeight="1">
      <c r="A1752" s="254"/>
      <c r="B1752" s="254"/>
      <c r="C1752" s="254"/>
      <c r="D1752" s="254"/>
      <c r="E1752" s="359" t="s">
        <v>247</v>
      </c>
      <c r="F1752" s="359"/>
      <c r="G1752" s="255">
        <v>8.32</v>
      </c>
    </row>
    <row r="1753" spans="1:7" ht="15.75">
      <c r="A1753" s="254"/>
      <c r="B1753" s="254"/>
      <c r="C1753" s="254"/>
      <c r="D1753" s="254"/>
      <c r="E1753" s="360" t="s">
        <v>230</v>
      </c>
      <c r="F1753" s="360"/>
      <c r="G1753" s="230">
        <v>366.67</v>
      </c>
    </row>
    <row r="1754" spans="1:7" ht="15.75" customHeight="1">
      <c r="A1754" s="254"/>
      <c r="B1754" s="254"/>
      <c r="C1754" s="254"/>
      <c r="D1754" s="254"/>
      <c r="E1754" s="360" t="s">
        <v>231</v>
      </c>
      <c r="F1754" s="360"/>
      <c r="G1754" s="230">
        <v>356.8</v>
      </c>
    </row>
    <row r="1755" spans="1:7" ht="15.75" customHeight="1">
      <c r="A1755" s="254"/>
      <c r="B1755" s="254"/>
      <c r="C1755" s="254"/>
      <c r="D1755" s="254"/>
      <c r="E1755" s="360" t="s">
        <v>232</v>
      </c>
      <c r="F1755" s="360"/>
      <c r="G1755" s="230">
        <v>366.67</v>
      </c>
    </row>
    <row r="1756" spans="1:7" ht="15.75" customHeight="1">
      <c r="A1756" s="254"/>
      <c r="B1756" s="254"/>
      <c r="C1756" s="254"/>
      <c r="D1756" s="254"/>
      <c r="E1756" s="360" t="s">
        <v>1862</v>
      </c>
      <c r="F1756" s="360"/>
      <c r="G1756" s="230">
        <v>82.39</v>
      </c>
    </row>
    <row r="1757" spans="1:7" ht="15.75" customHeight="1">
      <c r="A1757" s="254"/>
      <c r="B1757" s="254"/>
      <c r="C1757" s="254"/>
      <c r="D1757" s="254"/>
      <c r="E1757" s="360" t="s">
        <v>233</v>
      </c>
      <c r="F1757" s="360"/>
      <c r="G1757" s="230">
        <v>449.06</v>
      </c>
    </row>
    <row r="1758" spans="1:7">
      <c r="A1758" s="254"/>
      <c r="B1758" s="254"/>
      <c r="C1758" s="361"/>
      <c r="D1758" s="361"/>
      <c r="E1758" s="254"/>
      <c r="F1758" s="254"/>
      <c r="G1758" s="254"/>
    </row>
    <row r="1759" spans="1:7" ht="33" customHeight="1">
      <c r="A1759" s="362" t="s">
        <v>1518</v>
      </c>
      <c r="B1759" s="362"/>
      <c r="C1759" s="362"/>
      <c r="D1759" s="362"/>
      <c r="E1759" s="362"/>
      <c r="F1759" s="362"/>
      <c r="G1759" s="362"/>
    </row>
    <row r="1760" spans="1:7" ht="15.75">
      <c r="A1760" s="362" t="s">
        <v>212</v>
      </c>
      <c r="B1760" s="362"/>
      <c r="C1760" s="229" t="s">
        <v>175</v>
      </c>
      <c r="D1760" s="229" t="s">
        <v>203</v>
      </c>
      <c r="E1760" s="229" t="s">
        <v>204</v>
      </c>
      <c r="F1760" s="229" t="s">
        <v>205</v>
      </c>
      <c r="G1760" s="229" t="s">
        <v>98</v>
      </c>
    </row>
    <row r="1761" spans="1:7" ht="30.75" customHeight="1">
      <c r="A1761" s="250" t="s">
        <v>1519</v>
      </c>
      <c r="B1761" s="251" t="s">
        <v>1520</v>
      </c>
      <c r="C1761" s="250" t="s">
        <v>133</v>
      </c>
      <c r="D1761" s="250" t="s">
        <v>192</v>
      </c>
      <c r="E1761" s="252">
        <v>1</v>
      </c>
      <c r="F1761" s="253">
        <v>490.76</v>
      </c>
      <c r="G1761" s="253">
        <v>490.76</v>
      </c>
    </row>
    <row r="1762" spans="1:7" ht="15.75" customHeight="1">
      <c r="A1762" s="254"/>
      <c r="B1762" s="254"/>
      <c r="C1762" s="254"/>
      <c r="D1762" s="254"/>
      <c r="E1762" s="359" t="s">
        <v>224</v>
      </c>
      <c r="F1762" s="359"/>
      <c r="G1762" s="255">
        <v>490.76</v>
      </c>
    </row>
    <row r="1763" spans="1:7" ht="15.75" customHeight="1">
      <c r="A1763" s="362" t="s">
        <v>234</v>
      </c>
      <c r="B1763" s="362"/>
      <c r="C1763" s="229" t="s">
        <v>175</v>
      </c>
      <c r="D1763" s="229" t="s">
        <v>203</v>
      </c>
      <c r="E1763" s="229" t="s">
        <v>204</v>
      </c>
      <c r="F1763" s="229" t="s">
        <v>205</v>
      </c>
      <c r="G1763" s="229" t="s">
        <v>98</v>
      </c>
    </row>
    <row r="1764" spans="1:7">
      <c r="A1764" s="250" t="s">
        <v>341</v>
      </c>
      <c r="B1764" s="251" t="s">
        <v>342</v>
      </c>
      <c r="C1764" s="250" t="s">
        <v>133</v>
      </c>
      <c r="D1764" s="250" t="s">
        <v>237</v>
      </c>
      <c r="E1764" s="252">
        <v>0.53459999999999996</v>
      </c>
      <c r="F1764" s="253">
        <v>23.67</v>
      </c>
      <c r="G1764" s="253">
        <v>12.65</v>
      </c>
    </row>
    <row r="1765" spans="1:7">
      <c r="A1765" s="250" t="s">
        <v>343</v>
      </c>
      <c r="B1765" s="251" t="s">
        <v>344</v>
      </c>
      <c r="C1765" s="250" t="s">
        <v>133</v>
      </c>
      <c r="D1765" s="250" t="s">
        <v>237</v>
      </c>
      <c r="E1765" s="252">
        <v>0.53459999999999996</v>
      </c>
      <c r="F1765" s="253">
        <v>28.58</v>
      </c>
      <c r="G1765" s="253">
        <v>15.27</v>
      </c>
    </row>
    <row r="1766" spans="1:7" ht="15.75" customHeight="1">
      <c r="A1766" s="254"/>
      <c r="B1766" s="254"/>
      <c r="C1766" s="254"/>
      <c r="D1766" s="254"/>
      <c r="E1766" s="359" t="s">
        <v>240</v>
      </c>
      <c r="F1766" s="359"/>
      <c r="G1766" s="255">
        <v>27.92</v>
      </c>
    </row>
    <row r="1767" spans="1:7" ht="15.75">
      <c r="A1767" s="362" t="s">
        <v>245</v>
      </c>
      <c r="B1767" s="362"/>
      <c r="C1767" s="229" t="s">
        <v>175</v>
      </c>
      <c r="D1767" s="229" t="s">
        <v>203</v>
      </c>
      <c r="E1767" s="229" t="s">
        <v>204</v>
      </c>
      <c r="F1767" s="229" t="s">
        <v>205</v>
      </c>
      <c r="G1767" s="229" t="s">
        <v>98</v>
      </c>
    </row>
    <row r="1768" spans="1:7" ht="45">
      <c r="A1768" s="250" t="s">
        <v>1516</v>
      </c>
      <c r="B1768" s="251" t="s">
        <v>1517</v>
      </c>
      <c r="C1768" s="250" t="s">
        <v>133</v>
      </c>
      <c r="D1768" s="250" t="s">
        <v>172</v>
      </c>
      <c r="E1768" s="252">
        <v>1.44E-2</v>
      </c>
      <c r="F1768" s="253">
        <v>711.65</v>
      </c>
      <c r="G1768" s="253">
        <v>10.24</v>
      </c>
    </row>
    <row r="1769" spans="1:7" ht="15.75" customHeight="1">
      <c r="A1769" s="254"/>
      <c r="B1769" s="254"/>
      <c r="C1769" s="254"/>
      <c r="D1769" s="254"/>
      <c r="E1769" s="359" t="s">
        <v>247</v>
      </c>
      <c r="F1769" s="359"/>
      <c r="G1769" s="255">
        <v>10.24</v>
      </c>
    </row>
    <row r="1770" spans="1:7" ht="15.75">
      <c r="A1770" s="254"/>
      <c r="B1770" s="254"/>
      <c r="C1770" s="254"/>
      <c r="D1770" s="254"/>
      <c r="E1770" s="360" t="s">
        <v>230</v>
      </c>
      <c r="F1770" s="360"/>
      <c r="G1770" s="230">
        <v>528.91999999999996</v>
      </c>
    </row>
    <row r="1771" spans="1:7" ht="15.75" customHeight="1">
      <c r="A1771" s="254"/>
      <c r="B1771" s="254"/>
      <c r="C1771" s="254"/>
      <c r="D1771" s="254"/>
      <c r="E1771" s="360" t="s">
        <v>231</v>
      </c>
      <c r="F1771" s="360"/>
      <c r="G1771" s="230">
        <v>517.83000000000004</v>
      </c>
    </row>
    <row r="1772" spans="1:7" ht="15.75" customHeight="1">
      <c r="A1772" s="254"/>
      <c r="B1772" s="254"/>
      <c r="C1772" s="254"/>
      <c r="D1772" s="254"/>
      <c r="E1772" s="360" t="s">
        <v>232</v>
      </c>
      <c r="F1772" s="360"/>
      <c r="G1772" s="230">
        <v>528.91999999999996</v>
      </c>
    </row>
    <row r="1773" spans="1:7" ht="15.75" customHeight="1">
      <c r="A1773" s="254"/>
      <c r="B1773" s="254"/>
      <c r="C1773" s="254"/>
      <c r="D1773" s="254"/>
      <c r="E1773" s="360" t="s">
        <v>1862</v>
      </c>
      <c r="F1773" s="360"/>
      <c r="G1773" s="230">
        <v>118.85</v>
      </c>
    </row>
    <row r="1774" spans="1:7" ht="15.75" customHeight="1">
      <c r="A1774" s="254"/>
      <c r="B1774" s="254"/>
      <c r="C1774" s="254"/>
      <c r="D1774" s="254"/>
      <c r="E1774" s="360" t="s">
        <v>233</v>
      </c>
      <c r="F1774" s="360"/>
      <c r="G1774" s="230">
        <v>647.77</v>
      </c>
    </row>
    <row r="1775" spans="1:7">
      <c r="A1775" s="254"/>
      <c r="B1775" s="254"/>
      <c r="C1775" s="361"/>
      <c r="D1775" s="361"/>
      <c r="E1775" s="254"/>
      <c r="F1775" s="254"/>
      <c r="G1775" s="254"/>
    </row>
    <row r="1776" spans="1:7" ht="15.75" customHeight="1">
      <c r="A1776" s="362" t="s">
        <v>1521</v>
      </c>
      <c r="B1776" s="362"/>
      <c r="C1776" s="362"/>
      <c r="D1776" s="362"/>
      <c r="E1776" s="362"/>
      <c r="F1776" s="362"/>
      <c r="G1776" s="362"/>
    </row>
    <row r="1777" spans="1:7" ht="15.75" customHeight="1">
      <c r="A1777" s="362" t="s">
        <v>202</v>
      </c>
      <c r="B1777" s="362"/>
      <c r="C1777" s="229" t="s">
        <v>175</v>
      </c>
      <c r="D1777" s="229" t="s">
        <v>203</v>
      </c>
      <c r="E1777" s="229" t="s">
        <v>204</v>
      </c>
      <c r="F1777" s="229" t="s">
        <v>205</v>
      </c>
      <c r="G1777" s="229" t="s">
        <v>98</v>
      </c>
    </row>
    <row r="1778" spans="1:7">
      <c r="A1778" s="250" t="s">
        <v>1522</v>
      </c>
      <c r="B1778" s="251" t="s">
        <v>1523</v>
      </c>
      <c r="C1778" s="250" t="s">
        <v>181</v>
      </c>
      <c r="D1778" s="250" t="s">
        <v>208</v>
      </c>
      <c r="E1778" s="252">
        <v>0.25</v>
      </c>
      <c r="F1778" s="253">
        <v>3.69</v>
      </c>
      <c r="G1778" s="253">
        <v>0.92</v>
      </c>
    </row>
    <row r="1779" spans="1:7" ht="15.75" customHeight="1">
      <c r="A1779" s="254"/>
      <c r="B1779" s="254"/>
      <c r="C1779" s="254"/>
      <c r="D1779" s="254"/>
      <c r="E1779" s="359" t="s">
        <v>211</v>
      </c>
      <c r="F1779" s="359"/>
      <c r="G1779" s="255">
        <v>0.92</v>
      </c>
    </row>
    <row r="1780" spans="1:7" ht="15.75">
      <c r="A1780" s="362" t="s">
        <v>212</v>
      </c>
      <c r="B1780" s="362"/>
      <c r="C1780" s="229" t="s">
        <v>175</v>
      </c>
      <c r="D1780" s="229" t="s">
        <v>203</v>
      </c>
      <c r="E1780" s="229" t="s">
        <v>204</v>
      </c>
      <c r="F1780" s="229" t="s">
        <v>205</v>
      </c>
      <c r="G1780" s="229" t="s">
        <v>98</v>
      </c>
    </row>
    <row r="1781" spans="1:7">
      <c r="A1781" s="250" t="s">
        <v>1524</v>
      </c>
      <c r="B1781" s="251" t="s">
        <v>1082</v>
      </c>
      <c r="C1781" s="250" t="s">
        <v>181</v>
      </c>
      <c r="D1781" s="250" t="s">
        <v>215</v>
      </c>
      <c r="E1781" s="252">
        <v>1</v>
      </c>
      <c r="F1781" s="253">
        <v>15.25</v>
      </c>
      <c r="G1781" s="253">
        <v>15.25</v>
      </c>
    </row>
    <row r="1782" spans="1:7" ht="15.75" customHeight="1">
      <c r="A1782" s="254"/>
      <c r="B1782" s="254"/>
      <c r="C1782" s="254"/>
      <c r="D1782" s="254"/>
      <c r="E1782" s="359" t="s">
        <v>224</v>
      </c>
      <c r="F1782" s="359"/>
      <c r="G1782" s="255">
        <v>15.25</v>
      </c>
    </row>
    <row r="1783" spans="1:7" ht="15.75">
      <c r="A1783" s="362" t="s">
        <v>225</v>
      </c>
      <c r="B1783" s="362"/>
      <c r="C1783" s="229" t="s">
        <v>175</v>
      </c>
      <c r="D1783" s="229" t="s">
        <v>203</v>
      </c>
      <c r="E1783" s="229" t="s">
        <v>204</v>
      </c>
      <c r="F1783" s="229" t="s">
        <v>205</v>
      </c>
      <c r="G1783" s="229" t="s">
        <v>98</v>
      </c>
    </row>
    <row r="1784" spans="1:7">
      <c r="A1784" s="250" t="s">
        <v>1525</v>
      </c>
      <c r="B1784" s="251" t="s">
        <v>1526</v>
      </c>
      <c r="C1784" s="250" t="s">
        <v>181</v>
      </c>
      <c r="D1784" s="250" t="s">
        <v>208</v>
      </c>
      <c r="E1784" s="252">
        <v>0.25</v>
      </c>
      <c r="F1784" s="253">
        <v>18.22</v>
      </c>
      <c r="G1784" s="253">
        <v>4.5599999999999996</v>
      </c>
    </row>
    <row r="1785" spans="1:7" ht="15.75" customHeight="1">
      <c r="A1785" s="254"/>
      <c r="B1785" s="254"/>
      <c r="C1785" s="254"/>
      <c r="D1785" s="254"/>
      <c r="E1785" s="359" t="s">
        <v>229</v>
      </c>
      <c r="F1785" s="359"/>
      <c r="G1785" s="255">
        <v>4.5599999999999996</v>
      </c>
    </row>
    <row r="1786" spans="1:7" ht="15.75">
      <c r="A1786" s="254"/>
      <c r="B1786" s="254"/>
      <c r="C1786" s="254"/>
      <c r="D1786" s="254"/>
      <c r="E1786" s="360" t="s">
        <v>230</v>
      </c>
      <c r="F1786" s="360"/>
      <c r="G1786" s="230">
        <v>20.73</v>
      </c>
    </row>
    <row r="1787" spans="1:7" ht="15.75" customHeight="1">
      <c r="A1787" s="254"/>
      <c r="B1787" s="254"/>
      <c r="C1787" s="254"/>
      <c r="D1787" s="254"/>
      <c r="E1787" s="360" t="s">
        <v>231</v>
      </c>
      <c r="F1787" s="360"/>
      <c r="G1787" s="230">
        <v>18.309999999999999</v>
      </c>
    </row>
    <row r="1788" spans="1:7" ht="15.75" customHeight="1">
      <c r="A1788" s="254"/>
      <c r="B1788" s="254"/>
      <c r="C1788" s="254"/>
      <c r="D1788" s="254"/>
      <c r="E1788" s="360" t="s">
        <v>232</v>
      </c>
      <c r="F1788" s="360"/>
      <c r="G1788" s="230">
        <v>20.73</v>
      </c>
    </row>
    <row r="1789" spans="1:7" ht="15.75" customHeight="1">
      <c r="A1789" s="254"/>
      <c r="B1789" s="254"/>
      <c r="C1789" s="254"/>
      <c r="D1789" s="254"/>
      <c r="E1789" s="360" t="s">
        <v>1862</v>
      </c>
      <c r="F1789" s="360"/>
      <c r="G1789" s="230">
        <v>4.66</v>
      </c>
    </row>
    <row r="1790" spans="1:7" ht="15.75" customHeight="1">
      <c r="A1790" s="254"/>
      <c r="B1790" s="254"/>
      <c r="C1790" s="254"/>
      <c r="D1790" s="254"/>
      <c r="E1790" s="360" t="s">
        <v>233</v>
      </c>
      <c r="F1790" s="360"/>
      <c r="G1790" s="230">
        <v>25.39</v>
      </c>
    </row>
    <row r="1791" spans="1:7">
      <c r="A1791" s="254"/>
      <c r="B1791" s="254"/>
      <c r="C1791" s="361"/>
      <c r="D1791" s="361"/>
      <c r="E1791" s="254"/>
      <c r="F1791" s="254"/>
      <c r="G1791" s="254"/>
    </row>
    <row r="1792" spans="1:7" ht="15.75" customHeight="1">
      <c r="A1792" s="362" t="s">
        <v>1527</v>
      </c>
      <c r="B1792" s="362"/>
      <c r="C1792" s="362"/>
      <c r="D1792" s="362"/>
      <c r="E1792" s="362"/>
      <c r="F1792" s="362"/>
      <c r="G1792" s="362"/>
    </row>
    <row r="1793" spans="1:7" ht="15.75" customHeight="1">
      <c r="A1793" s="362" t="s">
        <v>202</v>
      </c>
      <c r="B1793" s="362"/>
      <c r="C1793" s="229" t="s">
        <v>175</v>
      </c>
      <c r="D1793" s="229" t="s">
        <v>203</v>
      </c>
      <c r="E1793" s="229" t="s">
        <v>204</v>
      </c>
      <c r="F1793" s="229" t="s">
        <v>205</v>
      </c>
      <c r="G1793" s="229" t="s">
        <v>98</v>
      </c>
    </row>
    <row r="1794" spans="1:7">
      <c r="A1794" s="250" t="s">
        <v>1522</v>
      </c>
      <c r="B1794" s="251" t="s">
        <v>1523</v>
      </c>
      <c r="C1794" s="250" t="s">
        <v>181</v>
      </c>
      <c r="D1794" s="250" t="s">
        <v>208</v>
      </c>
      <c r="E1794" s="252">
        <v>0.2</v>
      </c>
      <c r="F1794" s="253">
        <v>3.69</v>
      </c>
      <c r="G1794" s="253">
        <v>0.74</v>
      </c>
    </row>
    <row r="1795" spans="1:7">
      <c r="A1795" s="250" t="s">
        <v>209</v>
      </c>
      <c r="B1795" s="251" t="s">
        <v>210</v>
      </c>
      <c r="C1795" s="250" t="s">
        <v>181</v>
      </c>
      <c r="D1795" s="250" t="s">
        <v>208</v>
      </c>
      <c r="E1795" s="252">
        <v>0.2</v>
      </c>
      <c r="F1795" s="253">
        <v>3.83</v>
      </c>
      <c r="G1795" s="253">
        <v>0.77</v>
      </c>
    </row>
    <row r="1796" spans="1:7" ht="15.75" customHeight="1">
      <c r="A1796" s="254"/>
      <c r="B1796" s="254"/>
      <c r="C1796" s="254"/>
      <c r="D1796" s="254"/>
      <c r="E1796" s="359" t="s">
        <v>211</v>
      </c>
      <c r="F1796" s="359"/>
      <c r="G1796" s="255">
        <v>1.51</v>
      </c>
    </row>
    <row r="1797" spans="1:7" ht="15.75">
      <c r="A1797" s="362" t="s">
        <v>212</v>
      </c>
      <c r="B1797" s="362"/>
      <c r="C1797" s="229" t="s">
        <v>175</v>
      </c>
      <c r="D1797" s="229" t="s">
        <v>203</v>
      </c>
      <c r="E1797" s="229" t="s">
        <v>204</v>
      </c>
      <c r="F1797" s="229" t="s">
        <v>205</v>
      </c>
      <c r="G1797" s="229" t="s">
        <v>98</v>
      </c>
    </row>
    <row r="1798" spans="1:7">
      <c r="A1798" s="250" t="s">
        <v>1528</v>
      </c>
      <c r="B1798" s="251" t="s">
        <v>1529</v>
      </c>
      <c r="C1798" s="250" t="s">
        <v>181</v>
      </c>
      <c r="D1798" s="250" t="s">
        <v>223</v>
      </c>
      <c r="E1798" s="252">
        <v>1.6</v>
      </c>
      <c r="F1798" s="253">
        <v>8.65</v>
      </c>
      <c r="G1798" s="253">
        <v>13.84</v>
      </c>
    </row>
    <row r="1799" spans="1:7" ht="15.75" customHeight="1">
      <c r="A1799" s="254"/>
      <c r="B1799" s="254"/>
      <c r="C1799" s="254"/>
      <c r="D1799" s="254"/>
      <c r="E1799" s="359" t="s">
        <v>224</v>
      </c>
      <c r="F1799" s="359"/>
      <c r="G1799" s="255">
        <v>13.84</v>
      </c>
    </row>
    <row r="1800" spans="1:7" ht="15.75">
      <c r="A1800" s="362" t="s">
        <v>225</v>
      </c>
      <c r="B1800" s="362"/>
      <c r="C1800" s="229" t="s">
        <v>175</v>
      </c>
      <c r="D1800" s="229" t="s">
        <v>203</v>
      </c>
      <c r="E1800" s="229" t="s">
        <v>204</v>
      </c>
      <c r="F1800" s="229" t="s">
        <v>205</v>
      </c>
      <c r="G1800" s="229" t="s">
        <v>98</v>
      </c>
    </row>
    <row r="1801" spans="1:7" ht="33" customHeight="1">
      <c r="A1801" s="250" t="s">
        <v>1525</v>
      </c>
      <c r="B1801" s="251" t="s">
        <v>1526</v>
      </c>
      <c r="C1801" s="250" t="s">
        <v>181</v>
      </c>
      <c r="D1801" s="250" t="s">
        <v>208</v>
      </c>
      <c r="E1801" s="252">
        <v>0.2</v>
      </c>
      <c r="F1801" s="253">
        <v>18.22</v>
      </c>
      <c r="G1801" s="253">
        <v>3.64</v>
      </c>
    </row>
    <row r="1802" spans="1:7">
      <c r="A1802" s="250" t="s">
        <v>228</v>
      </c>
      <c r="B1802" s="251" t="s">
        <v>539</v>
      </c>
      <c r="C1802" s="250" t="s">
        <v>181</v>
      </c>
      <c r="D1802" s="250" t="s">
        <v>208</v>
      </c>
      <c r="E1802" s="252">
        <v>0.2</v>
      </c>
      <c r="F1802" s="253">
        <v>13.66</v>
      </c>
      <c r="G1802" s="253">
        <v>2.73</v>
      </c>
    </row>
    <row r="1803" spans="1:7" ht="15.75" customHeight="1">
      <c r="A1803" s="254"/>
      <c r="B1803" s="254"/>
      <c r="C1803" s="254"/>
      <c r="D1803" s="254"/>
      <c r="E1803" s="359" t="s">
        <v>229</v>
      </c>
      <c r="F1803" s="359"/>
      <c r="G1803" s="255">
        <v>6.37</v>
      </c>
    </row>
    <row r="1804" spans="1:7" ht="15.75">
      <c r="A1804" s="254"/>
      <c r="B1804" s="254"/>
      <c r="C1804" s="254"/>
      <c r="D1804" s="254"/>
      <c r="E1804" s="360" t="s">
        <v>230</v>
      </c>
      <c r="F1804" s="360"/>
      <c r="G1804" s="230">
        <v>21.72</v>
      </c>
    </row>
    <row r="1805" spans="1:7" ht="15.75" customHeight="1">
      <c r="A1805" s="254"/>
      <c r="B1805" s="254"/>
      <c r="C1805" s="254"/>
      <c r="D1805" s="254"/>
      <c r="E1805" s="360" t="s">
        <v>231</v>
      </c>
      <c r="F1805" s="360"/>
      <c r="G1805" s="230">
        <v>18.34</v>
      </c>
    </row>
    <row r="1806" spans="1:7" ht="15.75" customHeight="1">
      <c r="A1806" s="254"/>
      <c r="B1806" s="254"/>
      <c r="C1806" s="254"/>
      <c r="D1806" s="254"/>
      <c r="E1806" s="360" t="s">
        <v>232</v>
      </c>
      <c r="F1806" s="360"/>
      <c r="G1806" s="230">
        <v>21.72</v>
      </c>
    </row>
    <row r="1807" spans="1:7" ht="15.75" customHeight="1">
      <c r="A1807" s="254"/>
      <c r="B1807" s="254"/>
      <c r="C1807" s="254"/>
      <c r="D1807" s="254"/>
      <c r="E1807" s="360" t="s">
        <v>1862</v>
      </c>
      <c r="F1807" s="360"/>
      <c r="G1807" s="230">
        <v>4.88</v>
      </c>
    </row>
    <row r="1808" spans="1:7" ht="15.75" customHeight="1">
      <c r="A1808" s="254"/>
      <c r="B1808" s="254"/>
      <c r="C1808" s="254"/>
      <c r="D1808" s="254"/>
      <c r="E1808" s="360" t="s">
        <v>233</v>
      </c>
      <c r="F1808" s="360"/>
      <c r="G1808" s="230">
        <v>26.6</v>
      </c>
    </row>
    <row r="1809" spans="1:7">
      <c r="A1809" s="254"/>
      <c r="B1809" s="254"/>
      <c r="C1809" s="361"/>
      <c r="D1809" s="361"/>
      <c r="E1809" s="254"/>
      <c r="F1809" s="254"/>
      <c r="G1809" s="254"/>
    </row>
    <row r="1810" spans="1:7" ht="15.75" customHeight="1">
      <c r="A1810" s="362" t="s">
        <v>1530</v>
      </c>
      <c r="B1810" s="362"/>
      <c r="C1810" s="362"/>
      <c r="D1810" s="362"/>
      <c r="E1810" s="362"/>
      <c r="F1810" s="362"/>
      <c r="G1810" s="362"/>
    </row>
    <row r="1811" spans="1:7" ht="15.75">
      <c r="A1811" s="362" t="s">
        <v>1531</v>
      </c>
      <c r="B1811" s="362"/>
      <c r="C1811" s="229" t="s">
        <v>175</v>
      </c>
      <c r="D1811" s="229" t="s">
        <v>203</v>
      </c>
      <c r="E1811" s="229" t="s">
        <v>204</v>
      </c>
      <c r="F1811" s="229" t="s">
        <v>205</v>
      </c>
      <c r="G1811" s="229" t="s">
        <v>98</v>
      </c>
    </row>
    <row r="1812" spans="1:7" ht="30">
      <c r="A1812" s="250" t="s">
        <v>1085</v>
      </c>
      <c r="B1812" s="251" t="s">
        <v>825</v>
      </c>
      <c r="C1812" s="250" t="s">
        <v>616</v>
      </c>
      <c r="D1812" s="250" t="s">
        <v>410</v>
      </c>
      <c r="E1812" s="252">
        <v>1</v>
      </c>
      <c r="F1812" s="253">
        <v>42192.6</v>
      </c>
      <c r="G1812" s="253">
        <v>42192.6</v>
      </c>
    </row>
    <row r="1813" spans="1:7" ht="15.75" customHeight="1">
      <c r="A1813" s="254"/>
      <c r="B1813" s="254"/>
      <c r="C1813" s="254"/>
      <c r="D1813" s="254"/>
      <c r="E1813" s="359" t="s">
        <v>1532</v>
      </c>
      <c r="F1813" s="359"/>
      <c r="G1813" s="255">
        <v>42192.6</v>
      </c>
    </row>
    <row r="1814" spans="1:7" ht="15.75">
      <c r="A1814" s="254"/>
      <c r="B1814" s="254"/>
      <c r="C1814" s="254"/>
      <c r="D1814" s="254"/>
      <c r="E1814" s="360" t="s">
        <v>230</v>
      </c>
      <c r="F1814" s="360"/>
      <c r="G1814" s="230">
        <v>42192.6</v>
      </c>
    </row>
    <row r="1815" spans="1:7" ht="15.75" customHeight="1">
      <c r="A1815" s="254"/>
      <c r="B1815" s="254"/>
      <c r="C1815" s="254"/>
      <c r="D1815" s="254"/>
      <c r="E1815" s="360" t="s">
        <v>231</v>
      </c>
      <c r="F1815" s="360"/>
      <c r="G1815" s="230">
        <v>42192.6</v>
      </c>
    </row>
    <row r="1816" spans="1:7" ht="15.75" customHeight="1">
      <c r="A1816" s="254"/>
      <c r="B1816" s="254"/>
      <c r="C1816" s="254"/>
      <c r="D1816" s="254"/>
      <c r="E1816" s="360" t="s">
        <v>232</v>
      </c>
      <c r="F1816" s="360"/>
      <c r="G1816" s="230">
        <v>42192.6</v>
      </c>
    </row>
    <row r="1817" spans="1:7" ht="15.75" customHeight="1">
      <c r="A1817" s="254"/>
      <c r="B1817" s="254"/>
      <c r="C1817" s="254"/>
      <c r="D1817" s="254"/>
      <c r="E1817" s="360" t="s">
        <v>1862</v>
      </c>
      <c r="F1817" s="360"/>
      <c r="G1817" s="230">
        <v>9480.68</v>
      </c>
    </row>
    <row r="1818" spans="1:7" ht="15.75" customHeight="1">
      <c r="A1818" s="254"/>
      <c r="B1818" s="254"/>
      <c r="C1818" s="254"/>
      <c r="D1818" s="254"/>
      <c r="E1818" s="360" t="s">
        <v>233</v>
      </c>
      <c r="F1818" s="360"/>
      <c r="G1818" s="230">
        <v>51673.279999999999</v>
      </c>
    </row>
    <row r="1819" spans="1:7">
      <c r="A1819" s="254"/>
      <c r="B1819" s="254"/>
      <c r="C1819" s="361"/>
      <c r="D1819" s="361"/>
      <c r="E1819" s="254"/>
      <c r="F1819" s="254"/>
      <c r="G1819" s="254"/>
    </row>
    <row r="1820" spans="1:7" ht="15.75" customHeight="1">
      <c r="A1820" s="362" t="s">
        <v>1533</v>
      </c>
      <c r="B1820" s="362"/>
      <c r="C1820" s="362"/>
      <c r="D1820" s="362"/>
      <c r="E1820" s="362"/>
      <c r="F1820" s="362"/>
      <c r="G1820" s="362"/>
    </row>
    <row r="1821" spans="1:7" ht="15.75">
      <c r="A1821" s="362" t="s">
        <v>212</v>
      </c>
      <c r="B1821" s="362"/>
      <c r="C1821" s="229" t="s">
        <v>175</v>
      </c>
      <c r="D1821" s="229" t="s">
        <v>203</v>
      </c>
      <c r="E1821" s="229" t="s">
        <v>204</v>
      </c>
      <c r="F1821" s="229" t="s">
        <v>205</v>
      </c>
      <c r="G1821" s="229" t="s">
        <v>98</v>
      </c>
    </row>
    <row r="1822" spans="1:7">
      <c r="A1822" s="250" t="s">
        <v>1534</v>
      </c>
      <c r="B1822" s="251" t="s">
        <v>1535</v>
      </c>
      <c r="C1822" s="250" t="s">
        <v>133</v>
      </c>
      <c r="D1822" s="250" t="s">
        <v>192</v>
      </c>
      <c r="E1822" s="252">
        <v>1</v>
      </c>
      <c r="F1822" s="253">
        <v>292.82</v>
      </c>
      <c r="G1822" s="253">
        <v>292.82</v>
      </c>
    </row>
    <row r="1823" spans="1:7" ht="30">
      <c r="A1823" s="250" t="s">
        <v>1536</v>
      </c>
      <c r="B1823" s="251" t="s">
        <v>1537</v>
      </c>
      <c r="C1823" s="250" t="s">
        <v>133</v>
      </c>
      <c r="D1823" s="250" t="s">
        <v>192</v>
      </c>
      <c r="E1823" s="252">
        <v>3</v>
      </c>
      <c r="F1823" s="253">
        <v>5.36</v>
      </c>
      <c r="G1823" s="253">
        <v>16.079999999999998</v>
      </c>
    </row>
    <row r="1824" spans="1:7" ht="15.75" customHeight="1">
      <c r="A1824" s="254"/>
      <c r="B1824" s="254"/>
      <c r="C1824" s="254"/>
      <c r="D1824" s="254"/>
      <c r="E1824" s="359" t="s">
        <v>224</v>
      </c>
      <c r="F1824" s="359"/>
      <c r="G1824" s="255">
        <v>308.89999999999998</v>
      </c>
    </row>
    <row r="1825" spans="1:7" ht="15.75" customHeight="1">
      <c r="A1825" s="362" t="s">
        <v>234</v>
      </c>
      <c r="B1825" s="362"/>
      <c r="C1825" s="229" t="s">
        <v>175</v>
      </c>
      <c r="D1825" s="229" t="s">
        <v>203</v>
      </c>
      <c r="E1825" s="229" t="s">
        <v>204</v>
      </c>
      <c r="F1825" s="229" t="s">
        <v>205</v>
      </c>
      <c r="G1825" s="229" t="s">
        <v>98</v>
      </c>
    </row>
    <row r="1826" spans="1:7" ht="33" customHeight="1">
      <c r="A1826" s="250" t="s">
        <v>341</v>
      </c>
      <c r="B1826" s="251" t="s">
        <v>342</v>
      </c>
      <c r="C1826" s="250" t="s">
        <v>133</v>
      </c>
      <c r="D1826" s="250" t="s">
        <v>237</v>
      </c>
      <c r="E1826" s="252">
        <v>1.3231999999999999</v>
      </c>
      <c r="F1826" s="253">
        <v>23.67</v>
      </c>
      <c r="G1826" s="253">
        <v>31.32</v>
      </c>
    </row>
    <row r="1827" spans="1:7">
      <c r="A1827" s="250" t="s">
        <v>343</v>
      </c>
      <c r="B1827" s="251" t="s">
        <v>344</v>
      </c>
      <c r="C1827" s="250" t="s">
        <v>133</v>
      </c>
      <c r="D1827" s="250" t="s">
        <v>237</v>
      </c>
      <c r="E1827" s="252">
        <v>1.3231999999999999</v>
      </c>
      <c r="F1827" s="253">
        <v>28.58</v>
      </c>
      <c r="G1827" s="253">
        <v>37.81</v>
      </c>
    </row>
    <row r="1828" spans="1:7" ht="15.75" customHeight="1">
      <c r="A1828" s="254"/>
      <c r="B1828" s="254"/>
      <c r="C1828" s="254"/>
      <c r="D1828" s="254"/>
      <c r="E1828" s="359" t="s">
        <v>240</v>
      </c>
      <c r="F1828" s="359"/>
      <c r="G1828" s="255">
        <v>69.13</v>
      </c>
    </row>
    <row r="1829" spans="1:7" ht="15.75">
      <c r="A1829" s="254"/>
      <c r="B1829" s="254"/>
      <c r="C1829" s="254"/>
      <c r="D1829" s="254"/>
      <c r="E1829" s="360" t="s">
        <v>230</v>
      </c>
      <c r="F1829" s="360"/>
      <c r="G1829" s="230">
        <v>378.03</v>
      </c>
    </row>
    <row r="1830" spans="1:7" ht="15.75" customHeight="1">
      <c r="A1830" s="254"/>
      <c r="B1830" s="254"/>
      <c r="C1830" s="254"/>
      <c r="D1830" s="254"/>
      <c r="E1830" s="360" t="s">
        <v>231</v>
      </c>
      <c r="F1830" s="360"/>
      <c r="G1830" s="230">
        <v>353.54</v>
      </c>
    </row>
    <row r="1831" spans="1:7" ht="15.75" customHeight="1">
      <c r="A1831" s="254"/>
      <c r="B1831" s="254"/>
      <c r="C1831" s="254"/>
      <c r="D1831" s="254"/>
      <c r="E1831" s="360" t="s">
        <v>232</v>
      </c>
      <c r="F1831" s="360"/>
      <c r="G1831" s="230">
        <v>378.03</v>
      </c>
    </row>
    <row r="1832" spans="1:7" ht="15.75" customHeight="1">
      <c r="A1832" s="254"/>
      <c r="B1832" s="254"/>
      <c r="C1832" s="254"/>
      <c r="D1832" s="254"/>
      <c r="E1832" s="360" t="s">
        <v>1862</v>
      </c>
      <c r="F1832" s="360"/>
      <c r="G1832" s="230">
        <v>84.94</v>
      </c>
    </row>
    <row r="1833" spans="1:7" ht="15.75" customHeight="1">
      <c r="A1833" s="254"/>
      <c r="B1833" s="254"/>
      <c r="C1833" s="254"/>
      <c r="D1833" s="254"/>
      <c r="E1833" s="360" t="s">
        <v>233</v>
      </c>
      <c r="F1833" s="360"/>
      <c r="G1833" s="230">
        <v>462.97</v>
      </c>
    </row>
    <row r="1834" spans="1:7">
      <c r="A1834" s="254"/>
      <c r="B1834" s="254"/>
      <c r="C1834" s="361"/>
      <c r="D1834" s="361"/>
      <c r="E1834" s="254"/>
      <c r="F1834" s="254"/>
      <c r="G1834" s="254"/>
    </row>
    <row r="1835" spans="1:7" ht="15.75" customHeight="1">
      <c r="A1835" s="362" t="s">
        <v>1538</v>
      </c>
      <c r="B1835" s="362"/>
      <c r="C1835" s="362"/>
      <c r="D1835" s="362"/>
      <c r="E1835" s="362"/>
      <c r="F1835" s="362"/>
      <c r="G1835" s="362"/>
    </row>
    <row r="1836" spans="1:7" ht="15.75">
      <c r="A1836" s="362" t="s">
        <v>212</v>
      </c>
      <c r="B1836" s="362"/>
      <c r="C1836" s="229" t="s">
        <v>175</v>
      </c>
      <c r="D1836" s="229" t="s">
        <v>203</v>
      </c>
      <c r="E1836" s="229" t="s">
        <v>204</v>
      </c>
      <c r="F1836" s="229" t="s">
        <v>205</v>
      </c>
      <c r="G1836" s="229" t="s">
        <v>98</v>
      </c>
    </row>
    <row r="1837" spans="1:7">
      <c r="A1837" s="250" t="s">
        <v>365</v>
      </c>
      <c r="B1837" s="251" t="s">
        <v>366</v>
      </c>
      <c r="C1837" s="250" t="s">
        <v>133</v>
      </c>
      <c r="D1837" s="250" t="s">
        <v>192</v>
      </c>
      <c r="E1837" s="252">
        <v>8.8599999999999998E-2</v>
      </c>
      <c r="F1837" s="253">
        <v>2.19</v>
      </c>
      <c r="G1837" s="253">
        <v>0.19</v>
      </c>
    </row>
    <row r="1838" spans="1:7">
      <c r="A1838" s="250" t="s">
        <v>1539</v>
      </c>
      <c r="B1838" s="251" t="s">
        <v>1540</v>
      </c>
      <c r="C1838" s="250" t="s">
        <v>133</v>
      </c>
      <c r="D1838" s="250" t="s">
        <v>141</v>
      </c>
      <c r="E1838" s="252">
        <v>1.0492999999999999</v>
      </c>
      <c r="F1838" s="253">
        <v>3.88</v>
      </c>
      <c r="G1838" s="253">
        <v>4.07</v>
      </c>
    </row>
    <row r="1839" spans="1:7" ht="15.75" customHeight="1">
      <c r="A1839" s="254"/>
      <c r="B1839" s="254"/>
      <c r="C1839" s="254"/>
      <c r="D1839" s="254"/>
      <c r="E1839" s="359" t="s">
        <v>224</v>
      </c>
      <c r="F1839" s="359"/>
      <c r="G1839" s="255">
        <v>4.26</v>
      </c>
    </row>
    <row r="1840" spans="1:7" ht="15.75" customHeight="1">
      <c r="A1840" s="362" t="s">
        <v>234</v>
      </c>
      <c r="B1840" s="362"/>
      <c r="C1840" s="229" t="s">
        <v>175</v>
      </c>
      <c r="D1840" s="229" t="s">
        <v>203</v>
      </c>
      <c r="E1840" s="229" t="s">
        <v>204</v>
      </c>
      <c r="F1840" s="229" t="s">
        <v>205</v>
      </c>
      <c r="G1840" s="229" t="s">
        <v>98</v>
      </c>
    </row>
    <row r="1841" spans="1:7" ht="30">
      <c r="A1841" s="250" t="s">
        <v>369</v>
      </c>
      <c r="B1841" s="251" t="s">
        <v>370</v>
      </c>
      <c r="C1841" s="250" t="s">
        <v>133</v>
      </c>
      <c r="D1841" s="250" t="s">
        <v>237</v>
      </c>
      <c r="E1841" s="252">
        <v>0.38</v>
      </c>
      <c r="F1841" s="253">
        <v>22.67</v>
      </c>
      <c r="G1841" s="253">
        <v>8.61</v>
      </c>
    </row>
    <row r="1842" spans="1:7" ht="30">
      <c r="A1842" s="250" t="s">
        <v>371</v>
      </c>
      <c r="B1842" s="251" t="s">
        <v>372</v>
      </c>
      <c r="C1842" s="250" t="s">
        <v>133</v>
      </c>
      <c r="D1842" s="250" t="s">
        <v>237</v>
      </c>
      <c r="E1842" s="252">
        <v>0.38</v>
      </c>
      <c r="F1842" s="253">
        <v>27.45</v>
      </c>
      <c r="G1842" s="253">
        <v>10.43</v>
      </c>
    </row>
    <row r="1843" spans="1:7" ht="30" customHeight="1">
      <c r="A1843" s="254"/>
      <c r="B1843" s="254"/>
      <c r="C1843" s="254"/>
      <c r="D1843" s="254"/>
      <c r="E1843" s="359" t="s">
        <v>240</v>
      </c>
      <c r="F1843" s="359"/>
      <c r="G1843" s="255">
        <v>19.04</v>
      </c>
    </row>
    <row r="1844" spans="1:7" ht="15.75">
      <c r="A1844" s="254"/>
      <c r="B1844" s="254"/>
      <c r="C1844" s="254"/>
      <c r="D1844" s="254"/>
      <c r="E1844" s="360" t="s">
        <v>230</v>
      </c>
      <c r="F1844" s="360"/>
      <c r="G1844" s="230">
        <v>23.3</v>
      </c>
    </row>
    <row r="1845" spans="1:7" ht="15.75" customHeight="1">
      <c r="A1845" s="254"/>
      <c r="B1845" s="254"/>
      <c r="C1845" s="254"/>
      <c r="D1845" s="254"/>
      <c r="E1845" s="360" t="s">
        <v>231</v>
      </c>
      <c r="F1845" s="360"/>
      <c r="G1845" s="230">
        <v>16.41</v>
      </c>
    </row>
    <row r="1846" spans="1:7" ht="15.75" customHeight="1">
      <c r="A1846" s="254"/>
      <c r="B1846" s="254"/>
      <c r="C1846" s="254"/>
      <c r="D1846" s="254"/>
      <c r="E1846" s="360" t="s">
        <v>232</v>
      </c>
      <c r="F1846" s="360"/>
      <c r="G1846" s="230">
        <v>23.3</v>
      </c>
    </row>
    <row r="1847" spans="1:7" ht="15.75" customHeight="1">
      <c r="A1847" s="254"/>
      <c r="B1847" s="254"/>
      <c r="C1847" s="254"/>
      <c r="D1847" s="254"/>
      <c r="E1847" s="360" t="s">
        <v>1862</v>
      </c>
      <c r="F1847" s="360"/>
      <c r="G1847" s="230">
        <v>5.24</v>
      </c>
    </row>
    <row r="1848" spans="1:7" ht="15.75" customHeight="1">
      <c r="A1848" s="254"/>
      <c r="B1848" s="254"/>
      <c r="C1848" s="254"/>
      <c r="D1848" s="254"/>
      <c r="E1848" s="360" t="s">
        <v>233</v>
      </c>
      <c r="F1848" s="360"/>
      <c r="G1848" s="230">
        <v>28.54</v>
      </c>
    </row>
    <row r="1849" spans="1:7">
      <c r="A1849" s="254"/>
      <c r="B1849" s="254"/>
      <c r="C1849" s="361"/>
      <c r="D1849" s="361"/>
      <c r="E1849" s="254"/>
      <c r="F1849" s="254"/>
      <c r="G1849" s="254"/>
    </row>
    <row r="1850" spans="1:7" ht="15.75" customHeight="1">
      <c r="A1850" s="362" t="s">
        <v>1541</v>
      </c>
      <c r="B1850" s="362"/>
      <c r="C1850" s="362"/>
      <c r="D1850" s="362"/>
      <c r="E1850" s="362"/>
      <c r="F1850" s="362"/>
      <c r="G1850" s="362"/>
    </row>
    <row r="1851" spans="1:7" ht="15.75">
      <c r="A1851" s="362" t="s">
        <v>590</v>
      </c>
      <c r="B1851" s="362"/>
      <c r="C1851" s="229" t="s">
        <v>175</v>
      </c>
      <c r="D1851" s="229" t="s">
        <v>203</v>
      </c>
      <c r="E1851" s="229" t="s">
        <v>204</v>
      </c>
      <c r="F1851" s="229" t="s">
        <v>205</v>
      </c>
      <c r="G1851" s="229" t="s">
        <v>98</v>
      </c>
    </row>
    <row r="1852" spans="1:7" ht="45">
      <c r="A1852" s="250" t="s">
        <v>1542</v>
      </c>
      <c r="B1852" s="251" t="s">
        <v>1543</v>
      </c>
      <c r="C1852" s="250" t="s">
        <v>133</v>
      </c>
      <c r="D1852" s="250" t="s">
        <v>192</v>
      </c>
      <c r="E1852" s="252">
        <v>1</v>
      </c>
      <c r="F1852" s="253">
        <v>1809.27</v>
      </c>
      <c r="G1852" s="253">
        <v>1809.27</v>
      </c>
    </row>
    <row r="1853" spans="1:7" ht="15.75" customHeight="1">
      <c r="A1853" s="254"/>
      <c r="B1853" s="254"/>
      <c r="C1853" s="254"/>
      <c r="D1853" s="254"/>
      <c r="E1853" s="359" t="s">
        <v>591</v>
      </c>
      <c r="F1853" s="359"/>
      <c r="G1853" s="255">
        <v>1809.27</v>
      </c>
    </row>
    <row r="1854" spans="1:7" ht="15.75">
      <c r="A1854" s="362" t="s">
        <v>212</v>
      </c>
      <c r="B1854" s="362"/>
      <c r="C1854" s="229" t="s">
        <v>175</v>
      </c>
      <c r="D1854" s="229" t="s">
        <v>203</v>
      </c>
      <c r="E1854" s="229" t="s">
        <v>204</v>
      </c>
      <c r="F1854" s="229" t="s">
        <v>205</v>
      </c>
      <c r="G1854" s="229" t="s">
        <v>98</v>
      </c>
    </row>
    <row r="1855" spans="1:7" ht="45">
      <c r="A1855" s="250" t="s">
        <v>1544</v>
      </c>
      <c r="B1855" s="251" t="s">
        <v>1545</v>
      </c>
      <c r="C1855" s="250" t="s">
        <v>133</v>
      </c>
      <c r="D1855" s="250" t="s">
        <v>192</v>
      </c>
      <c r="E1855" s="252">
        <v>4</v>
      </c>
      <c r="F1855" s="253">
        <v>1.56</v>
      </c>
      <c r="G1855" s="253">
        <v>6.24</v>
      </c>
    </row>
    <row r="1856" spans="1:7">
      <c r="A1856" s="250" t="s">
        <v>1546</v>
      </c>
      <c r="B1856" s="251" t="s">
        <v>1547</v>
      </c>
      <c r="C1856" s="250" t="s">
        <v>133</v>
      </c>
      <c r="D1856" s="250" t="s">
        <v>192</v>
      </c>
      <c r="E1856" s="252">
        <v>4</v>
      </c>
      <c r="F1856" s="253">
        <v>0.32</v>
      </c>
      <c r="G1856" s="253">
        <v>1.28</v>
      </c>
    </row>
    <row r="1857" spans="1:7">
      <c r="A1857" s="250" t="s">
        <v>1548</v>
      </c>
      <c r="B1857" s="251" t="s">
        <v>1549</v>
      </c>
      <c r="C1857" s="250" t="s">
        <v>133</v>
      </c>
      <c r="D1857" s="250" t="s">
        <v>141</v>
      </c>
      <c r="E1857" s="252">
        <v>0.2</v>
      </c>
      <c r="F1857" s="253">
        <v>4.3899999999999997</v>
      </c>
      <c r="G1857" s="253">
        <v>0.87</v>
      </c>
    </row>
    <row r="1858" spans="1:7" ht="15.75" customHeight="1">
      <c r="A1858" s="254"/>
      <c r="B1858" s="254"/>
      <c r="C1858" s="254"/>
      <c r="D1858" s="254"/>
      <c r="E1858" s="359" t="s">
        <v>224</v>
      </c>
      <c r="F1858" s="359"/>
      <c r="G1858" s="255">
        <v>8.39</v>
      </c>
    </row>
    <row r="1859" spans="1:7" ht="15.75" customHeight="1">
      <c r="A1859" s="362" t="s">
        <v>234</v>
      </c>
      <c r="B1859" s="362"/>
      <c r="C1859" s="229" t="s">
        <v>175</v>
      </c>
      <c r="D1859" s="229" t="s">
        <v>203</v>
      </c>
      <c r="E1859" s="229" t="s">
        <v>204</v>
      </c>
      <c r="F1859" s="229" t="s">
        <v>205</v>
      </c>
      <c r="G1859" s="229" t="s">
        <v>98</v>
      </c>
    </row>
    <row r="1860" spans="1:7">
      <c r="A1860" s="250" t="s">
        <v>341</v>
      </c>
      <c r="B1860" s="251" t="s">
        <v>342</v>
      </c>
      <c r="C1860" s="250" t="s">
        <v>133</v>
      </c>
      <c r="D1860" s="250" t="s">
        <v>237</v>
      </c>
      <c r="E1860" s="252">
        <v>0.63300000000000001</v>
      </c>
      <c r="F1860" s="253">
        <v>23.67</v>
      </c>
      <c r="G1860" s="253">
        <v>14.98</v>
      </c>
    </row>
    <row r="1861" spans="1:7" ht="30">
      <c r="A1861" s="250" t="s">
        <v>369</v>
      </c>
      <c r="B1861" s="251" t="s">
        <v>370</v>
      </c>
      <c r="C1861" s="250" t="s">
        <v>133</v>
      </c>
      <c r="D1861" s="250" t="s">
        <v>237</v>
      </c>
      <c r="E1861" s="252">
        <v>2.202</v>
      </c>
      <c r="F1861" s="253">
        <v>22.67</v>
      </c>
      <c r="G1861" s="253">
        <v>49.91</v>
      </c>
    </row>
    <row r="1862" spans="1:7">
      <c r="A1862" s="250" t="s">
        <v>343</v>
      </c>
      <c r="B1862" s="251" t="s">
        <v>344</v>
      </c>
      <c r="C1862" s="250" t="s">
        <v>133</v>
      </c>
      <c r="D1862" s="250" t="s">
        <v>237</v>
      </c>
      <c r="E1862" s="252">
        <v>0.63300000000000001</v>
      </c>
      <c r="F1862" s="253">
        <v>28.58</v>
      </c>
      <c r="G1862" s="253">
        <v>18.09</v>
      </c>
    </row>
    <row r="1863" spans="1:7" ht="30">
      <c r="A1863" s="250" t="s">
        <v>371</v>
      </c>
      <c r="B1863" s="251" t="s">
        <v>372</v>
      </c>
      <c r="C1863" s="250" t="s">
        <v>133</v>
      </c>
      <c r="D1863" s="250" t="s">
        <v>237</v>
      </c>
      <c r="E1863" s="252">
        <v>2.202</v>
      </c>
      <c r="F1863" s="253">
        <v>27.45</v>
      </c>
      <c r="G1863" s="253">
        <v>60.44</v>
      </c>
    </row>
    <row r="1864" spans="1:7" ht="15.75" customHeight="1">
      <c r="A1864" s="254"/>
      <c r="B1864" s="254"/>
      <c r="C1864" s="254"/>
      <c r="D1864" s="254"/>
      <c r="E1864" s="359" t="s">
        <v>240</v>
      </c>
      <c r="F1864" s="359"/>
      <c r="G1864" s="255">
        <v>143.41999999999999</v>
      </c>
    </row>
    <row r="1865" spans="1:7" ht="15.75">
      <c r="A1865" s="254"/>
      <c r="B1865" s="254"/>
      <c r="C1865" s="254"/>
      <c r="D1865" s="254"/>
      <c r="E1865" s="360" t="s">
        <v>230</v>
      </c>
      <c r="F1865" s="360"/>
      <c r="G1865" s="230">
        <v>1961.08</v>
      </c>
    </row>
    <row r="1866" spans="1:7" ht="15.75" customHeight="1">
      <c r="A1866" s="254"/>
      <c r="B1866" s="254"/>
      <c r="C1866" s="254"/>
      <c r="D1866" s="254"/>
      <c r="E1866" s="360" t="s">
        <v>231</v>
      </c>
      <c r="F1866" s="360"/>
      <c r="G1866" s="230">
        <v>1909.49</v>
      </c>
    </row>
    <row r="1867" spans="1:7" ht="15.75" customHeight="1">
      <c r="A1867" s="254"/>
      <c r="B1867" s="254"/>
      <c r="C1867" s="254"/>
      <c r="D1867" s="254"/>
      <c r="E1867" s="360" t="s">
        <v>232</v>
      </c>
      <c r="F1867" s="360"/>
      <c r="G1867" s="230">
        <v>1961.08</v>
      </c>
    </row>
    <row r="1868" spans="1:7" ht="15.75" customHeight="1">
      <c r="A1868" s="254"/>
      <c r="B1868" s="254"/>
      <c r="C1868" s="254"/>
      <c r="D1868" s="254"/>
      <c r="E1868" s="360" t="s">
        <v>1862</v>
      </c>
      <c r="F1868" s="360"/>
      <c r="G1868" s="230">
        <v>440.65</v>
      </c>
    </row>
    <row r="1869" spans="1:7" ht="15.75" customHeight="1">
      <c r="A1869" s="254"/>
      <c r="B1869" s="254"/>
      <c r="C1869" s="254"/>
      <c r="D1869" s="254"/>
      <c r="E1869" s="360" t="s">
        <v>233</v>
      </c>
      <c r="F1869" s="360"/>
      <c r="G1869" s="230">
        <v>2401.73</v>
      </c>
    </row>
    <row r="1870" spans="1:7">
      <c r="A1870" s="254"/>
      <c r="B1870" s="254"/>
      <c r="C1870" s="361"/>
      <c r="D1870" s="361"/>
      <c r="E1870" s="254"/>
      <c r="F1870" s="254"/>
      <c r="G1870" s="254"/>
    </row>
    <row r="1871" spans="1:7" ht="31.5" customHeight="1">
      <c r="A1871" s="362" t="s">
        <v>1550</v>
      </c>
      <c r="B1871" s="362"/>
      <c r="C1871" s="362"/>
      <c r="D1871" s="362"/>
      <c r="E1871" s="362"/>
      <c r="F1871" s="362"/>
      <c r="G1871" s="362"/>
    </row>
    <row r="1872" spans="1:7" ht="15.75">
      <c r="A1872" s="362" t="s">
        <v>212</v>
      </c>
      <c r="B1872" s="362"/>
      <c r="C1872" s="229" t="s">
        <v>175</v>
      </c>
      <c r="D1872" s="229" t="s">
        <v>203</v>
      </c>
      <c r="E1872" s="229" t="s">
        <v>204</v>
      </c>
      <c r="F1872" s="229" t="s">
        <v>205</v>
      </c>
      <c r="G1872" s="229" t="s">
        <v>98</v>
      </c>
    </row>
    <row r="1873" spans="1:7">
      <c r="A1873" s="250" t="s">
        <v>1551</v>
      </c>
      <c r="B1873" s="251" t="s">
        <v>1552</v>
      </c>
      <c r="C1873" s="250" t="s">
        <v>133</v>
      </c>
      <c r="D1873" s="250" t="s">
        <v>192</v>
      </c>
      <c r="E1873" s="252">
        <v>1.06E-2</v>
      </c>
      <c r="F1873" s="253">
        <v>14.38</v>
      </c>
      <c r="G1873" s="253">
        <v>0.15</v>
      </c>
    </row>
    <row r="1874" spans="1:7" ht="30">
      <c r="A1874" s="250" t="s">
        <v>1553</v>
      </c>
      <c r="B1874" s="251" t="s">
        <v>1554</v>
      </c>
      <c r="C1874" s="250" t="s">
        <v>133</v>
      </c>
      <c r="D1874" s="250" t="s">
        <v>192</v>
      </c>
      <c r="E1874" s="252">
        <v>1</v>
      </c>
      <c r="F1874" s="253">
        <v>65.45</v>
      </c>
      <c r="G1874" s="253">
        <v>65.45</v>
      </c>
    </row>
    <row r="1875" spans="1:7" ht="15.75" customHeight="1">
      <c r="A1875" s="254"/>
      <c r="B1875" s="254"/>
      <c r="C1875" s="254"/>
      <c r="D1875" s="254"/>
      <c r="E1875" s="359" t="s">
        <v>224</v>
      </c>
      <c r="F1875" s="359"/>
      <c r="G1875" s="255">
        <v>65.599999999999994</v>
      </c>
    </row>
    <row r="1876" spans="1:7" ht="15.75" customHeight="1">
      <c r="A1876" s="362" t="s">
        <v>234</v>
      </c>
      <c r="B1876" s="362"/>
      <c r="C1876" s="229" t="s">
        <v>175</v>
      </c>
      <c r="D1876" s="229" t="s">
        <v>203</v>
      </c>
      <c r="E1876" s="229" t="s">
        <v>204</v>
      </c>
      <c r="F1876" s="229" t="s">
        <v>205</v>
      </c>
      <c r="G1876" s="229" t="s">
        <v>98</v>
      </c>
    </row>
    <row r="1877" spans="1:7" ht="31.5" customHeight="1">
      <c r="A1877" s="250" t="s">
        <v>369</v>
      </c>
      <c r="B1877" s="251" t="s">
        <v>370</v>
      </c>
      <c r="C1877" s="250" t="s">
        <v>133</v>
      </c>
      <c r="D1877" s="250" t="s">
        <v>237</v>
      </c>
      <c r="E1877" s="252">
        <v>0.22120000000000001</v>
      </c>
      <c r="F1877" s="253">
        <v>22.67</v>
      </c>
      <c r="G1877" s="253">
        <v>5.01</v>
      </c>
    </row>
    <row r="1878" spans="1:7" ht="30">
      <c r="A1878" s="250" t="s">
        <v>371</v>
      </c>
      <c r="B1878" s="251" t="s">
        <v>372</v>
      </c>
      <c r="C1878" s="250" t="s">
        <v>133</v>
      </c>
      <c r="D1878" s="250" t="s">
        <v>237</v>
      </c>
      <c r="E1878" s="252">
        <v>0.22120000000000001</v>
      </c>
      <c r="F1878" s="253">
        <v>27.45</v>
      </c>
      <c r="G1878" s="253">
        <v>6.07</v>
      </c>
    </row>
    <row r="1879" spans="1:7" ht="15.75" customHeight="1">
      <c r="A1879" s="254"/>
      <c r="B1879" s="254"/>
      <c r="C1879" s="254"/>
      <c r="D1879" s="254"/>
      <c r="E1879" s="359" t="s">
        <v>240</v>
      </c>
      <c r="F1879" s="359"/>
      <c r="G1879" s="255">
        <v>11.08</v>
      </c>
    </row>
    <row r="1880" spans="1:7" ht="15.75">
      <c r="A1880" s="254"/>
      <c r="B1880" s="254"/>
      <c r="C1880" s="254"/>
      <c r="D1880" s="254"/>
      <c r="E1880" s="360" t="s">
        <v>230</v>
      </c>
      <c r="F1880" s="360"/>
      <c r="G1880" s="230">
        <v>76.680000000000007</v>
      </c>
    </row>
    <row r="1881" spans="1:7" ht="15.75" customHeight="1">
      <c r="A1881" s="254"/>
      <c r="B1881" s="254"/>
      <c r="C1881" s="254"/>
      <c r="D1881" s="254"/>
      <c r="E1881" s="360" t="s">
        <v>231</v>
      </c>
      <c r="F1881" s="360"/>
      <c r="G1881" s="230">
        <v>72.67</v>
      </c>
    </row>
    <row r="1882" spans="1:7" ht="15.75" customHeight="1">
      <c r="A1882" s="254"/>
      <c r="B1882" s="254"/>
      <c r="C1882" s="254"/>
      <c r="D1882" s="254"/>
      <c r="E1882" s="360" t="s">
        <v>232</v>
      </c>
      <c r="F1882" s="360"/>
      <c r="G1882" s="230">
        <v>76.680000000000007</v>
      </c>
    </row>
    <row r="1883" spans="1:7" ht="15.75" customHeight="1">
      <c r="A1883" s="254"/>
      <c r="B1883" s="254"/>
      <c r="C1883" s="254"/>
      <c r="D1883" s="254"/>
      <c r="E1883" s="360" t="s">
        <v>1862</v>
      </c>
      <c r="F1883" s="360"/>
      <c r="G1883" s="230">
        <v>17.23</v>
      </c>
    </row>
    <row r="1884" spans="1:7" ht="15.75" customHeight="1">
      <c r="A1884" s="254"/>
      <c r="B1884" s="254"/>
      <c r="C1884" s="254"/>
      <c r="D1884" s="254"/>
      <c r="E1884" s="360" t="s">
        <v>233</v>
      </c>
      <c r="F1884" s="360"/>
      <c r="G1884" s="230">
        <v>93.91</v>
      </c>
    </row>
    <row r="1885" spans="1:7">
      <c r="A1885" s="254"/>
      <c r="B1885" s="254"/>
      <c r="C1885" s="361"/>
      <c r="D1885" s="361"/>
      <c r="E1885" s="254"/>
      <c r="F1885" s="254"/>
      <c r="G1885" s="254"/>
    </row>
    <row r="1886" spans="1:7" ht="33" customHeight="1">
      <c r="A1886" s="362" t="s">
        <v>1555</v>
      </c>
      <c r="B1886" s="362"/>
      <c r="C1886" s="362"/>
      <c r="D1886" s="362"/>
      <c r="E1886" s="362"/>
      <c r="F1886" s="362"/>
      <c r="G1886" s="362"/>
    </row>
    <row r="1887" spans="1:7" ht="15.75">
      <c r="A1887" s="362" t="s">
        <v>212</v>
      </c>
      <c r="B1887" s="362"/>
      <c r="C1887" s="229" t="s">
        <v>175</v>
      </c>
      <c r="D1887" s="229" t="s">
        <v>203</v>
      </c>
      <c r="E1887" s="229" t="s">
        <v>204</v>
      </c>
      <c r="F1887" s="229" t="s">
        <v>205</v>
      </c>
      <c r="G1887" s="229" t="s">
        <v>98</v>
      </c>
    </row>
    <row r="1888" spans="1:7">
      <c r="A1888" s="250" t="s">
        <v>1551</v>
      </c>
      <c r="B1888" s="251" t="s">
        <v>1552</v>
      </c>
      <c r="C1888" s="250" t="s">
        <v>133</v>
      </c>
      <c r="D1888" s="250" t="s">
        <v>192</v>
      </c>
      <c r="E1888" s="252">
        <v>1.06E-2</v>
      </c>
      <c r="F1888" s="253">
        <v>14.38</v>
      </c>
      <c r="G1888" s="253">
        <v>0.15</v>
      </c>
    </row>
    <row r="1889" spans="1:7" ht="30">
      <c r="A1889" s="250" t="s">
        <v>1556</v>
      </c>
      <c r="B1889" s="251" t="s">
        <v>1557</v>
      </c>
      <c r="C1889" s="250" t="s">
        <v>133</v>
      </c>
      <c r="D1889" s="250" t="s">
        <v>192</v>
      </c>
      <c r="E1889" s="252">
        <v>1</v>
      </c>
      <c r="F1889" s="253">
        <v>61.73</v>
      </c>
      <c r="G1889" s="253">
        <v>61.73</v>
      </c>
    </row>
    <row r="1890" spans="1:7" ht="15.75" customHeight="1">
      <c r="A1890" s="254"/>
      <c r="B1890" s="254"/>
      <c r="C1890" s="254"/>
      <c r="D1890" s="254"/>
      <c r="E1890" s="359" t="s">
        <v>224</v>
      </c>
      <c r="F1890" s="359"/>
      <c r="G1890" s="255">
        <v>61.88</v>
      </c>
    </row>
    <row r="1891" spans="1:7" ht="15.75" customHeight="1">
      <c r="A1891" s="362" t="s">
        <v>234</v>
      </c>
      <c r="B1891" s="362"/>
      <c r="C1891" s="229" t="s">
        <v>175</v>
      </c>
      <c r="D1891" s="229" t="s">
        <v>203</v>
      </c>
      <c r="E1891" s="229" t="s">
        <v>204</v>
      </c>
      <c r="F1891" s="229" t="s">
        <v>205</v>
      </c>
      <c r="G1891" s="229" t="s">
        <v>98</v>
      </c>
    </row>
    <row r="1892" spans="1:7" ht="30">
      <c r="A1892" s="250" t="s">
        <v>369</v>
      </c>
      <c r="B1892" s="251" t="s">
        <v>370</v>
      </c>
      <c r="C1892" s="250" t="s">
        <v>133</v>
      </c>
      <c r="D1892" s="250" t="s">
        <v>237</v>
      </c>
      <c r="E1892" s="252">
        <v>0.22120000000000001</v>
      </c>
      <c r="F1892" s="253">
        <v>22.67</v>
      </c>
      <c r="G1892" s="253">
        <v>5.01</v>
      </c>
    </row>
    <row r="1893" spans="1:7" ht="30">
      <c r="A1893" s="250" t="s">
        <v>371</v>
      </c>
      <c r="B1893" s="251" t="s">
        <v>372</v>
      </c>
      <c r="C1893" s="250" t="s">
        <v>133</v>
      </c>
      <c r="D1893" s="250" t="s">
        <v>237</v>
      </c>
      <c r="E1893" s="252">
        <v>0.22120000000000001</v>
      </c>
      <c r="F1893" s="253">
        <v>27.45</v>
      </c>
      <c r="G1893" s="253">
        <v>6.07</v>
      </c>
    </row>
    <row r="1894" spans="1:7" ht="33.75" customHeight="1">
      <c r="A1894" s="254"/>
      <c r="B1894" s="254"/>
      <c r="C1894" s="254"/>
      <c r="D1894" s="254"/>
      <c r="E1894" s="359" t="s">
        <v>240</v>
      </c>
      <c r="F1894" s="359"/>
      <c r="G1894" s="255">
        <v>11.08</v>
      </c>
    </row>
    <row r="1895" spans="1:7" ht="15.75">
      <c r="A1895" s="254"/>
      <c r="B1895" s="254"/>
      <c r="C1895" s="254"/>
      <c r="D1895" s="254"/>
      <c r="E1895" s="360" t="s">
        <v>230</v>
      </c>
      <c r="F1895" s="360"/>
      <c r="G1895" s="230">
        <v>72.959999999999994</v>
      </c>
    </row>
    <row r="1896" spans="1:7" ht="15.75" customHeight="1">
      <c r="A1896" s="254"/>
      <c r="B1896" s="254"/>
      <c r="C1896" s="254"/>
      <c r="D1896" s="254"/>
      <c r="E1896" s="360" t="s">
        <v>231</v>
      </c>
      <c r="F1896" s="360"/>
      <c r="G1896" s="230">
        <v>68.95</v>
      </c>
    </row>
    <row r="1897" spans="1:7" ht="15.75" customHeight="1">
      <c r="A1897" s="254"/>
      <c r="B1897" s="254"/>
      <c r="C1897" s="254"/>
      <c r="D1897" s="254"/>
      <c r="E1897" s="360" t="s">
        <v>232</v>
      </c>
      <c r="F1897" s="360"/>
      <c r="G1897" s="230">
        <v>72.959999999999994</v>
      </c>
    </row>
    <row r="1898" spans="1:7" ht="15.75" customHeight="1">
      <c r="A1898" s="254"/>
      <c r="B1898" s="254"/>
      <c r="C1898" s="254"/>
      <c r="D1898" s="254"/>
      <c r="E1898" s="360" t="s">
        <v>1862</v>
      </c>
      <c r="F1898" s="360"/>
      <c r="G1898" s="230">
        <v>16.39</v>
      </c>
    </row>
    <row r="1899" spans="1:7" ht="15.75" customHeight="1">
      <c r="A1899" s="254"/>
      <c r="B1899" s="254"/>
      <c r="C1899" s="254"/>
      <c r="D1899" s="254"/>
      <c r="E1899" s="360" t="s">
        <v>233</v>
      </c>
      <c r="F1899" s="360"/>
      <c r="G1899" s="230">
        <v>89.35</v>
      </c>
    </row>
    <row r="1900" spans="1:7">
      <c r="A1900" s="254"/>
      <c r="B1900" s="254"/>
      <c r="C1900" s="361"/>
      <c r="D1900" s="361"/>
      <c r="E1900" s="254"/>
      <c r="F1900" s="254"/>
      <c r="G1900" s="254"/>
    </row>
    <row r="1901" spans="1:7" ht="15.75" customHeight="1">
      <c r="A1901" s="362" t="s">
        <v>1558</v>
      </c>
      <c r="B1901" s="362"/>
      <c r="C1901" s="362"/>
      <c r="D1901" s="362"/>
      <c r="E1901" s="362"/>
      <c r="F1901" s="362"/>
      <c r="G1901" s="362"/>
    </row>
    <row r="1902" spans="1:7" ht="15.75">
      <c r="A1902" s="362" t="s">
        <v>212</v>
      </c>
      <c r="B1902" s="362"/>
      <c r="C1902" s="229" t="s">
        <v>175</v>
      </c>
      <c r="D1902" s="229" t="s">
        <v>203</v>
      </c>
      <c r="E1902" s="229" t="s">
        <v>204</v>
      </c>
      <c r="F1902" s="229" t="s">
        <v>205</v>
      </c>
      <c r="G1902" s="229" t="s">
        <v>98</v>
      </c>
    </row>
    <row r="1903" spans="1:7" ht="30">
      <c r="A1903" s="250" t="s">
        <v>1091</v>
      </c>
      <c r="B1903" s="251" t="s">
        <v>840</v>
      </c>
      <c r="C1903" s="250" t="s">
        <v>133</v>
      </c>
      <c r="D1903" s="250" t="s">
        <v>192</v>
      </c>
      <c r="E1903" s="252">
        <v>1</v>
      </c>
      <c r="F1903" s="253">
        <v>2.56</v>
      </c>
      <c r="G1903" s="253">
        <v>2.56</v>
      </c>
    </row>
    <row r="1904" spans="1:7" ht="15.75" customHeight="1">
      <c r="A1904" s="254"/>
      <c r="B1904" s="254"/>
      <c r="C1904" s="254"/>
      <c r="D1904" s="254"/>
      <c r="E1904" s="359" t="s">
        <v>224</v>
      </c>
      <c r="F1904" s="359"/>
      <c r="G1904" s="255">
        <v>2.56</v>
      </c>
    </row>
    <row r="1905" spans="1:7" ht="15.75">
      <c r="A1905" s="254"/>
      <c r="B1905" s="254"/>
      <c r="C1905" s="254"/>
      <c r="D1905" s="254"/>
      <c r="E1905" s="360" t="s">
        <v>230</v>
      </c>
      <c r="F1905" s="360"/>
      <c r="G1905" s="230">
        <v>2.56</v>
      </c>
    </row>
    <row r="1906" spans="1:7" ht="15.75" customHeight="1">
      <c r="A1906" s="254"/>
      <c r="B1906" s="254"/>
      <c r="C1906" s="254"/>
      <c r="D1906" s="254"/>
      <c r="E1906" s="360" t="s">
        <v>231</v>
      </c>
      <c r="F1906" s="360"/>
      <c r="G1906" s="230">
        <v>2.56</v>
      </c>
    </row>
    <row r="1907" spans="1:7" ht="15.75" customHeight="1">
      <c r="A1907" s="254"/>
      <c r="B1907" s="254"/>
      <c r="C1907" s="254"/>
      <c r="D1907" s="254"/>
      <c r="E1907" s="360" t="s">
        <v>232</v>
      </c>
      <c r="F1907" s="360"/>
      <c r="G1907" s="230">
        <v>2.56</v>
      </c>
    </row>
    <row r="1908" spans="1:7" ht="15.75" customHeight="1">
      <c r="A1908" s="254"/>
      <c r="B1908" s="254"/>
      <c r="C1908" s="254"/>
      <c r="D1908" s="254"/>
      <c r="E1908" s="360" t="s">
        <v>1862</v>
      </c>
      <c r="F1908" s="360"/>
      <c r="G1908" s="230">
        <v>0.57999999999999996</v>
      </c>
    </row>
    <row r="1909" spans="1:7" ht="15.75" customHeight="1">
      <c r="A1909" s="254"/>
      <c r="B1909" s="254"/>
      <c r="C1909" s="254"/>
      <c r="D1909" s="254"/>
      <c r="E1909" s="360" t="s">
        <v>233</v>
      </c>
      <c r="F1909" s="360"/>
      <c r="G1909" s="230">
        <v>3.14</v>
      </c>
    </row>
    <row r="1910" spans="1:7">
      <c r="A1910" s="254"/>
      <c r="B1910" s="254"/>
      <c r="C1910" s="361"/>
      <c r="D1910" s="361"/>
      <c r="E1910" s="254"/>
      <c r="F1910" s="254"/>
      <c r="G1910" s="254"/>
    </row>
    <row r="1911" spans="1:7" ht="15.75" customHeight="1">
      <c r="A1911" s="362" t="s">
        <v>1559</v>
      </c>
      <c r="B1911" s="362"/>
      <c r="C1911" s="362"/>
      <c r="D1911" s="362"/>
      <c r="E1911" s="362"/>
      <c r="F1911" s="362"/>
      <c r="G1911" s="362"/>
    </row>
    <row r="1912" spans="1:7" ht="15.75">
      <c r="A1912" s="362" t="s">
        <v>212</v>
      </c>
      <c r="B1912" s="362"/>
      <c r="C1912" s="229" t="s">
        <v>175</v>
      </c>
      <c r="D1912" s="229" t="s">
        <v>203</v>
      </c>
      <c r="E1912" s="229" t="s">
        <v>204</v>
      </c>
      <c r="F1912" s="229" t="s">
        <v>205</v>
      </c>
      <c r="G1912" s="229" t="s">
        <v>98</v>
      </c>
    </row>
    <row r="1913" spans="1:7" ht="30">
      <c r="A1913" s="250" t="s">
        <v>1092</v>
      </c>
      <c r="B1913" s="251" t="s">
        <v>842</v>
      </c>
      <c r="C1913" s="250" t="s">
        <v>133</v>
      </c>
      <c r="D1913" s="250" t="s">
        <v>192</v>
      </c>
      <c r="E1913" s="252">
        <v>1</v>
      </c>
      <c r="F1913" s="253">
        <v>5</v>
      </c>
      <c r="G1913" s="253">
        <v>5</v>
      </c>
    </row>
    <row r="1914" spans="1:7" ht="15.75" customHeight="1">
      <c r="A1914" s="254"/>
      <c r="B1914" s="254"/>
      <c r="C1914" s="254"/>
      <c r="D1914" s="254"/>
      <c r="E1914" s="359" t="s">
        <v>224</v>
      </c>
      <c r="F1914" s="359"/>
      <c r="G1914" s="255">
        <v>5</v>
      </c>
    </row>
    <row r="1915" spans="1:7" ht="15.75">
      <c r="A1915" s="254"/>
      <c r="B1915" s="254"/>
      <c r="C1915" s="254"/>
      <c r="D1915" s="254"/>
      <c r="E1915" s="360" t="s">
        <v>230</v>
      </c>
      <c r="F1915" s="360"/>
      <c r="G1915" s="230">
        <v>5</v>
      </c>
    </row>
    <row r="1916" spans="1:7" ht="15.75" customHeight="1">
      <c r="A1916" s="254"/>
      <c r="B1916" s="254"/>
      <c r="C1916" s="254"/>
      <c r="D1916" s="254"/>
      <c r="E1916" s="360" t="s">
        <v>231</v>
      </c>
      <c r="F1916" s="360"/>
      <c r="G1916" s="230">
        <v>5</v>
      </c>
    </row>
    <row r="1917" spans="1:7" ht="15.75" customHeight="1">
      <c r="A1917" s="254"/>
      <c r="B1917" s="254"/>
      <c r="C1917" s="254"/>
      <c r="D1917" s="254"/>
      <c r="E1917" s="360" t="s">
        <v>232</v>
      </c>
      <c r="F1917" s="360"/>
      <c r="G1917" s="230">
        <v>5</v>
      </c>
    </row>
    <row r="1918" spans="1:7" ht="15.75" customHeight="1">
      <c r="A1918" s="254"/>
      <c r="B1918" s="254"/>
      <c r="C1918" s="254"/>
      <c r="D1918" s="254"/>
      <c r="E1918" s="360" t="s">
        <v>1862</v>
      </c>
      <c r="F1918" s="360"/>
      <c r="G1918" s="230">
        <v>1.1200000000000001</v>
      </c>
    </row>
    <row r="1919" spans="1:7" ht="15.75" customHeight="1">
      <c r="A1919" s="254"/>
      <c r="B1919" s="254"/>
      <c r="C1919" s="254"/>
      <c r="D1919" s="254"/>
      <c r="E1919" s="360" t="s">
        <v>233</v>
      </c>
      <c r="F1919" s="360"/>
      <c r="G1919" s="230">
        <v>6.12</v>
      </c>
    </row>
    <row r="1920" spans="1:7">
      <c r="A1920" s="254"/>
      <c r="B1920" s="254"/>
      <c r="C1920" s="361"/>
      <c r="D1920" s="361"/>
      <c r="E1920" s="254"/>
      <c r="F1920" s="254"/>
      <c r="G1920" s="254"/>
    </row>
    <row r="1921" spans="1:7" ht="15.75" customHeight="1">
      <c r="A1921" s="362" t="s">
        <v>1560</v>
      </c>
      <c r="B1921" s="362"/>
      <c r="C1921" s="362"/>
      <c r="D1921" s="362"/>
      <c r="E1921" s="362"/>
      <c r="F1921" s="362"/>
      <c r="G1921" s="362"/>
    </row>
    <row r="1922" spans="1:7" ht="15.75" customHeight="1">
      <c r="A1922" s="362" t="s">
        <v>202</v>
      </c>
      <c r="B1922" s="362"/>
      <c r="C1922" s="229" t="s">
        <v>175</v>
      </c>
      <c r="D1922" s="229" t="s">
        <v>203</v>
      </c>
      <c r="E1922" s="229" t="s">
        <v>204</v>
      </c>
      <c r="F1922" s="229" t="s">
        <v>205</v>
      </c>
      <c r="G1922" s="229" t="s">
        <v>98</v>
      </c>
    </row>
    <row r="1923" spans="1:7" ht="30">
      <c r="A1923" s="250" t="s">
        <v>1093</v>
      </c>
      <c r="B1923" s="251" t="s">
        <v>844</v>
      </c>
      <c r="C1923" s="250" t="s">
        <v>133</v>
      </c>
      <c r="D1923" s="250" t="s">
        <v>647</v>
      </c>
      <c r="E1923" s="252">
        <v>1</v>
      </c>
      <c r="F1923" s="253">
        <v>199.2</v>
      </c>
      <c r="G1923" s="253">
        <v>199.2</v>
      </c>
    </row>
    <row r="1924" spans="1:7" ht="15.75" customHeight="1">
      <c r="A1924" s="254"/>
      <c r="B1924" s="254"/>
      <c r="C1924" s="254"/>
      <c r="D1924" s="254"/>
      <c r="E1924" s="359" t="s">
        <v>211</v>
      </c>
      <c r="F1924" s="359"/>
      <c r="G1924" s="255">
        <v>199.2</v>
      </c>
    </row>
    <row r="1925" spans="1:7" ht="15.75">
      <c r="A1925" s="254"/>
      <c r="B1925" s="254"/>
      <c r="C1925" s="254"/>
      <c r="D1925" s="254"/>
      <c r="E1925" s="360" t="s">
        <v>230</v>
      </c>
      <c r="F1925" s="360"/>
      <c r="G1925" s="230">
        <v>199.2</v>
      </c>
    </row>
    <row r="1926" spans="1:7" ht="15.75" customHeight="1">
      <c r="A1926" s="254"/>
      <c r="B1926" s="254"/>
      <c r="C1926" s="254"/>
      <c r="D1926" s="254"/>
      <c r="E1926" s="360" t="s">
        <v>231</v>
      </c>
      <c r="F1926" s="360"/>
      <c r="G1926" s="230">
        <v>199.2</v>
      </c>
    </row>
    <row r="1927" spans="1:7" ht="15.75" customHeight="1">
      <c r="A1927" s="254"/>
      <c r="B1927" s="254"/>
      <c r="C1927" s="254"/>
      <c r="D1927" s="254"/>
      <c r="E1927" s="360" t="s">
        <v>232</v>
      </c>
      <c r="F1927" s="360"/>
      <c r="G1927" s="230">
        <v>199.2</v>
      </c>
    </row>
    <row r="1928" spans="1:7" ht="15.75" customHeight="1">
      <c r="A1928" s="254"/>
      <c r="B1928" s="254"/>
      <c r="C1928" s="254"/>
      <c r="D1928" s="254"/>
      <c r="E1928" s="360" t="s">
        <v>1862</v>
      </c>
      <c r="F1928" s="360"/>
      <c r="G1928" s="230">
        <v>44.76</v>
      </c>
    </row>
    <row r="1929" spans="1:7" ht="15.75" customHeight="1">
      <c r="A1929" s="254"/>
      <c r="B1929" s="254"/>
      <c r="C1929" s="254"/>
      <c r="D1929" s="254"/>
      <c r="E1929" s="360" t="s">
        <v>233</v>
      </c>
      <c r="F1929" s="360"/>
      <c r="G1929" s="230">
        <v>243.96</v>
      </c>
    </row>
    <row r="1930" spans="1:7">
      <c r="A1930" s="254"/>
      <c r="B1930" s="254"/>
      <c r="C1930" s="361"/>
      <c r="D1930" s="361"/>
      <c r="E1930" s="254"/>
      <c r="F1930" s="254"/>
      <c r="G1930" s="254"/>
    </row>
    <row r="1931" spans="1:7" ht="31.5" customHeight="1">
      <c r="A1931" s="362" t="s">
        <v>1561</v>
      </c>
      <c r="B1931" s="362"/>
      <c r="C1931" s="362"/>
      <c r="D1931" s="362"/>
      <c r="E1931" s="362"/>
      <c r="F1931" s="362"/>
      <c r="G1931" s="362"/>
    </row>
    <row r="1932" spans="1:7" ht="15.75">
      <c r="A1932" s="362" t="s">
        <v>212</v>
      </c>
      <c r="B1932" s="362"/>
      <c r="C1932" s="229" t="s">
        <v>175</v>
      </c>
      <c r="D1932" s="229" t="s">
        <v>203</v>
      </c>
      <c r="E1932" s="229" t="s">
        <v>204</v>
      </c>
      <c r="F1932" s="229" t="s">
        <v>205</v>
      </c>
      <c r="G1932" s="229" t="s">
        <v>98</v>
      </c>
    </row>
    <row r="1933" spans="1:7">
      <c r="A1933" s="250" t="s">
        <v>363</v>
      </c>
      <c r="B1933" s="251" t="s">
        <v>364</v>
      </c>
      <c r="C1933" s="250" t="s">
        <v>133</v>
      </c>
      <c r="D1933" s="250" t="s">
        <v>192</v>
      </c>
      <c r="E1933" s="252">
        <v>7.1000000000000004E-3</v>
      </c>
      <c r="F1933" s="253">
        <v>53.09</v>
      </c>
      <c r="G1933" s="253">
        <v>0.37</v>
      </c>
    </row>
    <row r="1934" spans="1:7" ht="30">
      <c r="A1934" s="250" t="s">
        <v>1562</v>
      </c>
      <c r="B1934" s="251" t="s">
        <v>1563</v>
      </c>
      <c r="C1934" s="250" t="s">
        <v>133</v>
      </c>
      <c r="D1934" s="250" t="s">
        <v>192</v>
      </c>
      <c r="E1934" s="252">
        <v>1</v>
      </c>
      <c r="F1934" s="253">
        <v>0.68</v>
      </c>
      <c r="G1934" s="253">
        <v>0.68</v>
      </c>
    </row>
    <row r="1935" spans="1:7">
      <c r="A1935" s="250" t="s">
        <v>365</v>
      </c>
      <c r="B1935" s="251" t="s">
        <v>366</v>
      </c>
      <c r="C1935" s="250" t="s">
        <v>133</v>
      </c>
      <c r="D1935" s="250" t="s">
        <v>192</v>
      </c>
      <c r="E1935" s="252">
        <v>3.3799999999999997E-2</v>
      </c>
      <c r="F1935" s="253">
        <v>2.19</v>
      </c>
      <c r="G1935" s="253">
        <v>7.0000000000000007E-2</v>
      </c>
    </row>
    <row r="1936" spans="1:7" ht="30">
      <c r="A1936" s="250" t="s">
        <v>367</v>
      </c>
      <c r="B1936" s="251" t="s">
        <v>368</v>
      </c>
      <c r="C1936" s="250" t="s">
        <v>133</v>
      </c>
      <c r="D1936" s="250" t="s">
        <v>192</v>
      </c>
      <c r="E1936" s="252">
        <v>8.0000000000000002E-3</v>
      </c>
      <c r="F1936" s="253">
        <v>60.15</v>
      </c>
      <c r="G1936" s="253">
        <v>0.48</v>
      </c>
    </row>
    <row r="1937" spans="1:7" ht="15.75" customHeight="1">
      <c r="A1937" s="254"/>
      <c r="B1937" s="254"/>
      <c r="C1937" s="254"/>
      <c r="D1937" s="254"/>
      <c r="E1937" s="359" t="s">
        <v>224</v>
      </c>
      <c r="F1937" s="359"/>
      <c r="G1937" s="255">
        <v>1.6</v>
      </c>
    </row>
    <row r="1938" spans="1:7" ht="15.75" customHeight="1">
      <c r="A1938" s="362" t="s">
        <v>234</v>
      </c>
      <c r="B1938" s="362"/>
      <c r="C1938" s="229" t="s">
        <v>175</v>
      </c>
      <c r="D1938" s="229" t="s">
        <v>203</v>
      </c>
      <c r="E1938" s="229" t="s">
        <v>204</v>
      </c>
      <c r="F1938" s="229" t="s">
        <v>205</v>
      </c>
      <c r="G1938" s="229" t="s">
        <v>98</v>
      </c>
    </row>
    <row r="1939" spans="1:7" ht="30">
      <c r="A1939" s="250" t="s">
        <v>369</v>
      </c>
      <c r="B1939" s="251" t="s">
        <v>370</v>
      </c>
      <c r="C1939" s="250" t="s">
        <v>133</v>
      </c>
      <c r="D1939" s="250" t="s">
        <v>237</v>
      </c>
      <c r="E1939" s="252">
        <v>0.152</v>
      </c>
      <c r="F1939" s="253">
        <v>22.67</v>
      </c>
      <c r="G1939" s="253">
        <v>3.44</v>
      </c>
    </row>
    <row r="1940" spans="1:7" ht="30">
      <c r="A1940" s="250" t="s">
        <v>371</v>
      </c>
      <c r="B1940" s="251" t="s">
        <v>372</v>
      </c>
      <c r="C1940" s="250" t="s">
        <v>133</v>
      </c>
      <c r="D1940" s="250" t="s">
        <v>237</v>
      </c>
      <c r="E1940" s="252">
        <v>0.152</v>
      </c>
      <c r="F1940" s="253">
        <v>27.45</v>
      </c>
      <c r="G1940" s="253">
        <v>4.17</v>
      </c>
    </row>
    <row r="1941" spans="1:7" ht="15.75" customHeight="1">
      <c r="A1941" s="254"/>
      <c r="B1941" s="254"/>
      <c r="C1941" s="254"/>
      <c r="D1941" s="254"/>
      <c r="E1941" s="359" t="s">
        <v>240</v>
      </c>
      <c r="F1941" s="359"/>
      <c r="G1941" s="255">
        <v>7.61</v>
      </c>
    </row>
    <row r="1942" spans="1:7" ht="15.75">
      <c r="A1942" s="254"/>
      <c r="B1942" s="254"/>
      <c r="C1942" s="254"/>
      <c r="D1942" s="254"/>
      <c r="E1942" s="360" t="s">
        <v>230</v>
      </c>
      <c r="F1942" s="360"/>
      <c r="G1942" s="230">
        <v>9.2100000000000009</v>
      </c>
    </row>
    <row r="1943" spans="1:7" ht="15.75" customHeight="1">
      <c r="A1943" s="254"/>
      <c r="B1943" s="254"/>
      <c r="C1943" s="254"/>
      <c r="D1943" s="254"/>
      <c r="E1943" s="360" t="s">
        <v>231</v>
      </c>
      <c r="F1943" s="360"/>
      <c r="G1943" s="230">
        <v>6.46</v>
      </c>
    </row>
    <row r="1944" spans="1:7" ht="15.75" customHeight="1">
      <c r="A1944" s="254"/>
      <c r="B1944" s="254"/>
      <c r="C1944" s="254"/>
      <c r="D1944" s="254"/>
      <c r="E1944" s="360" t="s">
        <v>232</v>
      </c>
      <c r="F1944" s="360"/>
      <c r="G1944" s="230">
        <v>9.2100000000000009</v>
      </c>
    </row>
    <row r="1945" spans="1:7" ht="30" customHeight="1">
      <c r="A1945" s="254"/>
      <c r="B1945" s="254"/>
      <c r="C1945" s="254"/>
      <c r="D1945" s="254"/>
      <c r="E1945" s="360" t="s">
        <v>1862</v>
      </c>
      <c r="F1945" s="360"/>
      <c r="G1945" s="230">
        <v>2.0699999999999998</v>
      </c>
    </row>
    <row r="1946" spans="1:7" ht="15.75" customHeight="1">
      <c r="A1946" s="254"/>
      <c r="B1946" s="254"/>
      <c r="C1946" s="254"/>
      <c r="D1946" s="254"/>
      <c r="E1946" s="360" t="s">
        <v>233</v>
      </c>
      <c r="F1946" s="360"/>
      <c r="G1946" s="230">
        <v>11.28</v>
      </c>
    </row>
    <row r="1947" spans="1:7">
      <c r="A1947" s="254"/>
      <c r="B1947" s="254"/>
      <c r="C1947" s="361"/>
      <c r="D1947" s="361"/>
      <c r="E1947" s="254"/>
      <c r="F1947" s="254"/>
      <c r="G1947" s="254"/>
    </row>
    <row r="1948" spans="1:7" ht="33.75" customHeight="1">
      <c r="A1948" s="362" t="s">
        <v>1564</v>
      </c>
      <c r="B1948" s="362"/>
      <c r="C1948" s="362"/>
      <c r="D1948" s="362"/>
      <c r="E1948" s="362"/>
      <c r="F1948" s="362"/>
      <c r="G1948" s="362"/>
    </row>
    <row r="1949" spans="1:7" ht="15.75">
      <c r="A1949" s="362" t="s">
        <v>212</v>
      </c>
      <c r="B1949" s="362"/>
      <c r="C1949" s="229" t="s">
        <v>175</v>
      </c>
      <c r="D1949" s="229" t="s">
        <v>203</v>
      </c>
      <c r="E1949" s="229" t="s">
        <v>204</v>
      </c>
      <c r="F1949" s="229" t="s">
        <v>205</v>
      </c>
      <c r="G1949" s="229" t="s">
        <v>98</v>
      </c>
    </row>
    <row r="1950" spans="1:7">
      <c r="A1950" s="250" t="s">
        <v>363</v>
      </c>
      <c r="B1950" s="251" t="s">
        <v>364</v>
      </c>
      <c r="C1950" s="250" t="s">
        <v>133</v>
      </c>
      <c r="D1950" s="250" t="s">
        <v>192</v>
      </c>
      <c r="E1950" s="252">
        <v>7.1000000000000004E-3</v>
      </c>
      <c r="F1950" s="253">
        <v>53.09</v>
      </c>
      <c r="G1950" s="253">
        <v>0.37</v>
      </c>
    </row>
    <row r="1951" spans="1:7" ht="30">
      <c r="A1951" s="250" t="s">
        <v>1565</v>
      </c>
      <c r="B1951" s="251" t="s">
        <v>1566</v>
      </c>
      <c r="C1951" s="250" t="s">
        <v>133</v>
      </c>
      <c r="D1951" s="250" t="s">
        <v>192</v>
      </c>
      <c r="E1951" s="252">
        <v>1</v>
      </c>
      <c r="F1951" s="253">
        <v>1.4</v>
      </c>
      <c r="G1951" s="253">
        <v>1.4</v>
      </c>
    </row>
    <row r="1952" spans="1:7">
      <c r="A1952" s="250" t="s">
        <v>365</v>
      </c>
      <c r="B1952" s="251" t="s">
        <v>366</v>
      </c>
      <c r="C1952" s="250" t="s">
        <v>133</v>
      </c>
      <c r="D1952" s="250" t="s">
        <v>192</v>
      </c>
      <c r="E1952" s="252">
        <v>3.3799999999999997E-2</v>
      </c>
      <c r="F1952" s="253">
        <v>2.19</v>
      </c>
      <c r="G1952" s="253">
        <v>7.0000000000000007E-2</v>
      </c>
    </row>
    <row r="1953" spans="1:7" ht="30">
      <c r="A1953" s="250" t="s">
        <v>367</v>
      </c>
      <c r="B1953" s="251" t="s">
        <v>368</v>
      </c>
      <c r="C1953" s="250" t="s">
        <v>133</v>
      </c>
      <c r="D1953" s="250" t="s">
        <v>192</v>
      </c>
      <c r="E1953" s="252">
        <v>8.0000000000000002E-3</v>
      </c>
      <c r="F1953" s="253">
        <v>60.15</v>
      </c>
      <c r="G1953" s="253">
        <v>0.48</v>
      </c>
    </row>
    <row r="1954" spans="1:7" ht="15.75" customHeight="1">
      <c r="A1954" s="254"/>
      <c r="B1954" s="254"/>
      <c r="C1954" s="254"/>
      <c r="D1954" s="254"/>
      <c r="E1954" s="359" t="s">
        <v>224</v>
      </c>
      <c r="F1954" s="359"/>
      <c r="G1954" s="255">
        <v>2.3199999999999998</v>
      </c>
    </row>
    <row r="1955" spans="1:7" ht="15.75" customHeight="1">
      <c r="A1955" s="362" t="s">
        <v>234</v>
      </c>
      <c r="B1955" s="362"/>
      <c r="C1955" s="229" t="s">
        <v>175</v>
      </c>
      <c r="D1955" s="229" t="s">
        <v>203</v>
      </c>
      <c r="E1955" s="229" t="s">
        <v>204</v>
      </c>
      <c r="F1955" s="229" t="s">
        <v>205</v>
      </c>
      <c r="G1955" s="229" t="s">
        <v>98</v>
      </c>
    </row>
    <row r="1956" spans="1:7" ht="30">
      <c r="A1956" s="250" t="s">
        <v>369</v>
      </c>
      <c r="B1956" s="251" t="s">
        <v>370</v>
      </c>
      <c r="C1956" s="250" t="s">
        <v>133</v>
      </c>
      <c r="D1956" s="250" t="s">
        <v>237</v>
      </c>
      <c r="E1956" s="252">
        <v>0.152</v>
      </c>
      <c r="F1956" s="253">
        <v>22.67</v>
      </c>
      <c r="G1956" s="253">
        <v>3.44</v>
      </c>
    </row>
    <row r="1957" spans="1:7" ht="30">
      <c r="A1957" s="250" t="s">
        <v>371</v>
      </c>
      <c r="B1957" s="251" t="s">
        <v>372</v>
      </c>
      <c r="C1957" s="250" t="s">
        <v>133</v>
      </c>
      <c r="D1957" s="250" t="s">
        <v>237</v>
      </c>
      <c r="E1957" s="252">
        <v>0.152</v>
      </c>
      <c r="F1957" s="253">
        <v>27.45</v>
      </c>
      <c r="G1957" s="253">
        <v>4.17</v>
      </c>
    </row>
    <row r="1958" spans="1:7" ht="15.75" customHeight="1">
      <c r="A1958" s="254"/>
      <c r="B1958" s="254"/>
      <c r="C1958" s="254"/>
      <c r="D1958" s="254"/>
      <c r="E1958" s="359" t="s">
        <v>240</v>
      </c>
      <c r="F1958" s="359"/>
      <c r="G1958" s="255">
        <v>7.61</v>
      </c>
    </row>
    <row r="1959" spans="1:7" ht="15.75">
      <c r="A1959" s="254"/>
      <c r="B1959" s="254"/>
      <c r="C1959" s="254"/>
      <c r="D1959" s="254"/>
      <c r="E1959" s="360" t="s">
        <v>230</v>
      </c>
      <c r="F1959" s="360"/>
      <c r="G1959" s="230">
        <v>9.93</v>
      </c>
    </row>
    <row r="1960" spans="1:7" ht="15.75" customHeight="1">
      <c r="A1960" s="254"/>
      <c r="B1960" s="254"/>
      <c r="C1960" s="254"/>
      <c r="D1960" s="254"/>
      <c r="E1960" s="360" t="s">
        <v>231</v>
      </c>
      <c r="F1960" s="360"/>
      <c r="G1960" s="230">
        <v>7.18</v>
      </c>
    </row>
    <row r="1961" spans="1:7" ht="15.75" customHeight="1">
      <c r="A1961" s="254"/>
      <c r="B1961" s="254"/>
      <c r="C1961" s="254"/>
      <c r="D1961" s="254"/>
      <c r="E1961" s="360" t="s">
        <v>232</v>
      </c>
      <c r="F1961" s="360"/>
      <c r="G1961" s="230">
        <v>9.93</v>
      </c>
    </row>
    <row r="1962" spans="1:7" ht="15.75" customHeight="1">
      <c r="A1962" s="254"/>
      <c r="B1962" s="254"/>
      <c r="C1962" s="254"/>
      <c r="D1962" s="254"/>
      <c r="E1962" s="360" t="s">
        <v>1862</v>
      </c>
      <c r="F1962" s="360"/>
      <c r="G1962" s="230">
        <v>2.23</v>
      </c>
    </row>
    <row r="1963" spans="1:7" ht="15.75" customHeight="1">
      <c r="A1963" s="254"/>
      <c r="B1963" s="254"/>
      <c r="C1963" s="254"/>
      <c r="D1963" s="254"/>
      <c r="E1963" s="360" t="s">
        <v>233</v>
      </c>
      <c r="F1963" s="360"/>
      <c r="G1963" s="230">
        <v>12.16</v>
      </c>
    </row>
    <row r="1964" spans="1:7">
      <c r="A1964" s="254"/>
      <c r="B1964" s="254"/>
      <c r="C1964" s="361"/>
      <c r="D1964" s="361"/>
      <c r="E1964" s="254"/>
      <c r="F1964" s="254"/>
      <c r="G1964" s="254"/>
    </row>
    <row r="1965" spans="1:7" ht="30" customHeight="1">
      <c r="A1965" s="362" t="s">
        <v>1567</v>
      </c>
      <c r="B1965" s="362"/>
      <c r="C1965" s="362"/>
      <c r="D1965" s="362"/>
      <c r="E1965" s="362"/>
      <c r="F1965" s="362"/>
      <c r="G1965" s="362"/>
    </row>
    <row r="1966" spans="1:7" ht="15.75">
      <c r="A1966" s="362" t="s">
        <v>212</v>
      </c>
      <c r="B1966" s="362"/>
      <c r="C1966" s="229" t="s">
        <v>175</v>
      </c>
      <c r="D1966" s="229" t="s">
        <v>203</v>
      </c>
      <c r="E1966" s="229" t="s">
        <v>204</v>
      </c>
      <c r="F1966" s="229" t="s">
        <v>205</v>
      </c>
      <c r="G1966" s="229" t="s">
        <v>98</v>
      </c>
    </row>
    <row r="1967" spans="1:7">
      <c r="A1967" s="250" t="s">
        <v>363</v>
      </c>
      <c r="B1967" s="251" t="s">
        <v>364</v>
      </c>
      <c r="C1967" s="250" t="s">
        <v>133</v>
      </c>
      <c r="D1967" s="250" t="s">
        <v>192</v>
      </c>
      <c r="E1967" s="252">
        <v>5.8999999999999999E-3</v>
      </c>
      <c r="F1967" s="253">
        <v>53.09</v>
      </c>
      <c r="G1967" s="253">
        <v>0.31</v>
      </c>
    </row>
    <row r="1968" spans="1:7">
      <c r="A1968" s="250" t="s">
        <v>365</v>
      </c>
      <c r="B1968" s="251" t="s">
        <v>366</v>
      </c>
      <c r="C1968" s="250" t="s">
        <v>133</v>
      </c>
      <c r="D1968" s="250" t="s">
        <v>192</v>
      </c>
      <c r="E1968" s="252">
        <v>3.15E-2</v>
      </c>
      <c r="F1968" s="253">
        <v>2.19</v>
      </c>
      <c r="G1968" s="253">
        <v>0.06</v>
      </c>
    </row>
    <row r="1969" spans="1:7" ht="30">
      <c r="A1969" s="250" t="s">
        <v>1568</v>
      </c>
      <c r="B1969" s="251" t="s">
        <v>1569</v>
      </c>
      <c r="C1969" s="250" t="s">
        <v>133</v>
      </c>
      <c r="D1969" s="250" t="s">
        <v>192</v>
      </c>
      <c r="E1969" s="252">
        <v>1</v>
      </c>
      <c r="F1969" s="253">
        <v>1.41</v>
      </c>
      <c r="G1969" s="253">
        <v>1.41</v>
      </c>
    </row>
    <row r="1970" spans="1:7" ht="30">
      <c r="A1970" s="250" t="s">
        <v>367</v>
      </c>
      <c r="B1970" s="251" t="s">
        <v>368</v>
      </c>
      <c r="C1970" s="250" t="s">
        <v>133</v>
      </c>
      <c r="D1970" s="250" t="s">
        <v>192</v>
      </c>
      <c r="E1970" s="252">
        <v>7.0000000000000001E-3</v>
      </c>
      <c r="F1970" s="253">
        <v>60.15</v>
      </c>
      <c r="G1970" s="253">
        <v>0.42</v>
      </c>
    </row>
    <row r="1971" spans="1:7" ht="15.75" customHeight="1">
      <c r="A1971" s="254"/>
      <c r="B1971" s="254"/>
      <c r="C1971" s="254"/>
      <c r="D1971" s="254"/>
      <c r="E1971" s="359" t="s">
        <v>224</v>
      </c>
      <c r="F1971" s="359"/>
      <c r="G1971" s="255">
        <v>2.2000000000000002</v>
      </c>
    </row>
    <row r="1972" spans="1:7" ht="15.75" customHeight="1">
      <c r="A1972" s="362" t="s">
        <v>234</v>
      </c>
      <c r="B1972" s="362"/>
      <c r="C1972" s="229" t="s">
        <v>175</v>
      </c>
      <c r="D1972" s="229" t="s">
        <v>203</v>
      </c>
      <c r="E1972" s="229" t="s">
        <v>204</v>
      </c>
      <c r="F1972" s="229" t="s">
        <v>205</v>
      </c>
      <c r="G1972" s="229" t="s">
        <v>98</v>
      </c>
    </row>
    <row r="1973" spans="1:7" ht="30">
      <c r="A1973" s="250" t="s">
        <v>369</v>
      </c>
      <c r="B1973" s="251" t="s">
        <v>370</v>
      </c>
      <c r="C1973" s="250" t="s">
        <v>133</v>
      </c>
      <c r="D1973" s="250" t="s">
        <v>237</v>
      </c>
      <c r="E1973" s="252">
        <v>9.4399999999999998E-2</v>
      </c>
      <c r="F1973" s="253">
        <v>22.67</v>
      </c>
      <c r="G1973" s="253">
        <v>2.14</v>
      </c>
    </row>
    <row r="1974" spans="1:7" ht="30">
      <c r="A1974" s="250" t="s">
        <v>371</v>
      </c>
      <c r="B1974" s="251" t="s">
        <v>372</v>
      </c>
      <c r="C1974" s="250" t="s">
        <v>133</v>
      </c>
      <c r="D1974" s="250" t="s">
        <v>237</v>
      </c>
      <c r="E1974" s="252">
        <v>9.4399999999999998E-2</v>
      </c>
      <c r="F1974" s="253">
        <v>27.45</v>
      </c>
      <c r="G1974" s="253">
        <v>2.59</v>
      </c>
    </row>
    <row r="1975" spans="1:7" ht="33" customHeight="1">
      <c r="A1975" s="254"/>
      <c r="B1975" s="254"/>
      <c r="C1975" s="254"/>
      <c r="D1975" s="254"/>
      <c r="E1975" s="359" t="s">
        <v>240</v>
      </c>
      <c r="F1975" s="359"/>
      <c r="G1975" s="255">
        <v>4.7300000000000004</v>
      </c>
    </row>
    <row r="1976" spans="1:7" ht="15.75">
      <c r="A1976" s="254"/>
      <c r="B1976" s="254"/>
      <c r="C1976" s="254"/>
      <c r="D1976" s="254"/>
      <c r="E1976" s="360" t="s">
        <v>230</v>
      </c>
      <c r="F1976" s="360"/>
      <c r="G1976" s="230">
        <v>6.93</v>
      </c>
    </row>
    <row r="1977" spans="1:7" ht="15.75" customHeight="1">
      <c r="A1977" s="254"/>
      <c r="B1977" s="254"/>
      <c r="C1977" s="254"/>
      <c r="D1977" s="254"/>
      <c r="E1977" s="360" t="s">
        <v>231</v>
      </c>
      <c r="F1977" s="360"/>
      <c r="G1977" s="230">
        <v>5.21</v>
      </c>
    </row>
    <row r="1978" spans="1:7" ht="15.75" customHeight="1">
      <c r="A1978" s="254"/>
      <c r="B1978" s="254"/>
      <c r="C1978" s="254"/>
      <c r="D1978" s="254"/>
      <c r="E1978" s="360" t="s">
        <v>232</v>
      </c>
      <c r="F1978" s="360"/>
      <c r="G1978" s="230">
        <v>6.93</v>
      </c>
    </row>
    <row r="1979" spans="1:7" ht="15.75" customHeight="1">
      <c r="A1979" s="254"/>
      <c r="B1979" s="254"/>
      <c r="C1979" s="254"/>
      <c r="D1979" s="254"/>
      <c r="E1979" s="360" t="s">
        <v>1862</v>
      </c>
      <c r="F1979" s="360"/>
      <c r="G1979" s="230">
        <v>1.56</v>
      </c>
    </row>
    <row r="1980" spans="1:7" ht="15.75" customHeight="1">
      <c r="A1980" s="254"/>
      <c r="B1980" s="254"/>
      <c r="C1980" s="254"/>
      <c r="D1980" s="254"/>
      <c r="E1980" s="360" t="s">
        <v>233</v>
      </c>
      <c r="F1980" s="360"/>
      <c r="G1980" s="230">
        <v>8.49</v>
      </c>
    </row>
    <row r="1981" spans="1:7">
      <c r="A1981" s="254"/>
      <c r="B1981" s="254"/>
      <c r="C1981" s="361"/>
      <c r="D1981" s="361"/>
      <c r="E1981" s="254"/>
      <c r="F1981" s="254"/>
      <c r="G1981" s="254"/>
    </row>
    <row r="1982" spans="1:7" ht="15.75" customHeight="1">
      <c r="A1982" s="362" t="s">
        <v>1570</v>
      </c>
      <c r="B1982" s="362"/>
      <c r="C1982" s="362"/>
      <c r="D1982" s="362"/>
      <c r="E1982" s="362"/>
      <c r="F1982" s="362"/>
      <c r="G1982" s="362"/>
    </row>
    <row r="1983" spans="1:7" ht="15.75">
      <c r="A1983" s="362" t="s">
        <v>212</v>
      </c>
      <c r="B1983" s="362"/>
      <c r="C1983" s="229" t="s">
        <v>175</v>
      </c>
      <c r="D1983" s="229" t="s">
        <v>203</v>
      </c>
      <c r="E1983" s="229" t="s">
        <v>204</v>
      </c>
      <c r="F1983" s="229" t="s">
        <v>205</v>
      </c>
      <c r="G1983" s="229" t="s">
        <v>98</v>
      </c>
    </row>
    <row r="1984" spans="1:7">
      <c r="A1984" s="250" t="s">
        <v>363</v>
      </c>
      <c r="B1984" s="251" t="s">
        <v>364</v>
      </c>
      <c r="C1984" s="250" t="s">
        <v>133</v>
      </c>
      <c r="D1984" s="250" t="s">
        <v>192</v>
      </c>
      <c r="E1984" s="252">
        <v>7.1000000000000004E-3</v>
      </c>
      <c r="F1984" s="253">
        <v>53.09</v>
      </c>
      <c r="G1984" s="253">
        <v>0.37</v>
      </c>
    </row>
    <row r="1985" spans="1:7">
      <c r="A1985" s="250" t="s">
        <v>365</v>
      </c>
      <c r="B1985" s="251" t="s">
        <v>366</v>
      </c>
      <c r="C1985" s="250" t="s">
        <v>133</v>
      </c>
      <c r="D1985" s="250" t="s">
        <v>192</v>
      </c>
      <c r="E1985" s="252">
        <v>3.3799999999999997E-2</v>
      </c>
      <c r="F1985" s="253">
        <v>2.19</v>
      </c>
      <c r="G1985" s="253">
        <v>7.0000000000000007E-2</v>
      </c>
    </row>
    <row r="1986" spans="1:7">
      <c r="A1986" s="250" t="s">
        <v>1571</v>
      </c>
      <c r="B1986" s="251" t="s">
        <v>1572</v>
      </c>
      <c r="C1986" s="250" t="s">
        <v>133</v>
      </c>
      <c r="D1986" s="250" t="s">
        <v>192</v>
      </c>
      <c r="E1986" s="252">
        <v>1</v>
      </c>
      <c r="F1986" s="253">
        <v>0.76</v>
      </c>
      <c r="G1986" s="253">
        <v>0.76</v>
      </c>
    </row>
    <row r="1987" spans="1:7" ht="30">
      <c r="A1987" s="250" t="s">
        <v>367</v>
      </c>
      <c r="B1987" s="251" t="s">
        <v>368</v>
      </c>
      <c r="C1987" s="250" t="s">
        <v>133</v>
      </c>
      <c r="D1987" s="250" t="s">
        <v>192</v>
      </c>
      <c r="E1987" s="252">
        <v>8.0000000000000002E-3</v>
      </c>
      <c r="F1987" s="253">
        <v>60.15</v>
      </c>
      <c r="G1987" s="253">
        <v>0.48</v>
      </c>
    </row>
    <row r="1988" spans="1:7" ht="15.75" customHeight="1">
      <c r="A1988" s="254"/>
      <c r="B1988" s="254"/>
      <c r="C1988" s="254"/>
      <c r="D1988" s="254"/>
      <c r="E1988" s="359" t="s">
        <v>224</v>
      </c>
      <c r="F1988" s="359"/>
      <c r="G1988" s="255">
        <v>1.68</v>
      </c>
    </row>
    <row r="1989" spans="1:7" ht="15.75" customHeight="1">
      <c r="A1989" s="362" t="s">
        <v>234</v>
      </c>
      <c r="B1989" s="362"/>
      <c r="C1989" s="229" t="s">
        <v>175</v>
      </c>
      <c r="D1989" s="229" t="s">
        <v>203</v>
      </c>
      <c r="E1989" s="229" t="s">
        <v>204</v>
      </c>
      <c r="F1989" s="229" t="s">
        <v>205</v>
      </c>
      <c r="G1989" s="229" t="s">
        <v>98</v>
      </c>
    </row>
    <row r="1990" spans="1:7" ht="30">
      <c r="A1990" s="250" t="s">
        <v>369</v>
      </c>
      <c r="B1990" s="251" t="s">
        <v>370</v>
      </c>
      <c r="C1990" s="250" t="s">
        <v>133</v>
      </c>
      <c r="D1990" s="250" t="s">
        <v>237</v>
      </c>
      <c r="E1990" s="252">
        <v>0.1013</v>
      </c>
      <c r="F1990" s="253">
        <v>22.67</v>
      </c>
      <c r="G1990" s="253">
        <v>2.29</v>
      </c>
    </row>
    <row r="1991" spans="1:7" ht="30">
      <c r="A1991" s="250" t="s">
        <v>371</v>
      </c>
      <c r="B1991" s="251" t="s">
        <v>372</v>
      </c>
      <c r="C1991" s="250" t="s">
        <v>133</v>
      </c>
      <c r="D1991" s="250" t="s">
        <v>237</v>
      </c>
      <c r="E1991" s="252">
        <v>0.1013</v>
      </c>
      <c r="F1991" s="253">
        <v>27.45</v>
      </c>
      <c r="G1991" s="253">
        <v>2.78</v>
      </c>
    </row>
    <row r="1992" spans="1:7" ht="15.75" customHeight="1">
      <c r="A1992" s="254"/>
      <c r="B1992" s="254"/>
      <c r="C1992" s="254"/>
      <c r="D1992" s="254"/>
      <c r="E1992" s="359" t="s">
        <v>240</v>
      </c>
      <c r="F1992" s="359"/>
      <c r="G1992" s="255">
        <v>5.07</v>
      </c>
    </row>
    <row r="1993" spans="1:7" ht="15.75">
      <c r="A1993" s="254"/>
      <c r="B1993" s="254"/>
      <c r="C1993" s="254"/>
      <c r="D1993" s="254"/>
      <c r="E1993" s="360" t="s">
        <v>230</v>
      </c>
      <c r="F1993" s="360"/>
      <c r="G1993" s="230">
        <v>6.75</v>
      </c>
    </row>
    <row r="1994" spans="1:7" ht="15.75" customHeight="1">
      <c r="A1994" s="254"/>
      <c r="B1994" s="254"/>
      <c r="C1994" s="254"/>
      <c r="D1994" s="254"/>
      <c r="E1994" s="360" t="s">
        <v>231</v>
      </c>
      <c r="F1994" s="360"/>
      <c r="G1994" s="230">
        <v>4.91</v>
      </c>
    </row>
    <row r="1995" spans="1:7" ht="15.75" customHeight="1">
      <c r="A1995" s="254"/>
      <c r="B1995" s="254"/>
      <c r="C1995" s="254"/>
      <c r="D1995" s="254"/>
      <c r="E1995" s="360" t="s">
        <v>232</v>
      </c>
      <c r="F1995" s="360"/>
      <c r="G1995" s="230">
        <v>6.75</v>
      </c>
    </row>
    <row r="1996" spans="1:7" ht="15.75" customHeight="1">
      <c r="A1996" s="254"/>
      <c r="B1996" s="254"/>
      <c r="C1996" s="254"/>
      <c r="D1996" s="254"/>
      <c r="E1996" s="360" t="s">
        <v>1862</v>
      </c>
      <c r="F1996" s="360"/>
      <c r="G1996" s="230">
        <v>1.52</v>
      </c>
    </row>
    <row r="1997" spans="1:7" ht="15.75" customHeight="1">
      <c r="A1997" s="254"/>
      <c r="B1997" s="254"/>
      <c r="C1997" s="254"/>
      <c r="D1997" s="254"/>
      <c r="E1997" s="360" t="s">
        <v>233</v>
      </c>
      <c r="F1997" s="360"/>
      <c r="G1997" s="230">
        <v>8.27</v>
      </c>
    </row>
    <row r="1998" spans="1:7">
      <c r="A1998" s="254"/>
      <c r="B1998" s="254"/>
      <c r="C1998" s="361"/>
      <c r="D1998" s="361"/>
      <c r="E1998" s="254"/>
      <c r="F1998" s="254"/>
      <c r="G1998" s="254"/>
    </row>
    <row r="1999" spans="1:7" ht="31.5" customHeight="1">
      <c r="A1999" s="362" t="s">
        <v>1573</v>
      </c>
      <c r="B1999" s="362"/>
      <c r="C1999" s="362"/>
      <c r="D1999" s="362"/>
      <c r="E1999" s="362"/>
      <c r="F1999" s="362"/>
      <c r="G1999" s="362"/>
    </row>
    <row r="2000" spans="1:7" s="190" customFormat="1" ht="15.75">
      <c r="A2000" s="362" t="s">
        <v>212</v>
      </c>
      <c r="B2000" s="362"/>
      <c r="C2000" s="229" t="s">
        <v>175</v>
      </c>
      <c r="D2000" s="229" t="s">
        <v>203</v>
      </c>
      <c r="E2000" s="229" t="s">
        <v>204</v>
      </c>
      <c r="F2000" s="229" t="s">
        <v>205</v>
      </c>
      <c r="G2000" s="229" t="s">
        <v>98</v>
      </c>
    </row>
    <row r="2001" spans="1:7" s="190" customFormat="1" ht="30">
      <c r="A2001" s="250" t="s">
        <v>1574</v>
      </c>
      <c r="B2001" s="251" t="s">
        <v>1575</v>
      </c>
      <c r="C2001" s="250" t="s">
        <v>133</v>
      </c>
      <c r="D2001" s="250" t="s">
        <v>192</v>
      </c>
      <c r="E2001" s="252">
        <v>1</v>
      </c>
      <c r="F2001" s="253">
        <v>0.83</v>
      </c>
      <c r="G2001" s="253">
        <v>0.83</v>
      </c>
    </row>
    <row r="2002" spans="1:7" s="190" customFormat="1">
      <c r="A2002" s="250" t="s">
        <v>363</v>
      </c>
      <c r="B2002" s="251" t="s">
        <v>364</v>
      </c>
      <c r="C2002" s="250" t="s">
        <v>133</v>
      </c>
      <c r="D2002" s="250" t="s">
        <v>192</v>
      </c>
      <c r="E2002" s="252">
        <v>5.8999999999999999E-3</v>
      </c>
      <c r="F2002" s="253">
        <v>53.09</v>
      </c>
      <c r="G2002" s="253">
        <v>0.31</v>
      </c>
    </row>
    <row r="2003" spans="1:7" s="190" customFormat="1">
      <c r="A2003" s="250" t="s">
        <v>365</v>
      </c>
      <c r="B2003" s="251" t="s">
        <v>366</v>
      </c>
      <c r="C2003" s="250" t="s">
        <v>133</v>
      </c>
      <c r="D2003" s="250" t="s">
        <v>192</v>
      </c>
      <c r="E2003" s="252">
        <v>3.15E-2</v>
      </c>
      <c r="F2003" s="253">
        <v>2.19</v>
      </c>
      <c r="G2003" s="253">
        <v>0.06</v>
      </c>
    </row>
    <row r="2004" spans="1:7" s="190" customFormat="1" ht="30">
      <c r="A2004" s="250" t="s">
        <v>367</v>
      </c>
      <c r="B2004" s="251" t="s">
        <v>368</v>
      </c>
      <c r="C2004" s="250" t="s">
        <v>133</v>
      </c>
      <c r="D2004" s="250" t="s">
        <v>192</v>
      </c>
      <c r="E2004" s="252">
        <v>7.0000000000000001E-3</v>
      </c>
      <c r="F2004" s="253">
        <v>60.15</v>
      </c>
      <c r="G2004" s="253">
        <v>0.42</v>
      </c>
    </row>
    <row r="2005" spans="1:7" s="190" customFormat="1" ht="15.75" customHeight="1">
      <c r="A2005" s="254"/>
      <c r="B2005" s="254"/>
      <c r="C2005" s="254"/>
      <c r="D2005" s="254"/>
      <c r="E2005" s="359" t="s">
        <v>224</v>
      </c>
      <c r="F2005" s="359"/>
      <c r="G2005" s="255">
        <v>1.62</v>
      </c>
    </row>
    <row r="2006" spans="1:7" s="190" customFormat="1" ht="15.75" customHeight="1">
      <c r="A2006" s="362" t="s">
        <v>234</v>
      </c>
      <c r="B2006" s="362"/>
      <c r="C2006" s="229" t="s">
        <v>175</v>
      </c>
      <c r="D2006" s="229" t="s">
        <v>203</v>
      </c>
      <c r="E2006" s="229" t="s">
        <v>204</v>
      </c>
      <c r="F2006" s="229" t="s">
        <v>205</v>
      </c>
      <c r="G2006" s="229" t="s">
        <v>98</v>
      </c>
    </row>
    <row r="2007" spans="1:7" s="190" customFormat="1" ht="30">
      <c r="A2007" s="250" t="s">
        <v>369</v>
      </c>
      <c r="B2007" s="251" t="s">
        <v>370</v>
      </c>
      <c r="C2007" s="250" t="s">
        <v>133</v>
      </c>
      <c r="D2007" s="250" t="s">
        <v>237</v>
      </c>
      <c r="E2007" s="252">
        <v>9.4399999999999998E-2</v>
      </c>
      <c r="F2007" s="253">
        <v>22.67</v>
      </c>
      <c r="G2007" s="253">
        <v>2.14</v>
      </c>
    </row>
    <row r="2008" spans="1:7" s="190" customFormat="1" ht="30">
      <c r="A2008" s="250" t="s">
        <v>371</v>
      </c>
      <c r="B2008" s="251" t="s">
        <v>372</v>
      </c>
      <c r="C2008" s="250" t="s">
        <v>133</v>
      </c>
      <c r="D2008" s="250" t="s">
        <v>237</v>
      </c>
      <c r="E2008" s="252">
        <v>9.4399999999999998E-2</v>
      </c>
      <c r="F2008" s="253">
        <v>27.45</v>
      </c>
      <c r="G2008" s="253">
        <v>2.59</v>
      </c>
    </row>
    <row r="2009" spans="1:7" s="190" customFormat="1" ht="15.75" customHeight="1">
      <c r="A2009" s="254"/>
      <c r="B2009" s="254"/>
      <c r="C2009" s="254"/>
      <c r="D2009" s="254"/>
      <c r="E2009" s="359" t="s">
        <v>240</v>
      </c>
      <c r="F2009" s="359"/>
      <c r="G2009" s="255">
        <v>4.7300000000000004</v>
      </c>
    </row>
    <row r="2010" spans="1:7" s="190" customFormat="1" ht="15.75">
      <c r="A2010" s="254"/>
      <c r="B2010" s="254"/>
      <c r="C2010" s="254"/>
      <c r="D2010" s="254"/>
      <c r="E2010" s="360" t="s">
        <v>230</v>
      </c>
      <c r="F2010" s="360"/>
      <c r="G2010" s="230">
        <v>6.35</v>
      </c>
    </row>
    <row r="2011" spans="1:7" s="190" customFormat="1" ht="15.75" customHeight="1">
      <c r="A2011" s="254"/>
      <c r="B2011" s="254"/>
      <c r="C2011" s="254"/>
      <c r="D2011" s="254"/>
      <c r="E2011" s="360" t="s">
        <v>231</v>
      </c>
      <c r="F2011" s="360"/>
      <c r="G2011" s="230">
        <v>4.63</v>
      </c>
    </row>
    <row r="2012" spans="1:7" s="190" customFormat="1" ht="15.75" customHeight="1">
      <c r="A2012" s="254"/>
      <c r="B2012" s="254"/>
      <c r="C2012" s="254"/>
      <c r="D2012" s="254"/>
      <c r="E2012" s="360" t="s">
        <v>232</v>
      </c>
      <c r="F2012" s="360"/>
      <c r="G2012" s="230">
        <v>6.35</v>
      </c>
    </row>
    <row r="2013" spans="1:7" s="190" customFormat="1" ht="15.75" customHeight="1">
      <c r="A2013" s="254"/>
      <c r="B2013" s="254"/>
      <c r="C2013" s="254"/>
      <c r="D2013" s="254"/>
      <c r="E2013" s="360" t="s">
        <v>1862</v>
      </c>
      <c r="F2013" s="360"/>
      <c r="G2013" s="230">
        <v>1.43</v>
      </c>
    </row>
    <row r="2014" spans="1:7" s="190" customFormat="1" ht="15.75" customHeight="1">
      <c r="A2014" s="254"/>
      <c r="B2014" s="254"/>
      <c r="C2014" s="254"/>
      <c r="D2014" s="254"/>
      <c r="E2014" s="360" t="s">
        <v>233</v>
      </c>
      <c r="F2014" s="360"/>
      <c r="G2014" s="230">
        <v>7.78</v>
      </c>
    </row>
    <row r="2015" spans="1:7" s="190" customFormat="1">
      <c r="A2015" s="254"/>
      <c r="B2015" s="254"/>
      <c r="C2015" s="361"/>
      <c r="D2015" s="361"/>
      <c r="E2015" s="254"/>
      <c r="F2015" s="254"/>
      <c r="G2015" s="254"/>
    </row>
    <row r="2016" spans="1:7" ht="15.75" customHeight="1">
      <c r="A2016" s="362" t="s">
        <v>1576</v>
      </c>
      <c r="B2016" s="362"/>
      <c r="C2016" s="362"/>
      <c r="D2016" s="362"/>
      <c r="E2016" s="362"/>
      <c r="F2016" s="362"/>
      <c r="G2016" s="362"/>
    </row>
    <row r="2017" spans="1:7" ht="15.75">
      <c r="A2017" s="362" t="s">
        <v>212</v>
      </c>
      <c r="B2017" s="362"/>
      <c r="C2017" s="229" t="s">
        <v>175</v>
      </c>
      <c r="D2017" s="229" t="s">
        <v>203</v>
      </c>
      <c r="E2017" s="229" t="s">
        <v>204</v>
      </c>
      <c r="F2017" s="229" t="s">
        <v>205</v>
      </c>
      <c r="G2017" s="229" t="s">
        <v>98</v>
      </c>
    </row>
    <row r="2018" spans="1:7">
      <c r="A2018" s="250" t="s">
        <v>363</v>
      </c>
      <c r="B2018" s="251" t="s">
        <v>364</v>
      </c>
      <c r="C2018" s="250" t="s">
        <v>133</v>
      </c>
      <c r="D2018" s="250" t="s">
        <v>192</v>
      </c>
      <c r="E2018" s="252">
        <v>1.06E-2</v>
      </c>
      <c r="F2018" s="253">
        <v>53.09</v>
      </c>
      <c r="G2018" s="253">
        <v>0.56000000000000005</v>
      </c>
    </row>
    <row r="2019" spans="1:7">
      <c r="A2019" s="250" t="s">
        <v>365</v>
      </c>
      <c r="B2019" s="251" t="s">
        <v>366</v>
      </c>
      <c r="C2019" s="250" t="s">
        <v>133</v>
      </c>
      <c r="D2019" s="250" t="s">
        <v>192</v>
      </c>
      <c r="E2019" s="252">
        <v>5.0700000000000002E-2</v>
      </c>
      <c r="F2019" s="253">
        <v>2.19</v>
      </c>
      <c r="G2019" s="253">
        <v>0.11</v>
      </c>
    </row>
    <row r="2020" spans="1:7" ht="30">
      <c r="A2020" s="250" t="s">
        <v>367</v>
      </c>
      <c r="B2020" s="251" t="s">
        <v>368</v>
      </c>
      <c r="C2020" s="250" t="s">
        <v>133</v>
      </c>
      <c r="D2020" s="250" t="s">
        <v>192</v>
      </c>
      <c r="E2020" s="252">
        <v>1.2E-2</v>
      </c>
      <c r="F2020" s="253">
        <v>60.15</v>
      </c>
      <c r="G2020" s="253">
        <v>0.72</v>
      </c>
    </row>
    <row r="2021" spans="1:7" ht="30">
      <c r="A2021" s="250" t="s">
        <v>1577</v>
      </c>
      <c r="B2021" s="251" t="s">
        <v>1578</v>
      </c>
      <c r="C2021" s="250" t="s">
        <v>133</v>
      </c>
      <c r="D2021" s="250" t="s">
        <v>192</v>
      </c>
      <c r="E2021" s="252">
        <v>1</v>
      </c>
      <c r="F2021" s="253">
        <v>1.1200000000000001</v>
      </c>
      <c r="G2021" s="253">
        <v>1.1200000000000001</v>
      </c>
    </row>
    <row r="2022" spans="1:7" ht="15.75" customHeight="1">
      <c r="A2022" s="254"/>
      <c r="B2022" s="254"/>
      <c r="C2022" s="254"/>
      <c r="D2022" s="254"/>
      <c r="E2022" s="359" t="s">
        <v>224</v>
      </c>
      <c r="F2022" s="359"/>
      <c r="G2022" s="255">
        <v>2.5099999999999998</v>
      </c>
    </row>
    <row r="2023" spans="1:7" ht="15.75" customHeight="1">
      <c r="A2023" s="362" t="s">
        <v>234</v>
      </c>
      <c r="B2023" s="362"/>
      <c r="C2023" s="229" t="s">
        <v>175</v>
      </c>
      <c r="D2023" s="229" t="s">
        <v>203</v>
      </c>
      <c r="E2023" s="229" t="s">
        <v>204</v>
      </c>
      <c r="F2023" s="229" t="s">
        <v>205</v>
      </c>
      <c r="G2023" s="229" t="s">
        <v>98</v>
      </c>
    </row>
    <row r="2024" spans="1:7" ht="30">
      <c r="A2024" s="250" t="s">
        <v>369</v>
      </c>
      <c r="B2024" s="251" t="s">
        <v>370</v>
      </c>
      <c r="C2024" s="250" t="s">
        <v>133</v>
      </c>
      <c r="D2024" s="250" t="s">
        <v>237</v>
      </c>
      <c r="E2024" s="252">
        <v>0.2026</v>
      </c>
      <c r="F2024" s="253">
        <v>22.67</v>
      </c>
      <c r="G2024" s="253">
        <v>4.59</v>
      </c>
    </row>
    <row r="2025" spans="1:7" ht="30">
      <c r="A2025" s="250" t="s">
        <v>371</v>
      </c>
      <c r="B2025" s="251" t="s">
        <v>372</v>
      </c>
      <c r="C2025" s="250" t="s">
        <v>133</v>
      </c>
      <c r="D2025" s="250" t="s">
        <v>237</v>
      </c>
      <c r="E2025" s="252">
        <v>0.2026</v>
      </c>
      <c r="F2025" s="253">
        <v>27.45</v>
      </c>
      <c r="G2025" s="253">
        <v>5.56</v>
      </c>
    </row>
    <row r="2026" spans="1:7" ht="15.75" customHeight="1">
      <c r="A2026" s="254"/>
      <c r="B2026" s="254"/>
      <c r="C2026" s="254"/>
      <c r="D2026" s="254"/>
      <c r="E2026" s="359" t="s">
        <v>240</v>
      </c>
      <c r="F2026" s="359"/>
      <c r="G2026" s="255">
        <v>10.15</v>
      </c>
    </row>
    <row r="2027" spans="1:7" ht="33" customHeight="1">
      <c r="A2027" s="254"/>
      <c r="B2027" s="254"/>
      <c r="C2027" s="254"/>
      <c r="D2027" s="254"/>
      <c r="E2027" s="360" t="s">
        <v>230</v>
      </c>
      <c r="F2027" s="360"/>
      <c r="G2027" s="230">
        <v>12.66</v>
      </c>
    </row>
    <row r="2028" spans="1:7" ht="15.75" customHeight="1">
      <c r="A2028" s="254"/>
      <c r="B2028" s="254"/>
      <c r="C2028" s="254"/>
      <c r="D2028" s="254"/>
      <c r="E2028" s="360" t="s">
        <v>231</v>
      </c>
      <c r="F2028" s="360"/>
      <c r="G2028" s="230">
        <v>8.99</v>
      </c>
    </row>
    <row r="2029" spans="1:7" ht="15.75" customHeight="1">
      <c r="A2029" s="254"/>
      <c r="B2029" s="254"/>
      <c r="C2029" s="254"/>
      <c r="D2029" s="254"/>
      <c r="E2029" s="360" t="s">
        <v>232</v>
      </c>
      <c r="F2029" s="360"/>
      <c r="G2029" s="230">
        <v>12.66</v>
      </c>
    </row>
    <row r="2030" spans="1:7" ht="15.75" customHeight="1">
      <c r="A2030" s="254"/>
      <c r="B2030" s="254"/>
      <c r="C2030" s="254"/>
      <c r="D2030" s="254"/>
      <c r="E2030" s="360" t="s">
        <v>1862</v>
      </c>
      <c r="F2030" s="360"/>
      <c r="G2030" s="230">
        <v>2.84</v>
      </c>
    </row>
    <row r="2031" spans="1:7" ht="15.75" customHeight="1">
      <c r="A2031" s="254"/>
      <c r="B2031" s="254"/>
      <c r="C2031" s="254"/>
      <c r="D2031" s="254"/>
      <c r="E2031" s="360" t="s">
        <v>233</v>
      </c>
      <c r="F2031" s="360"/>
      <c r="G2031" s="230">
        <v>15.5</v>
      </c>
    </row>
    <row r="2032" spans="1:7">
      <c r="A2032" s="254"/>
      <c r="B2032" s="254"/>
      <c r="C2032" s="361"/>
      <c r="D2032" s="361"/>
      <c r="E2032" s="254"/>
      <c r="F2032" s="254"/>
      <c r="G2032" s="254"/>
    </row>
    <row r="2033" spans="1:7" ht="31.5" customHeight="1">
      <c r="A2033" s="362" t="s">
        <v>1579</v>
      </c>
      <c r="B2033" s="362"/>
      <c r="C2033" s="362"/>
      <c r="D2033" s="362"/>
      <c r="E2033" s="362"/>
      <c r="F2033" s="362"/>
      <c r="G2033" s="362"/>
    </row>
    <row r="2034" spans="1:7" ht="15.75">
      <c r="A2034" s="362" t="s">
        <v>212</v>
      </c>
      <c r="B2034" s="362"/>
      <c r="C2034" s="229" t="s">
        <v>175</v>
      </c>
      <c r="D2034" s="229" t="s">
        <v>203</v>
      </c>
      <c r="E2034" s="229" t="s">
        <v>204</v>
      </c>
      <c r="F2034" s="229" t="s">
        <v>205</v>
      </c>
      <c r="G2034" s="229" t="s">
        <v>98</v>
      </c>
    </row>
    <row r="2035" spans="1:7">
      <c r="A2035" s="250" t="s">
        <v>363</v>
      </c>
      <c r="B2035" s="251" t="s">
        <v>364</v>
      </c>
      <c r="C2035" s="250" t="s">
        <v>133</v>
      </c>
      <c r="D2035" s="250" t="s">
        <v>192</v>
      </c>
      <c r="E2035" s="252">
        <v>7.1000000000000004E-3</v>
      </c>
      <c r="F2035" s="253">
        <v>53.09</v>
      </c>
      <c r="G2035" s="253">
        <v>0.37</v>
      </c>
    </row>
    <row r="2036" spans="1:7" ht="30">
      <c r="A2036" s="250" t="s">
        <v>1580</v>
      </c>
      <c r="B2036" s="251" t="s">
        <v>1581</v>
      </c>
      <c r="C2036" s="250" t="s">
        <v>133</v>
      </c>
      <c r="D2036" s="250" t="s">
        <v>192</v>
      </c>
      <c r="E2036" s="252">
        <v>1</v>
      </c>
      <c r="F2036" s="253">
        <v>2.79</v>
      </c>
      <c r="G2036" s="253">
        <v>2.79</v>
      </c>
    </row>
    <row r="2037" spans="1:7">
      <c r="A2037" s="250" t="s">
        <v>365</v>
      </c>
      <c r="B2037" s="251" t="s">
        <v>366</v>
      </c>
      <c r="C2037" s="250" t="s">
        <v>133</v>
      </c>
      <c r="D2037" s="250" t="s">
        <v>192</v>
      </c>
      <c r="E2037" s="252">
        <v>3.3799999999999997E-2</v>
      </c>
      <c r="F2037" s="253">
        <v>2.19</v>
      </c>
      <c r="G2037" s="253">
        <v>7.0000000000000007E-2</v>
      </c>
    </row>
    <row r="2038" spans="1:7" ht="30">
      <c r="A2038" s="250" t="s">
        <v>367</v>
      </c>
      <c r="B2038" s="251" t="s">
        <v>368</v>
      </c>
      <c r="C2038" s="250" t="s">
        <v>133</v>
      </c>
      <c r="D2038" s="250" t="s">
        <v>192</v>
      </c>
      <c r="E2038" s="252">
        <v>8.0000000000000002E-3</v>
      </c>
      <c r="F2038" s="253">
        <v>60.15</v>
      </c>
      <c r="G2038" s="253">
        <v>0.48</v>
      </c>
    </row>
    <row r="2039" spans="1:7" ht="15.75" customHeight="1">
      <c r="A2039" s="254"/>
      <c r="B2039" s="254"/>
      <c r="C2039" s="254"/>
      <c r="D2039" s="254"/>
      <c r="E2039" s="359" t="s">
        <v>224</v>
      </c>
      <c r="F2039" s="359"/>
      <c r="G2039" s="255">
        <v>3.71</v>
      </c>
    </row>
    <row r="2040" spans="1:7" ht="15.75" customHeight="1">
      <c r="A2040" s="362" t="s">
        <v>234</v>
      </c>
      <c r="B2040" s="362"/>
      <c r="C2040" s="229" t="s">
        <v>175</v>
      </c>
      <c r="D2040" s="229" t="s">
        <v>203</v>
      </c>
      <c r="E2040" s="229" t="s">
        <v>204</v>
      </c>
      <c r="F2040" s="229" t="s">
        <v>205</v>
      </c>
      <c r="G2040" s="229" t="s">
        <v>98</v>
      </c>
    </row>
    <row r="2041" spans="1:7" ht="30">
      <c r="A2041" s="250" t="s">
        <v>369</v>
      </c>
      <c r="B2041" s="251" t="s">
        <v>370</v>
      </c>
      <c r="C2041" s="250" t="s">
        <v>133</v>
      </c>
      <c r="D2041" s="250" t="s">
        <v>237</v>
      </c>
      <c r="E2041" s="252">
        <v>0.152</v>
      </c>
      <c r="F2041" s="253">
        <v>22.67</v>
      </c>
      <c r="G2041" s="253">
        <v>3.44</v>
      </c>
    </row>
    <row r="2042" spans="1:7" ht="30.75" customHeight="1">
      <c r="A2042" s="250" t="s">
        <v>371</v>
      </c>
      <c r="B2042" s="251" t="s">
        <v>372</v>
      </c>
      <c r="C2042" s="250" t="s">
        <v>133</v>
      </c>
      <c r="D2042" s="250" t="s">
        <v>237</v>
      </c>
      <c r="E2042" s="252">
        <v>0.152</v>
      </c>
      <c r="F2042" s="253">
        <v>27.45</v>
      </c>
      <c r="G2042" s="253">
        <v>4.17</v>
      </c>
    </row>
    <row r="2043" spans="1:7" ht="15.75" customHeight="1">
      <c r="A2043" s="254"/>
      <c r="B2043" s="254"/>
      <c r="C2043" s="254"/>
      <c r="D2043" s="254"/>
      <c r="E2043" s="359" t="s">
        <v>240</v>
      </c>
      <c r="F2043" s="359"/>
      <c r="G2043" s="255">
        <v>7.61</v>
      </c>
    </row>
    <row r="2044" spans="1:7" ht="15.75">
      <c r="A2044" s="254"/>
      <c r="B2044" s="254"/>
      <c r="C2044" s="254"/>
      <c r="D2044" s="254"/>
      <c r="E2044" s="360" t="s">
        <v>230</v>
      </c>
      <c r="F2044" s="360"/>
      <c r="G2044" s="230">
        <v>11.32</v>
      </c>
    </row>
    <row r="2045" spans="1:7" ht="15.75" customHeight="1">
      <c r="A2045" s="254"/>
      <c r="B2045" s="254"/>
      <c r="C2045" s="254"/>
      <c r="D2045" s="254"/>
      <c r="E2045" s="360" t="s">
        <v>231</v>
      </c>
      <c r="F2045" s="360"/>
      <c r="G2045" s="230">
        <v>8.57</v>
      </c>
    </row>
    <row r="2046" spans="1:7" ht="15.75" customHeight="1">
      <c r="A2046" s="254"/>
      <c r="B2046" s="254"/>
      <c r="C2046" s="254"/>
      <c r="D2046" s="254"/>
      <c r="E2046" s="360" t="s">
        <v>232</v>
      </c>
      <c r="F2046" s="360"/>
      <c r="G2046" s="230">
        <v>11.32</v>
      </c>
    </row>
    <row r="2047" spans="1:7" ht="15.75" customHeight="1">
      <c r="A2047" s="254"/>
      <c r="B2047" s="254"/>
      <c r="C2047" s="254"/>
      <c r="D2047" s="254"/>
      <c r="E2047" s="360" t="s">
        <v>1862</v>
      </c>
      <c r="F2047" s="360"/>
      <c r="G2047" s="230">
        <v>2.54</v>
      </c>
    </row>
    <row r="2048" spans="1:7" ht="15.75" customHeight="1">
      <c r="A2048" s="254"/>
      <c r="B2048" s="254"/>
      <c r="C2048" s="254"/>
      <c r="D2048" s="254"/>
      <c r="E2048" s="360" t="s">
        <v>233</v>
      </c>
      <c r="F2048" s="360"/>
      <c r="G2048" s="230">
        <v>13.86</v>
      </c>
    </row>
    <row r="2049" spans="1:7">
      <c r="A2049" s="254"/>
      <c r="B2049" s="254"/>
      <c r="C2049" s="361"/>
      <c r="D2049" s="361"/>
      <c r="E2049" s="254"/>
      <c r="F2049" s="254"/>
      <c r="G2049" s="254"/>
    </row>
    <row r="2050" spans="1:7" ht="33" customHeight="1">
      <c r="A2050" s="362" t="s">
        <v>1582</v>
      </c>
      <c r="B2050" s="362"/>
      <c r="C2050" s="362"/>
      <c r="D2050" s="362"/>
      <c r="E2050" s="362"/>
      <c r="F2050" s="362"/>
      <c r="G2050" s="362"/>
    </row>
    <row r="2051" spans="1:7" ht="15.75">
      <c r="A2051" s="362" t="s">
        <v>245</v>
      </c>
      <c r="B2051" s="362"/>
      <c r="C2051" s="229" t="s">
        <v>175</v>
      </c>
      <c r="D2051" s="229" t="s">
        <v>203</v>
      </c>
      <c r="E2051" s="229" t="s">
        <v>204</v>
      </c>
      <c r="F2051" s="229" t="s">
        <v>205</v>
      </c>
      <c r="G2051" s="229" t="s">
        <v>98</v>
      </c>
    </row>
    <row r="2052" spans="1:7" ht="60">
      <c r="A2052" s="250" t="s">
        <v>1583</v>
      </c>
      <c r="B2052" s="251" t="s">
        <v>1584</v>
      </c>
      <c r="C2052" s="250" t="s">
        <v>133</v>
      </c>
      <c r="D2052" s="250" t="s">
        <v>192</v>
      </c>
      <c r="E2052" s="252">
        <v>3</v>
      </c>
      <c r="F2052" s="253">
        <v>19.8</v>
      </c>
      <c r="G2052" s="253">
        <v>59.4</v>
      </c>
    </row>
    <row r="2053" spans="1:7" ht="60">
      <c r="A2053" s="250" t="s">
        <v>1585</v>
      </c>
      <c r="B2053" s="251" t="s">
        <v>1586</v>
      </c>
      <c r="C2053" s="250" t="s">
        <v>133</v>
      </c>
      <c r="D2053" s="250" t="s">
        <v>192</v>
      </c>
      <c r="E2053" s="252">
        <v>1</v>
      </c>
      <c r="F2053" s="253">
        <v>34.21</v>
      </c>
      <c r="G2053" s="253">
        <v>34.21</v>
      </c>
    </row>
    <row r="2054" spans="1:7" ht="30">
      <c r="A2054" s="250" t="s">
        <v>1587</v>
      </c>
      <c r="B2054" s="251" t="s">
        <v>1588</v>
      </c>
      <c r="C2054" s="250" t="s">
        <v>133</v>
      </c>
      <c r="D2054" s="250" t="s">
        <v>192</v>
      </c>
      <c r="E2054" s="252">
        <v>1</v>
      </c>
      <c r="F2054" s="253">
        <v>469.06</v>
      </c>
      <c r="G2054" s="253">
        <v>469.06</v>
      </c>
    </row>
    <row r="2055" spans="1:7" ht="30">
      <c r="A2055" s="250" t="s">
        <v>1589</v>
      </c>
      <c r="B2055" s="251" t="s">
        <v>1590</v>
      </c>
      <c r="C2055" s="250" t="s">
        <v>133</v>
      </c>
      <c r="D2055" s="250" t="s">
        <v>192</v>
      </c>
      <c r="E2055" s="252">
        <v>3</v>
      </c>
      <c r="F2055" s="253">
        <v>4.29</v>
      </c>
      <c r="G2055" s="253">
        <v>12.87</v>
      </c>
    </row>
    <row r="2056" spans="1:7" ht="30">
      <c r="A2056" s="250" t="s">
        <v>1591</v>
      </c>
      <c r="B2056" s="251" t="s">
        <v>1592</v>
      </c>
      <c r="C2056" s="250" t="s">
        <v>133</v>
      </c>
      <c r="D2056" s="250" t="s">
        <v>192</v>
      </c>
      <c r="E2056" s="252">
        <v>1</v>
      </c>
      <c r="F2056" s="253">
        <v>5.47</v>
      </c>
      <c r="G2056" s="253">
        <v>5.47</v>
      </c>
    </row>
    <row r="2057" spans="1:7" ht="31.5" customHeight="1">
      <c r="A2057" s="250" t="s">
        <v>1593</v>
      </c>
      <c r="B2057" s="251" t="s">
        <v>1594</v>
      </c>
      <c r="C2057" s="250" t="s">
        <v>133</v>
      </c>
      <c r="D2057" s="250" t="s">
        <v>192</v>
      </c>
      <c r="E2057" s="252">
        <v>2</v>
      </c>
      <c r="F2057" s="253">
        <v>9.59</v>
      </c>
      <c r="G2057" s="253">
        <v>19.18</v>
      </c>
    </row>
    <row r="2058" spans="1:7" ht="60">
      <c r="A2058" s="250" t="s">
        <v>534</v>
      </c>
      <c r="B2058" s="251" t="s">
        <v>1595</v>
      </c>
      <c r="C2058" s="250" t="s">
        <v>133</v>
      </c>
      <c r="D2058" s="250" t="s">
        <v>192</v>
      </c>
      <c r="E2058" s="252">
        <v>1</v>
      </c>
      <c r="F2058" s="253">
        <v>16.399999999999999</v>
      </c>
      <c r="G2058" s="253">
        <v>16.399999999999999</v>
      </c>
    </row>
    <row r="2059" spans="1:7" ht="30">
      <c r="A2059" s="250" t="s">
        <v>1596</v>
      </c>
      <c r="B2059" s="251" t="s">
        <v>1597</v>
      </c>
      <c r="C2059" s="250" t="s">
        <v>133</v>
      </c>
      <c r="D2059" s="250" t="s">
        <v>192</v>
      </c>
      <c r="E2059" s="252">
        <v>2</v>
      </c>
      <c r="F2059" s="253">
        <v>35.770000000000003</v>
      </c>
      <c r="G2059" s="253">
        <v>71.540000000000006</v>
      </c>
    </row>
    <row r="2060" spans="1:7" ht="30">
      <c r="A2060" s="250" t="s">
        <v>1598</v>
      </c>
      <c r="B2060" s="251" t="s">
        <v>1599</v>
      </c>
      <c r="C2060" s="250" t="s">
        <v>133</v>
      </c>
      <c r="D2060" s="250" t="s">
        <v>192</v>
      </c>
      <c r="E2060" s="252">
        <v>1</v>
      </c>
      <c r="F2060" s="253">
        <v>72.8</v>
      </c>
      <c r="G2060" s="253">
        <v>72.8</v>
      </c>
    </row>
    <row r="2061" spans="1:7" ht="45">
      <c r="A2061" s="250" t="s">
        <v>1600</v>
      </c>
      <c r="B2061" s="251" t="s">
        <v>1601</v>
      </c>
      <c r="C2061" s="250" t="s">
        <v>133</v>
      </c>
      <c r="D2061" s="250" t="s">
        <v>192</v>
      </c>
      <c r="E2061" s="252">
        <v>1</v>
      </c>
      <c r="F2061" s="253">
        <v>11</v>
      </c>
      <c r="G2061" s="253">
        <v>11</v>
      </c>
    </row>
    <row r="2062" spans="1:7" ht="45">
      <c r="A2062" s="250" t="s">
        <v>1602</v>
      </c>
      <c r="B2062" s="251" t="s">
        <v>1603</v>
      </c>
      <c r="C2062" s="250" t="s">
        <v>133</v>
      </c>
      <c r="D2062" s="250" t="s">
        <v>192</v>
      </c>
      <c r="E2062" s="252">
        <v>1</v>
      </c>
      <c r="F2062" s="253">
        <v>23.53</v>
      </c>
      <c r="G2062" s="253">
        <v>23.53</v>
      </c>
    </row>
    <row r="2063" spans="1:7" ht="30">
      <c r="A2063" s="250" t="s">
        <v>1604</v>
      </c>
      <c r="B2063" s="251" t="s">
        <v>1605</v>
      </c>
      <c r="C2063" s="250" t="s">
        <v>133</v>
      </c>
      <c r="D2063" s="250" t="s">
        <v>192</v>
      </c>
      <c r="E2063" s="252">
        <v>1</v>
      </c>
      <c r="F2063" s="253">
        <v>41.13</v>
      </c>
      <c r="G2063" s="253">
        <v>41.13</v>
      </c>
    </row>
    <row r="2064" spans="1:7" ht="45">
      <c r="A2064" s="250" t="s">
        <v>1606</v>
      </c>
      <c r="B2064" s="251" t="s">
        <v>1607</v>
      </c>
      <c r="C2064" s="250" t="s">
        <v>133</v>
      </c>
      <c r="D2064" s="250" t="s">
        <v>141</v>
      </c>
      <c r="E2064" s="252">
        <v>1.8</v>
      </c>
      <c r="F2064" s="253">
        <v>10.7</v>
      </c>
      <c r="G2064" s="253">
        <v>19.260000000000002</v>
      </c>
    </row>
    <row r="2065" spans="1:7" ht="45">
      <c r="A2065" s="250" t="s">
        <v>533</v>
      </c>
      <c r="B2065" s="251" t="s">
        <v>1608</v>
      </c>
      <c r="C2065" s="250" t="s">
        <v>133</v>
      </c>
      <c r="D2065" s="250" t="s">
        <v>141</v>
      </c>
      <c r="E2065" s="252">
        <v>0.95</v>
      </c>
      <c r="F2065" s="253">
        <v>22.98</v>
      </c>
      <c r="G2065" s="253">
        <v>21.83</v>
      </c>
    </row>
    <row r="2066" spans="1:7" ht="15.75" customHeight="1">
      <c r="A2066" s="254"/>
      <c r="B2066" s="254"/>
      <c r="C2066" s="254"/>
      <c r="D2066" s="254"/>
      <c r="E2066" s="359" t="s">
        <v>247</v>
      </c>
      <c r="F2066" s="359"/>
      <c r="G2066" s="255">
        <v>877.68</v>
      </c>
    </row>
    <row r="2067" spans="1:7" ht="15.75">
      <c r="A2067" s="254"/>
      <c r="B2067" s="254"/>
      <c r="C2067" s="254"/>
      <c r="D2067" s="254"/>
      <c r="E2067" s="360" t="s">
        <v>230</v>
      </c>
      <c r="F2067" s="360"/>
      <c r="G2067" s="230">
        <v>877.68</v>
      </c>
    </row>
    <row r="2068" spans="1:7" ht="15.75" customHeight="1">
      <c r="A2068" s="254"/>
      <c r="B2068" s="254"/>
      <c r="C2068" s="254"/>
      <c r="D2068" s="254"/>
      <c r="E2068" s="360" t="s">
        <v>231</v>
      </c>
      <c r="F2068" s="360"/>
      <c r="G2068" s="230">
        <v>827.96</v>
      </c>
    </row>
    <row r="2069" spans="1:7" ht="15.75" customHeight="1">
      <c r="A2069" s="254"/>
      <c r="B2069" s="254"/>
      <c r="C2069" s="254"/>
      <c r="D2069" s="254"/>
      <c r="E2069" s="360" t="s">
        <v>232</v>
      </c>
      <c r="F2069" s="360"/>
      <c r="G2069" s="230">
        <v>877.68</v>
      </c>
    </row>
    <row r="2070" spans="1:7" ht="15.75" customHeight="1">
      <c r="A2070" s="254"/>
      <c r="B2070" s="254"/>
      <c r="C2070" s="254"/>
      <c r="D2070" s="254"/>
      <c r="E2070" s="360" t="s">
        <v>1862</v>
      </c>
      <c r="F2070" s="360"/>
      <c r="G2070" s="230">
        <v>197.21</v>
      </c>
    </row>
    <row r="2071" spans="1:7" ht="15.75" customHeight="1">
      <c r="A2071" s="254"/>
      <c r="B2071" s="254"/>
      <c r="C2071" s="254"/>
      <c r="D2071" s="254"/>
      <c r="E2071" s="360" t="s">
        <v>233</v>
      </c>
      <c r="F2071" s="360"/>
      <c r="G2071" s="230">
        <v>1074.8900000000001</v>
      </c>
    </row>
    <row r="2072" spans="1:7" ht="31.5" customHeight="1">
      <c r="A2072" s="254"/>
      <c r="B2072" s="254"/>
      <c r="C2072" s="361"/>
      <c r="D2072" s="361"/>
      <c r="E2072" s="254"/>
      <c r="F2072" s="254"/>
      <c r="G2072" s="254"/>
    </row>
    <row r="2073" spans="1:7" ht="35.25" customHeight="1">
      <c r="A2073" s="362" t="s">
        <v>1855</v>
      </c>
      <c r="B2073" s="362"/>
      <c r="C2073" s="362"/>
      <c r="D2073" s="362"/>
      <c r="E2073" s="362"/>
      <c r="F2073" s="362"/>
      <c r="G2073" s="362"/>
    </row>
    <row r="2074" spans="1:7" ht="15.75">
      <c r="A2074" s="362" t="s">
        <v>212</v>
      </c>
      <c r="B2074" s="362"/>
      <c r="C2074" s="229" t="s">
        <v>175</v>
      </c>
      <c r="D2074" s="229" t="s">
        <v>203</v>
      </c>
      <c r="E2074" s="229" t="s">
        <v>204</v>
      </c>
      <c r="F2074" s="229" t="s">
        <v>205</v>
      </c>
      <c r="G2074" s="229" t="s">
        <v>98</v>
      </c>
    </row>
    <row r="2075" spans="1:7" ht="60">
      <c r="A2075" s="250" t="s">
        <v>1856</v>
      </c>
      <c r="B2075" s="251" t="s">
        <v>1857</v>
      </c>
      <c r="C2075" s="250" t="s">
        <v>181</v>
      </c>
      <c r="D2075" s="250" t="s">
        <v>246</v>
      </c>
      <c r="E2075" s="252">
        <v>1</v>
      </c>
      <c r="F2075" s="253">
        <v>20845.72</v>
      </c>
      <c r="G2075" s="253">
        <v>20845.72</v>
      </c>
    </row>
    <row r="2076" spans="1:7" ht="15.75" customHeight="1">
      <c r="A2076" s="254"/>
      <c r="B2076" s="254"/>
      <c r="C2076" s="254"/>
      <c r="D2076" s="254"/>
      <c r="E2076" s="359" t="s">
        <v>224</v>
      </c>
      <c r="F2076" s="359"/>
      <c r="G2076" s="255">
        <v>20845.72</v>
      </c>
    </row>
    <row r="2077" spans="1:7" ht="15.75">
      <c r="A2077" s="254"/>
      <c r="B2077" s="254"/>
      <c r="C2077" s="254"/>
      <c r="D2077" s="254"/>
      <c r="E2077" s="360" t="s">
        <v>230</v>
      </c>
      <c r="F2077" s="360"/>
      <c r="G2077" s="230">
        <v>20845.72</v>
      </c>
    </row>
    <row r="2078" spans="1:7" ht="15.75" customHeight="1">
      <c r="A2078" s="254"/>
      <c r="B2078" s="254"/>
      <c r="C2078" s="254"/>
      <c r="D2078" s="254"/>
      <c r="E2078" s="360" t="s">
        <v>231</v>
      </c>
      <c r="F2078" s="360"/>
      <c r="G2078" s="230">
        <v>20845.72</v>
      </c>
    </row>
    <row r="2079" spans="1:7" ht="15.75" customHeight="1">
      <c r="A2079" s="254"/>
      <c r="B2079" s="254"/>
      <c r="C2079" s="254"/>
      <c r="D2079" s="254"/>
      <c r="E2079" s="360" t="s">
        <v>232</v>
      </c>
      <c r="F2079" s="360"/>
      <c r="G2079" s="230">
        <v>20845.72</v>
      </c>
    </row>
    <row r="2080" spans="1:7" ht="15.75" customHeight="1">
      <c r="A2080" s="254"/>
      <c r="B2080" s="254"/>
      <c r="C2080" s="254"/>
      <c r="D2080" s="254"/>
      <c r="E2080" s="360" t="s">
        <v>1862</v>
      </c>
      <c r="F2080" s="360"/>
      <c r="G2080" s="230">
        <v>4684.03</v>
      </c>
    </row>
    <row r="2081" spans="1:7" ht="15.75" customHeight="1">
      <c r="A2081" s="254"/>
      <c r="B2081" s="254"/>
      <c r="C2081" s="254"/>
      <c r="D2081" s="254"/>
      <c r="E2081" s="360" t="s">
        <v>233</v>
      </c>
      <c r="F2081" s="360"/>
      <c r="G2081" s="230">
        <v>25529.75</v>
      </c>
    </row>
    <row r="2082" spans="1:7">
      <c r="A2082" s="254"/>
      <c r="B2082" s="254"/>
      <c r="C2082" s="361"/>
      <c r="D2082" s="361"/>
      <c r="E2082" s="254"/>
      <c r="F2082" s="254"/>
      <c r="G2082" s="254"/>
    </row>
    <row r="2083" spans="1:7" ht="31.5" customHeight="1">
      <c r="A2083" s="362" t="s">
        <v>1611</v>
      </c>
      <c r="B2083" s="362"/>
      <c r="C2083" s="362"/>
      <c r="D2083" s="362"/>
      <c r="E2083" s="362"/>
      <c r="F2083" s="362"/>
      <c r="G2083" s="362"/>
    </row>
    <row r="2084" spans="1:7" ht="15.75">
      <c r="A2084" s="362" t="s">
        <v>212</v>
      </c>
      <c r="B2084" s="362"/>
      <c r="C2084" s="229" t="s">
        <v>175</v>
      </c>
      <c r="D2084" s="229" t="s">
        <v>203</v>
      </c>
      <c r="E2084" s="229" t="s">
        <v>204</v>
      </c>
      <c r="F2084" s="229" t="s">
        <v>205</v>
      </c>
      <c r="G2084" s="229" t="s">
        <v>98</v>
      </c>
    </row>
    <row r="2085" spans="1:7" ht="30">
      <c r="A2085" s="250" t="s">
        <v>1612</v>
      </c>
      <c r="B2085" s="251" t="s">
        <v>1613</v>
      </c>
      <c r="C2085" s="250" t="s">
        <v>133</v>
      </c>
      <c r="D2085" s="250" t="s">
        <v>192</v>
      </c>
      <c r="E2085" s="252">
        <v>26.043800000000001</v>
      </c>
      <c r="F2085" s="253">
        <v>2.7</v>
      </c>
      <c r="G2085" s="253">
        <v>70.31</v>
      </c>
    </row>
    <row r="2086" spans="1:7" ht="30">
      <c r="A2086" s="250" t="s">
        <v>256</v>
      </c>
      <c r="B2086" s="251" t="s">
        <v>257</v>
      </c>
      <c r="C2086" s="250" t="s">
        <v>133</v>
      </c>
      <c r="D2086" s="250" t="s">
        <v>12</v>
      </c>
      <c r="E2086" s="252">
        <v>4.1000000000000003E-3</v>
      </c>
      <c r="F2086" s="253">
        <v>10.18</v>
      </c>
      <c r="G2086" s="253">
        <v>0.04</v>
      </c>
    </row>
    <row r="2087" spans="1:7" ht="30">
      <c r="A2087" s="250" t="s">
        <v>274</v>
      </c>
      <c r="B2087" s="251" t="s">
        <v>275</v>
      </c>
      <c r="C2087" s="250" t="s">
        <v>133</v>
      </c>
      <c r="D2087" s="250" t="s">
        <v>141</v>
      </c>
      <c r="E2087" s="252">
        <v>8.8800000000000004E-2</v>
      </c>
      <c r="F2087" s="253">
        <v>10.98</v>
      </c>
      <c r="G2087" s="253">
        <v>0.97</v>
      </c>
    </row>
    <row r="2088" spans="1:7">
      <c r="A2088" s="250" t="s">
        <v>579</v>
      </c>
      <c r="B2088" s="251" t="s">
        <v>580</v>
      </c>
      <c r="C2088" s="250" t="s">
        <v>133</v>
      </c>
      <c r="D2088" s="250" t="s">
        <v>193</v>
      </c>
      <c r="E2088" s="252">
        <v>9.4000000000000004E-3</v>
      </c>
      <c r="F2088" s="253">
        <v>20.71</v>
      </c>
      <c r="G2088" s="253">
        <v>0.19</v>
      </c>
    </row>
    <row r="2089" spans="1:7" ht="30">
      <c r="A2089" s="250" t="s">
        <v>260</v>
      </c>
      <c r="B2089" s="251" t="s">
        <v>261</v>
      </c>
      <c r="C2089" s="250" t="s">
        <v>133</v>
      </c>
      <c r="D2089" s="250" t="s">
        <v>141</v>
      </c>
      <c r="E2089" s="252">
        <v>0.1056</v>
      </c>
      <c r="F2089" s="253">
        <v>3.84</v>
      </c>
      <c r="G2089" s="253">
        <v>0.4</v>
      </c>
    </row>
    <row r="2090" spans="1:7" ht="45">
      <c r="A2090" s="250" t="s">
        <v>434</v>
      </c>
      <c r="B2090" s="251" t="s">
        <v>516</v>
      </c>
      <c r="C2090" s="250" t="s">
        <v>133</v>
      </c>
      <c r="D2090" s="250" t="s">
        <v>141</v>
      </c>
      <c r="E2090" s="252">
        <v>0.33119999999999999</v>
      </c>
      <c r="F2090" s="253">
        <v>21.05</v>
      </c>
      <c r="G2090" s="253">
        <v>6.97</v>
      </c>
    </row>
    <row r="2091" spans="1:7" ht="15.75" customHeight="1">
      <c r="A2091" s="254"/>
      <c r="B2091" s="254"/>
      <c r="C2091" s="254"/>
      <c r="D2091" s="254"/>
      <c r="E2091" s="359" t="s">
        <v>224</v>
      </c>
      <c r="F2091" s="359"/>
      <c r="G2091" s="255">
        <v>78.88</v>
      </c>
    </row>
    <row r="2092" spans="1:7" ht="15.75" customHeight="1">
      <c r="A2092" s="362" t="s">
        <v>234</v>
      </c>
      <c r="B2092" s="362"/>
      <c r="C2092" s="229" t="s">
        <v>175</v>
      </c>
      <c r="D2092" s="229" t="s">
        <v>203</v>
      </c>
      <c r="E2092" s="229" t="s">
        <v>204</v>
      </c>
      <c r="F2092" s="229" t="s">
        <v>205</v>
      </c>
      <c r="G2092" s="229" t="s">
        <v>98</v>
      </c>
    </row>
    <row r="2093" spans="1:7">
      <c r="A2093" s="250" t="s">
        <v>235</v>
      </c>
      <c r="B2093" s="251" t="s">
        <v>236</v>
      </c>
      <c r="C2093" s="250" t="s">
        <v>133</v>
      </c>
      <c r="D2093" s="250" t="s">
        <v>237</v>
      </c>
      <c r="E2093" s="252">
        <v>4.6356000000000002</v>
      </c>
      <c r="F2093" s="253">
        <v>28.21</v>
      </c>
      <c r="G2093" s="253">
        <v>130.77000000000001</v>
      </c>
    </row>
    <row r="2094" spans="1:7">
      <c r="A2094" s="250" t="s">
        <v>238</v>
      </c>
      <c r="B2094" s="251" t="s">
        <v>239</v>
      </c>
      <c r="C2094" s="250" t="s">
        <v>133</v>
      </c>
      <c r="D2094" s="250" t="s">
        <v>237</v>
      </c>
      <c r="E2094" s="252">
        <v>3.6423000000000001</v>
      </c>
      <c r="F2094" s="253">
        <v>22.54</v>
      </c>
      <c r="G2094" s="253">
        <v>82.09</v>
      </c>
    </row>
    <row r="2095" spans="1:7" ht="15.75" customHeight="1">
      <c r="A2095" s="254"/>
      <c r="B2095" s="254"/>
      <c r="C2095" s="254"/>
      <c r="D2095" s="254"/>
      <c r="E2095" s="359" t="s">
        <v>240</v>
      </c>
      <c r="F2095" s="359"/>
      <c r="G2095" s="255">
        <v>212.86</v>
      </c>
    </row>
    <row r="2096" spans="1:7" ht="15.75">
      <c r="A2096" s="362" t="s">
        <v>245</v>
      </c>
      <c r="B2096" s="362"/>
      <c r="C2096" s="229" t="s">
        <v>175</v>
      </c>
      <c r="D2096" s="229" t="s">
        <v>203</v>
      </c>
      <c r="E2096" s="229" t="s">
        <v>204</v>
      </c>
      <c r="F2096" s="229" t="s">
        <v>205</v>
      </c>
      <c r="G2096" s="229" t="s">
        <v>98</v>
      </c>
    </row>
    <row r="2097" spans="1:7" ht="45">
      <c r="A2097" s="250" t="s">
        <v>381</v>
      </c>
      <c r="B2097" s="251" t="s">
        <v>382</v>
      </c>
      <c r="C2097" s="250" t="s">
        <v>133</v>
      </c>
      <c r="D2097" s="250" t="s">
        <v>172</v>
      </c>
      <c r="E2097" s="252">
        <v>9.2799999999999994E-2</v>
      </c>
      <c r="F2097" s="253">
        <v>804.46</v>
      </c>
      <c r="G2097" s="253">
        <v>74.650000000000006</v>
      </c>
    </row>
    <row r="2098" spans="1:7" ht="45">
      <c r="A2098" s="250" t="s">
        <v>581</v>
      </c>
      <c r="B2098" s="251" t="s">
        <v>582</v>
      </c>
      <c r="C2098" s="250" t="s">
        <v>133</v>
      </c>
      <c r="D2098" s="250" t="s">
        <v>172</v>
      </c>
      <c r="E2098" s="252">
        <v>1.95E-2</v>
      </c>
      <c r="F2098" s="253">
        <v>494.26</v>
      </c>
      <c r="G2098" s="253">
        <v>9.6300000000000008</v>
      </c>
    </row>
    <row r="2099" spans="1:7" ht="45">
      <c r="A2099" s="250" t="s">
        <v>298</v>
      </c>
      <c r="B2099" s="251" t="s">
        <v>299</v>
      </c>
      <c r="C2099" s="250" t="s">
        <v>133</v>
      </c>
      <c r="D2099" s="250" t="s">
        <v>172</v>
      </c>
      <c r="E2099" s="252">
        <v>5.0200000000000002E-2</v>
      </c>
      <c r="F2099" s="253">
        <v>474.75</v>
      </c>
      <c r="G2099" s="253">
        <v>23.83</v>
      </c>
    </row>
    <row r="2100" spans="1:7" ht="30">
      <c r="A2100" s="250" t="s">
        <v>1614</v>
      </c>
      <c r="B2100" s="251" t="s">
        <v>1615</v>
      </c>
      <c r="C2100" s="250" t="s">
        <v>133</v>
      </c>
      <c r="D2100" s="250" t="s">
        <v>172</v>
      </c>
      <c r="E2100" s="252">
        <v>1.6799999999999999E-2</v>
      </c>
      <c r="F2100" s="253">
        <v>3025.85</v>
      </c>
      <c r="G2100" s="253">
        <v>50.83</v>
      </c>
    </row>
    <row r="2101" spans="1:7" ht="30">
      <c r="A2101" s="250" t="s">
        <v>583</v>
      </c>
      <c r="B2101" s="251" t="s">
        <v>612</v>
      </c>
      <c r="C2101" s="250" t="s">
        <v>133</v>
      </c>
      <c r="D2101" s="250" t="s">
        <v>172</v>
      </c>
      <c r="E2101" s="252">
        <v>1.12E-2</v>
      </c>
      <c r="F2101" s="253">
        <v>3453.6</v>
      </c>
      <c r="G2101" s="253">
        <v>38.68</v>
      </c>
    </row>
    <row r="2102" spans="1:7" ht="30">
      <c r="A2102" s="250" t="s">
        <v>584</v>
      </c>
      <c r="B2102" s="251" t="s">
        <v>585</v>
      </c>
      <c r="C2102" s="250" t="s">
        <v>133</v>
      </c>
      <c r="D2102" s="250" t="s">
        <v>168</v>
      </c>
      <c r="E2102" s="252">
        <v>0.7</v>
      </c>
      <c r="F2102" s="253">
        <v>6.54</v>
      </c>
      <c r="G2102" s="253">
        <v>4.57</v>
      </c>
    </row>
    <row r="2103" spans="1:7" ht="15.75" customHeight="1">
      <c r="A2103" s="254"/>
      <c r="B2103" s="254"/>
      <c r="C2103" s="254"/>
      <c r="D2103" s="254"/>
      <c r="E2103" s="359" t="s">
        <v>247</v>
      </c>
      <c r="F2103" s="359"/>
      <c r="G2103" s="255">
        <v>202.19</v>
      </c>
    </row>
    <row r="2104" spans="1:7" ht="15.75">
      <c r="A2104" s="254"/>
      <c r="B2104" s="254"/>
      <c r="C2104" s="254"/>
      <c r="D2104" s="254"/>
      <c r="E2104" s="360" t="s">
        <v>230</v>
      </c>
      <c r="F2104" s="360"/>
      <c r="G2104" s="230">
        <v>493.93</v>
      </c>
    </row>
    <row r="2105" spans="1:7" ht="15.75" customHeight="1">
      <c r="A2105" s="254"/>
      <c r="B2105" s="254"/>
      <c r="C2105" s="254"/>
      <c r="D2105" s="254"/>
      <c r="E2105" s="360" t="s">
        <v>231</v>
      </c>
      <c r="F2105" s="360"/>
      <c r="G2105" s="230">
        <v>390.97</v>
      </c>
    </row>
    <row r="2106" spans="1:7" ht="30.75" customHeight="1">
      <c r="A2106" s="254"/>
      <c r="B2106" s="254"/>
      <c r="C2106" s="254"/>
      <c r="D2106" s="254"/>
      <c r="E2106" s="360" t="s">
        <v>232</v>
      </c>
      <c r="F2106" s="360"/>
      <c r="G2106" s="230">
        <v>493.93</v>
      </c>
    </row>
    <row r="2107" spans="1:7" ht="15.75" customHeight="1">
      <c r="A2107" s="254"/>
      <c r="B2107" s="254"/>
      <c r="C2107" s="254"/>
      <c r="D2107" s="254"/>
      <c r="E2107" s="360" t="s">
        <v>1862</v>
      </c>
      <c r="F2107" s="360"/>
      <c r="G2107" s="230">
        <v>110.99</v>
      </c>
    </row>
    <row r="2108" spans="1:7" ht="15.75" customHeight="1">
      <c r="A2108" s="254"/>
      <c r="B2108" s="254"/>
      <c r="C2108" s="254"/>
      <c r="D2108" s="254"/>
      <c r="E2108" s="360" t="s">
        <v>233</v>
      </c>
      <c r="F2108" s="360"/>
      <c r="G2108" s="230">
        <v>604.91999999999996</v>
      </c>
    </row>
    <row r="2109" spans="1:7">
      <c r="A2109" s="254"/>
      <c r="B2109" s="254"/>
      <c r="C2109" s="361"/>
      <c r="D2109" s="361"/>
      <c r="E2109" s="254"/>
      <c r="F2109" s="254"/>
      <c r="G2109" s="254"/>
    </row>
    <row r="2110" spans="1:7" ht="15.75" customHeight="1">
      <c r="A2110" s="362" t="s">
        <v>1616</v>
      </c>
      <c r="B2110" s="362"/>
      <c r="C2110" s="362"/>
      <c r="D2110" s="362"/>
      <c r="E2110" s="362"/>
      <c r="F2110" s="362"/>
      <c r="G2110" s="362"/>
    </row>
    <row r="2111" spans="1:7" ht="15.75" customHeight="1">
      <c r="A2111" s="362" t="s">
        <v>202</v>
      </c>
      <c r="B2111" s="362"/>
      <c r="C2111" s="229" t="s">
        <v>175</v>
      </c>
      <c r="D2111" s="229" t="s">
        <v>203</v>
      </c>
      <c r="E2111" s="229" t="s">
        <v>204</v>
      </c>
      <c r="F2111" s="229" t="s">
        <v>205</v>
      </c>
      <c r="G2111" s="229" t="s">
        <v>98</v>
      </c>
    </row>
    <row r="2112" spans="1:7">
      <c r="A2112" s="250" t="s">
        <v>345</v>
      </c>
      <c r="B2112" s="251" t="s">
        <v>346</v>
      </c>
      <c r="C2112" s="250" t="s">
        <v>181</v>
      </c>
      <c r="D2112" s="250" t="s">
        <v>208</v>
      </c>
      <c r="E2112" s="252">
        <v>0.50202170000000002</v>
      </c>
      <c r="F2112" s="253">
        <v>3.76</v>
      </c>
      <c r="G2112" s="253">
        <v>1.89</v>
      </c>
    </row>
    <row r="2113" spans="1:7">
      <c r="A2113" s="250" t="s">
        <v>209</v>
      </c>
      <c r="B2113" s="251" t="s">
        <v>210</v>
      </c>
      <c r="C2113" s="250" t="s">
        <v>181</v>
      </c>
      <c r="D2113" s="250" t="s">
        <v>208</v>
      </c>
      <c r="E2113" s="252">
        <v>0.50197309999999995</v>
      </c>
      <c r="F2113" s="253">
        <v>3.83</v>
      </c>
      <c r="G2113" s="253">
        <v>1.92</v>
      </c>
    </row>
    <row r="2114" spans="1:7" ht="31.5" customHeight="1">
      <c r="A2114" s="254"/>
      <c r="B2114" s="254"/>
      <c r="C2114" s="254"/>
      <c r="D2114" s="254"/>
      <c r="E2114" s="359" t="s">
        <v>211</v>
      </c>
      <c r="F2114" s="359"/>
      <c r="G2114" s="255">
        <v>3.81</v>
      </c>
    </row>
    <row r="2115" spans="1:7" ht="15.75">
      <c r="A2115" s="362" t="s">
        <v>212</v>
      </c>
      <c r="B2115" s="362"/>
      <c r="C2115" s="229" t="s">
        <v>175</v>
      </c>
      <c r="D2115" s="229" t="s">
        <v>203</v>
      </c>
      <c r="E2115" s="229" t="s">
        <v>204</v>
      </c>
      <c r="F2115" s="229" t="s">
        <v>205</v>
      </c>
      <c r="G2115" s="229" t="s">
        <v>98</v>
      </c>
    </row>
    <row r="2116" spans="1:7" ht="30">
      <c r="A2116" s="250" t="s">
        <v>1617</v>
      </c>
      <c r="B2116" s="251" t="s">
        <v>1618</v>
      </c>
      <c r="C2116" s="250" t="s">
        <v>181</v>
      </c>
      <c r="D2116" s="250" t="s">
        <v>958</v>
      </c>
      <c r="E2116" s="252">
        <v>1</v>
      </c>
      <c r="F2116" s="253">
        <v>35.15</v>
      </c>
      <c r="G2116" s="253">
        <v>35.15</v>
      </c>
    </row>
    <row r="2117" spans="1:7" ht="15.75" customHeight="1">
      <c r="A2117" s="254"/>
      <c r="B2117" s="254"/>
      <c r="C2117" s="254"/>
      <c r="D2117" s="254"/>
      <c r="E2117" s="359" t="s">
        <v>224</v>
      </c>
      <c r="F2117" s="359"/>
      <c r="G2117" s="255">
        <v>35.15</v>
      </c>
    </row>
    <row r="2118" spans="1:7" ht="15.75">
      <c r="A2118" s="362" t="s">
        <v>225</v>
      </c>
      <c r="B2118" s="362"/>
      <c r="C2118" s="229" t="s">
        <v>175</v>
      </c>
      <c r="D2118" s="229" t="s">
        <v>203</v>
      </c>
      <c r="E2118" s="229" t="s">
        <v>204</v>
      </c>
      <c r="F2118" s="229" t="s">
        <v>205</v>
      </c>
      <c r="G2118" s="229" t="s">
        <v>98</v>
      </c>
    </row>
    <row r="2119" spans="1:7">
      <c r="A2119" s="250" t="s">
        <v>347</v>
      </c>
      <c r="B2119" s="251" t="s">
        <v>348</v>
      </c>
      <c r="C2119" s="250" t="s">
        <v>181</v>
      </c>
      <c r="D2119" s="250" t="s">
        <v>208</v>
      </c>
      <c r="E2119" s="252">
        <v>0.49999989</v>
      </c>
      <c r="F2119" s="253">
        <v>18.22</v>
      </c>
      <c r="G2119" s="253">
        <v>9.11</v>
      </c>
    </row>
    <row r="2120" spans="1:7">
      <c r="A2120" s="250" t="s">
        <v>228</v>
      </c>
      <c r="B2120" s="251" t="s">
        <v>539</v>
      </c>
      <c r="C2120" s="250" t="s">
        <v>181</v>
      </c>
      <c r="D2120" s="250" t="s">
        <v>208</v>
      </c>
      <c r="E2120" s="252">
        <v>0.49936213000000002</v>
      </c>
      <c r="F2120" s="253">
        <v>13.66</v>
      </c>
      <c r="G2120" s="253">
        <v>6.82</v>
      </c>
    </row>
    <row r="2121" spans="1:7" ht="15.75" customHeight="1">
      <c r="A2121" s="254"/>
      <c r="B2121" s="254"/>
      <c r="C2121" s="254"/>
      <c r="D2121" s="254"/>
      <c r="E2121" s="359" t="s">
        <v>229</v>
      </c>
      <c r="F2121" s="359"/>
      <c r="G2121" s="255">
        <v>15.93</v>
      </c>
    </row>
    <row r="2122" spans="1:7" ht="15.75">
      <c r="A2122" s="254"/>
      <c r="B2122" s="254"/>
      <c r="C2122" s="254"/>
      <c r="D2122" s="254"/>
      <c r="E2122" s="360" t="s">
        <v>230</v>
      </c>
      <c r="F2122" s="360"/>
      <c r="G2122" s="230">
        <v>54.89</v>
      </c>
    </row>
    <row r="2123" spans="1:7" ht="15.75" customHeight="1">
      <c r="A2123" s="254"/>
      <c r="B2123" s="254"/>
      <c r="C2123" s="254"/>
      <c r="D2123" s="254"/>
      <c r="E2123" s="360" t="s">
        <v>231</v>
      </c>
      <c r="F2123" s="360"/>
      <c r="G2123" s="230">
        <v>46.45</v>
      </c>
    </row>
    <row r="2124" spans="1:7" ht="15.75" customHeight="1">
      <c r="A2124" s="254"/>
      <c r="B2124" s="254"/>
      <c r="C2124" s="254"/>
      <c r="D2124" s="254"/>
      <c r="E2124" s="360" t="s">
        <v>232</v>
      </c>
      <c r="F2124" s="360"/>
      <c r="G2124" s="230">
        <v>54.89</v>
      </c>
    </row>
    <row r="2125" spans="1:7" ht="15.75" customHeight="1">
      <c r="A2125" s="254"/>
      <c r="B2125" s="254"/>
      <c r="C2125" s="254"/>
      <c r="D2125" s="254"/>
      <c r="E2125" s="360" t="s">
        <v>1862</v>
      </c>
      <c r="F2125" s="360"/>
      <c r="G2125" s="230">
        <v>12.33</v>
      </c>
    </row>
    <row r="2126" spans="1:7" ht="15.75" customHeight="1">
      <c r="A2126" s="254"/>
      <c r="B2126" s="254"/>
      <c r="C2126" s="254"/>
      <c r="D2126" s="254"/>
      <c r="E2126" s="360" t="s">
        <v>233</v>
      </c>
      <c r="F2126" s="360"/>
      <c r="G2126" s="230">
        <v>67.22</v>
      </c>
    </row>
    <row r="2127" spans="1:7">
      <c r="A2127" s="254"/>
      <c r="B2127" s="254"/>
      <c r="C2127" s="361"/>
      <c r="D2127" s="361"/>
      <c r="E2127" s="254"/>
      <c r="F2127" s="254"/>
      <c r="G2127" s="254"/>
    </row>
    <row r="2128" spans="1:7" ht="30.75" customHeight="1">
      <c r="A2128" s="362" t="s">
        <v>1619</v>
      </c>
      <c r="B2128" s="362"/>
      <c r="C2128" s="362"/>
      <c r="D2128" s="362"/>
      <c r="E2128" s="362"/>
      <c r="F2128" s="362"/>
      <c r="G2128" s="362"/>
    </row>
    <row r="2129" spans="1:7" ht="15.75">
      <c r="A2129" s="362" t="s">
        <v>212</v>
      </c>
      <c r="B2129" s="362"/>
      <c r="C2129" s="229" t="s">
        <v>175</v>
      </c>
      <c r="D2129" s="229" t="s">
        <v>203</v>
      </c>
      <c r="E2129" s="229" t="s">
        <v>204</v>
      </c>
      <c r="F2129" s="229" t="s">
        <v>205</v>
      </c>
      <c r="G2129" s="229" t="s">
        <v>98</v>
      </c>
    </row>
    <row r="2130" spans="1:7">
      <c r="A2130" s="250" t="s">
        <v>363</v>
      </c>
      <c r="B2130" s="251" t="s">
        <v>364</v>
      </c>
      <c r="C2130" s="250" t="s">
        <v>133</v>
      </c>
      <c r="D2130" s="250" t="s">
        <v>192</v>
      </c>
      <c r="E2130" s="252">
        <v>4.8999999999999998E-3</v>
      </c>
      <c r="F2130" s="253">
        <v>53.09</v>
      </c>
      <c r="G2130" s="253">
        <v>0.26</v>
      </c>
    </row>
    <row r="2131" spans="1:7">
      <c r="A2131" s="250" t="s">
        <v>365</v>
      </c>
      <c r="B2131" s="251" t="s">
        <v>366</v>
      </c>
      <c r="C2131" s="250" t="s">
        <v>133</v>
      </c>
      <c r="D2131" s="250" t="s">
        <v>192</v>
      </c>
      <c r="E2131" s="252">
        <v>3.5999999999999997E-2</v>
      </c>
      <c r="F2131" s="253">
        <v>2.19</v>
      </c>
      <c r="G2131" s="253">
        <v>7.0000000000000007E-2</v>
      </c>
    </row>
    <row r="2132" spans="1:7" ht="30">
      <c r="A2132" s="250" t="s">
        <v>1620</v>
      </c>
      <c r="B2132" s="251" t="s">
        <v>1621</v>
      </c>
      <c r="C2132" s="250" t="s">
        <v>133</v>
      </c>
      <c r="D2132" s="250" t="s">
        <v>192</v>
      </c>
      <c r="E2132" s="252">
        <v>1</v>
      </c>
      <c r="F2132" s="253">
        <v>12.21</v>
      </c>
      <c r="G2132" s="253">
        <v>12.21</v>
      </c>
    </row>
    <row r="2133" spans="1:7" ht="30">
      <c r="A2133" s="250" t="s">
        <v>367</v>
      </c>
      <c r="B2133" s="251" t="s">
        <v>368</v>
      </c>
      <c r="C2133" s="250" t="s">
        <v>133</v>
      </c>
      <c r="D2133" s="250" t="s">
        <v>192</v>
      </c>
      <c r="E2133" s="252">
        <v>7.4999999999999997E-3</v>
      </c>
      <c r="F2133" s="253">
        <v>60.15</v>
      </c>
      <c r="G2133" s="253">
        <v>0.45</v>
      </c>
    </row>
    <row r="2134" spans="1:7" ht="15.75" customHeight="1">
      <c r="A2134" s="254"/>
      <c r="B2134" s="254"/>
      <c r="C2134" s="254"/>
      <c r="D2134" s="254"/>
      <c r="E2134" s="359" t="s">
        <v>224</v>
      </c>
      <c r="F2134" s="359"/>
      <c r="G2134" s="255">
        <v>12.99</v>
      </c>
    </row>
    <row r="2135" spans="1:7" ht="15.75" customHeight="1">
      <c r="A2135" s="362" t="s">
        <v>234</v>
      </c>
      <c r="B2135" s="362"/>
      <c r="C2135" s="229" t="s">
        <v>175</v>
      </c>
      <c r="D2135" s="229" t="s">
        <v>203</v>
      </c>
      <c r="E2135" s="229" t="s">
        <v>204</v>
      </c>
      <c r="F2135" s="229" t="s">
        <v>205</v>
      </c>
      <c r="G2135" s="229" t="s">
        <v>98</v>
      </c>
    </row>
    <row r="2136" spans="1:7" ht="30">
      <c r="A2136" s="250" t="s">
        <v>369</v>
      </c>
      <c r="B2136" s="251" t="s">
        <v>370</v>
      </c>
      <c r="C2136" s="250" t="s">
        <v>133</v>
      </c>
      <c r="D2136" s="250" t="s">
        <v>237</v>
      </c>
      <c r="E2136" s="252">
        <v>0.16520000000000001</v>
      </c>
      <c r="F2136" s="253">
        <v>22.67</v>
      </c>
      <c r="G2136" s="253">
        <v>3.74</v>
      </c>
    </row>
    <row r="2137" spans="1:7" ht="30">
      <c r="A2137" s="250" t="s">
        <v>371</v>
      </c>
      <c r="B2137" s="251" t="s">
        <v>372</v>
      </c>
      <c r="C2137" s="250" t="s">
        <v>133</v>
      </c>
      <c r="D2137" s="250" t="s">
        <v>237</v>
      </c>
      <c r="E2137" s="252">
        <v>0.16520000000000001</v>
      </c>
      <c r="F2137" s="253">
        <v>27.45</v>
      </c>
      <c r="G2137" s="253">
        <v>4.53</v>
      </c>
    </row>
    <row r="2138" spans="1:7" ht="31.5" customHeight="1">
      <c r="A2138" s="254"/>
      <c r="B2138" s="254"/>
      <c r="C2138" s="254"/>
      <c r="D2138" s="254"/>
      <c r="E2138" s="359" t="s">
        <v>240</v>
      </c>
      <c r="F2138" s="359"/>
      <c r="G2138" s="255">
        <v>8.27</v>
      </c>
    </row>
    <row r="2139" spans="1:7" ht="15.75">
      <c r="A2139" s="254"/>
      <c r="B2139" s="254"/>
      <c r="C2139" s="254"/>
      <c r="D2139" s="254"/>
      <c r="E2139" s="360" t="s">
        <v>230</v>
      </c>
      <c r="F2139" s="360"/>
      <c r="G2139" s="230">
        <v>21.26</v>
      </c>
    </row>
    <row r="2140" spans="1:7" ht="15.75" customHeight="1">
      <c r="A2140" s="254"/>
      <c r="B2140" s="254"/>
      <c r="C2140" s="254"/>
      <c r="D2140" s="254"/>
      <c r="E2140" s="360" t="s">
        <v>231</v>
      </c>
      <c r="F2140" s="360"/>
      <c r="G2140" s="230">
        <v>18.260000000000002</v>
      </c>
    </row>
    <row r="2141" spans="1:7" ht="15.75" customHeight="1">
      <c r="A2141" s="254"/>
      <c r="B2141" s="254"/>
      <c r="C2141" s="254"/>
      <c r="D2141" s="254"/>
      <c r="E2141" s="360" t="s">
        <v>232</v>
      </c>
      <c r="F2141" s="360"/>
      <c r="G2141" s="230">
        <v>21.26</v>
      </c>
    </row>
    <row r="2142" spans="1:7" ht="15.75" customHeight="1">
      <c r="A2142" s="254"/>
      <c r="B2142" s="254"/>
      <c r="C2142" s="254"/>
      <c r="D2142" s="254"/>
      <c r="E2142" s="360" t="s">
        <v>1862</v>
      </c>
      <c r="F2142" s="360"/>
      <c r="G2142" s="230">
        <v>4.78</v>
      </c>
    </row>
    <row r="2143" spans="1:7" ht="15.75" customHeight="1">
      <c r="A2143" s="254"/>
      <c r="B2143" s="254"/>
      <c r="C2143" s="254"/>
      <c r="D2143" s="254"/>
      <c r="E2143" s="360" t="s">
        <v>233</v>
      </c>
      <c r="F2143" s="360"/>
      <c r="G2143" s="230">
        <v>26.04</v>
      </c>
    </row>
    <row r="2144" spans="1:7">
      <c r="A2144" s="254"/>
      <c r="B2144" s="254"/>
      <c r="C2144" s="361"/>
      <c r="D2144" s="361"/>
      <c r="E2144" s="254"/>
      <c r="F2144" s="254"/>
      <c r="G2144" s="254"/>
    </row>
    <row r="2145" spans="1:7" ht="30.75" customHeight="1">
      <c r="A2145" s="362" t="s">
        <v>1622</v>
      </c>
      <c r="B2145" s="362"/>
      <c r="C2145" s="362"/>
      <c r="D2145" s="362"/>
      <c r="E2145" s="362"/>
      <c r="F2145" s="362"/>
      <c r="G2145" s="362"/>
    </row>
    <row r="2146" spans="1:7" ht="15.75">
      <c r="A2146" s="362" t="s">
        <v>212</v>
      </c>
      <c r="B2146" s="362"/>
      <c r="C2146" s="229" t="s">
        <v>175</v>
      </c>
      <c r="D2146" s="229" t="s">
        <v>203</v>
      </c>
      <c r="E2146" s="229" t="s">
        <v>204</v>
      </c>
      <c r="F2146" s="229" t="s">
        <v>205</v>
      </c>
      <c r="G2146" s="229" t="s">
        <v>98</v>
      </c>
    </row>
    <row r="2147" spans="1:7">
      <c r="A2147" s="250" t="s">
        <v>363</v>
      </c>
      <c r="B2147" s="251" t="s">
        <v>364</v>
      </c>
      <c r="C2147" s="250" t="s">
        <v>133</v>
      </c>
      <c r="D2147" s="250" t="s">
        <v>192</v>
      </c>
      <c r="E2147" s="252">
        <v>9.9000000000000008E-3</v>
      </c>
      <c r="F2147" s="253">
        <v>53.09</v>
      </c>
      <c r="G2147" s="253">
        <v>0.52</v>
      </c>
    </row>
    <row r="2148" spans="1:7" ht="30">
      <c r="A2148" s="250" t="s">
        <v>1623</v>
      </c>
      <c r="B2148" s="251" t="s">
        <v>1624</v>
      </c>
      <c r="C2148" s="250" t="s">
        <v>133</v>
      </c>
      <c r="D2148" s="250" t="s">
        <v>192</v>
      </c>
      <c r="E2148" s="252">
        <v>1</v>
      </c>
      <c r="F2148" s="253">
        <v>2.0699999999999998</v>
      </c>
      <c r="G2148" s="253">
        <v>2.0699999999999998</v>
      </c>
    </row>
    <row r="2149" spans="1:7">
      <c r="A2149" s="250" t="s">
        <v>365</v>
      </c>
      <c r="B2149" s="251" t="s">
        <v>366</v>
      </c>
      <c r="C2149" s="250" t="s">
        <v>133</v>
      </c>
      <c r="D2149" s="250" t="s">
        <v>192</v>
      </c>
      <c r="E2149" s="252">
        <v>7.1000000000000004E-3</v>
      </c>
      <c r="F2149" s="253">
        <v>2.19</v>
      </c>
      <c r="G2149" s="253">
        <v>0.01</v>
      </c>
    </row>
    <row r="2150" spans="1:7" ht="30">
      <c r="A2150" s="250" t="s">
        <v>367</v>
      </c>
      <c r="B2150" s="251" t="s">
        <v>368</v>
      </c>
      <c r="C2150" s="250" t="s">
        <v>133</v>
      </c>
      <c r="D2150" s="250" t="s">
        <v>192</v>
      </c>
      <c r="E2150" s="252">
        <v>1.4999999999999999E-2</v>
      </c>
      <c r="F2150" s="253">
        <v>60.15</v>
      </c>
      <c r="G2150" s="253">
        <v>0.9</v>
      </c>
    </row>
    <row r="2151" spans="1:7" ht="30.75" customHeight="1">
      <c r="A2151" s="254"/>
      <c r="B2151" s="254"/>
      <c r="C2151" s="254"/>
      <c r="D2151" s="254"/>
      <c r="E2151" s="359" t="s">
        <v>224</v>
      </c>
      <c r="F2151" s="359"/>
      <c r="G2151" s="255">
        <v>3.5</v>
      </c>
    </row>
    <row r="2152" spans="1:7" ht="15.75" customHeight="1">
      <c r="A2152" s="362" t="s">
        <v>234</v>
      </c>
      <c r="B2152" s="362"/>
      <c r="C2152" s="229" t="s">
        <v>175</v>
      </c>
      <c r="D2152" s="229" t="s">
        <v>203</v>
      </c>
      <c r="E2152" s="229" t="s">
        <v>204</v>
      </c>
      <c r="F2152" s="229" t="s">
        <v>205</v>
      </c>
      <c r="G2152" s="229" t="s">
        <v>98</v>
      </c>
    </row>
    <row r="2153" spans="1:7" ht="30">
      <c r="A2153" s="250" t="s">
        <v>369</v>
      </c>
      <c r="B2153" s="251" t="s">
        <v>370</v>
      </c>
      <c r="C2153" s="250" t="s">
        <v>133</v>
      </c>
      <c r="D2153" s="250" t="s">
        <v>237</v>
      </c>
      <c r="E2153" s="252">
        <v>0.127</v>
      </c>
      <c r="F2153" s="253">
        <v>22.67</v>
      </c>
      <c r="G2153" s="253">
        <v>2.87</v>
      </c>
    </row>
    <row r="2154" spans="1:7" ht="30">
      <c r="A2154" s="250" t="s">
        <v>371</v>
      </c>
      <c r="B2154" s="251" t="s">
        <v>372</v>
      </c>
      <c r="C2154" s="250" t="s">
        <v>133</v>
      </c>
      <c r="D2154" s="250" t="s">
        <v>237</v>
      </c>
      <c r="E2154" s="252">
        <v>0.127</v>
      </c>
      <c r="F2154" s="253">
        <v>27.45</v>
      </c>
      <c r="G2154" s="253">
        <v>3.48</v>
      </c>
    </row>
    <row r="2155" spans="1:7" ht="15.75" customHeight="1">
      <c r="A2155" s="254"/>
      <c r="B2155" s="254"/>
      <c r="C2155" s="254"/>
      <c r="D2155" s="254"/>
      <c r="E2155" s="359" t="s">
        <v>240</v>
      </c>
      <c r="F2155" s="359"/>
      <c r="G2155" s="255">
        <v>6.35</v>
      </c>
    </row>
    <row r="2156" spans="1:7" ht="15.75">
      <c r="A2156" s="254"/>
      <c r="B2156" s="254"/>
      <c r="C2156" s="254"/>
      <c r="D2156" s="254"/>
      <c r="E2156" s="360" t="s">
        <v>230</v>
      </c>
      <c r="F2156" s="360"/>
      <c r="G2156" s="230">
        <v>9.85</v>
      </c>
    </row>
    <row r="2157" spans="1:7" ht="15.75" customHeight="1">
      <c r="A2157" s="254"/>
      <c r="B2157" s="254"/>
      <c r="C2157" s="254"/>
      <c r="D2157" s="254"/>
      <c r="E2157" s="360" t="s">
        <v>231</v>
      </c>
      <c r="F2157" s="360"/>
      <c r="G2157" s="230">
        <v>7.55</v>
      </c>
    </row>
    <row r="2158" spans="1:7" ht="15.75" customHeight="1">
      <c r="A2158" s="254"/>
      <c r="B2158" s="254"/>
      <c r="C2158" s="254"/>
      <c r="D2158" s="254"/>
      <c r="E2158" s="360" t="s">
        <v>232</v>
      </c>
      <c r="F2158" s="360"/>
      <c r="G2158" s="230">
        <v>9.85</v>
      </c>
    </row>
    <row r="2159" spans="1:7" ht="15.75" customHeight="1">
      <c r="A2159" s="254"/>
      <c r="B2159" s="254"/>
      <c r="C2159" s="254"/>
      <c r="D2159" s="254"/>
      <c r="E2159" s="360" t="s">
        <v>1862</v>
      </c>
      <c r="F2159" s="360"/>
      <c r="G2159" s="230">
        <v>2.21</v>
      </c>
    </row>
    <row r="2160" spans="1:7" ht="15.75" customHeight="1">
      <c r="A2160" s="254"/>
      <c r="B2160" s="254"/>
      <c r="C2160" s="254"/>
      <c r="D2160" s="254"/>
      <c r="E2160" s="360" t="s">
        <v>233</v>
      </c>
      <c r="F2160" s="360"/>
      <c r="G2160" s="230">
        <v>12.06</v>
      </c>
    </row>
    <row r="2161" spans="1:7">
      <c r="A2161" s="254"/>
      <c r="B2161" s="254"/>
      <c r="C2161" s="361"/>
      <c r="D2161" s="361"/>
      <c r="E2161" s="254"/>
      <c r="F2161" s="254"/>
      <c r="G2161" s="254"/>
    </row>
    <row r="2162" spans="1:7" ht="31.5" customHeight="1">
      <c r="A2162" s="362" t="s">
        <v>1625</v>
      </c>
      <c r="B2162" s="362"/>
      <c r="C2162" s="362"/>
      <c r="D2162" s="362"/>
      <c r="E2162" s="362"/>
      <c r="F2162" s="362"/>
      <c r="G2162" s="362"/>
    </row>
    <row r="2163" spans="1:7" ht="15.75">
      <c r="A2163" s="362" t="s">
        <v>212</v>
      </c>
      <c r="B2163" s="362"/>
      <c r="C2163" s="229" t="s">
        <v>175</v>
      </c>
      <c r="D2163" s="229" t="s">
        <v>203</v>
      </c>
      <c r="E2163" s="229" t="s">
        <v>204</v>
      </c>
      <c r="F2163" s="229" t="s">
        <v>205</v>
      </c>
      <c r="G2163" s="229" t="s">
        <v>98</v>
      </c>
    </row>
    <row r="2164" spans="1:7" ht="30">
      <c r="A2164" s="250" t="s">
        <v>1626</v>
      </c>
      <c r="B2164" s="251" t="s">
        <v>1627</v>
      </c>
      <c r="C2164" s="250" t="s">
        <v>133</v>
      </c>
      <c r="D2164" s="250" t="s">
        <v>192</v>
      </c>
      <c r="E2164" s="252">
        <v>2</v>
      </c>
      <c r="F2164" s="253">
        <v>2.06</v>
      </c>
      <c r="G2164" s="253">
        <v>4.12</v>
      </c>
    </row>
    <row r="2165" spans="1:7" ht="30">
      <c r="A2165" s="250" t="s">
        <v>1628</v>
      </c>
      <c r="B2165" s="251" t="s">
        <v>1629</v>
      </c>
      <c r="C2165" s="250" t="s">
        <v>133</v>
      </c>
      <c r="D2165" s="250" t="s">
        <v>192</v>
      </c>
      <c r="E2165" s="252">
        <v>1</v>
      </c>
      <c r="F2165" s="253">
        <v>3.35</v>
      </c>
      <c r="G2165" s="253">
        <v>3.35</v>
      </c>
    </row>
    <row r="2166" spans="1:7" ht="45">
      <c r="A2166" s="250" t="s">
        <v>373</v>
      </c>
      <c r="B2166" s="251" t="s">
        <v>374</v>
      </c>
      <c r="C2166" s="250" t="s">
        <v>133</v>
      </c>
      <c r="D2166" s="250" t="s">
        <v>192</v>
      </c>
      <c r="E2166" s="252">
        <v>0.05</v>
      </c>
      <c r="F2166" s="253">
        <v>21.91</v>
      </c>
      <c r="G2166" s="253">
        <v>1.0900000000000001</v>
      </c>
    </row>
    <row r="2167" spans="1:7" ht="15.75" customHeight="1">
      <c r="A2167" s="254"/>
      <c r="B2167" s="254"/>
      <c r="C2167" s="254"/>
      <c r="D2167" s="254"/>
      <c r="E2167" s="359" t="s">
        <v>224</v>
      </c>
      <c r="F2167" s="359"/>
      <c r="G2167" s="255">
        <v>8.56</v>
      </c>
    </row>
    <row r="2168" spans="1:7" ht="30.75" customHeight="1">
      <c r="A2168" s="362" t="s">
        <v>234</v>
      </c>
      <c r="B2168" s="362"/>
      <c r="C2168" s="229" t="s">
        <v>175</v>
      </c>
      <c r="D2168" s="229" t="s">
        <v>203</v>
      </c>
      <c r="E2168" s="229" t="s">
        <v>204</v>
      </c>
      <c r="F2168" s="229" t="s">
        <v>205</v>
      </c>
      <c r="G2168" s="229" t="s">
        <v>98</v>
      </c>
    </row>
    <row r="2169" spans="1:7" ht="30">
      <c r="A2169" s="250" t="s">
        <v>369</v>
      </c>
      <c r="B2169" s="251" t="s">
        <v>370</v>
      </c>
      <c r="C2169" s="250" t="s">
        <v>133</v>
      </c>
      <c r="D2169" s="250" t="s">
        <v>237</v>
      </c>
      <c r="E2169" s="252">
        <v>0.13789999999999999</v>
      </c>
      <c r="F2169" s="253">
        <v>22.67</v>
      </c>
      <c r="G2169" s="253">
        <v>3.12</v>
      </c>
    </row>
    <row r="2170" spans="1:7" ht="30">
      <c r="A2170" s="250" t="s">
        <v>371</v>
      </c>
      <c r="B2170" s="251" t="s">
        <v>372</v>
      </c>
      <c r="C2170" s="250" t="s">
        <v>133</v>
      </c>
      <c r="D2170" s="250" t="s">
        <v>237</v>
      </c>
      <c r="E2170" s="252">
        <v>0.13789999999999999</v>
      </c>
      <c r="F2170" s="253">
        <v>27.45</v>
      </c>
      <c r="G2170" s="253">
        <v>3.78</v>
      </c>
    </row>
    <row r="2171" spans="1:7" ht="15.75" customHeight="1">
      <c r="A2171" s="254"/>
      <c r="B2171" s="254"/>
      <c r="C2171" s="254"/>
      <c r="D2171" s="254"/>
      <c r="E2171" s="359" t="s">
        <v>240</v>
      </c>
      <c r="F2171" s="359"/>
      <c r="G2171" s="255">
        <v>6.9</v>
      </c>
    </row>
    <row r="2172" spans="1:7" ht="15.75">
      <c r="A2172" s="254"/>
      <c r="B2172" s="254"/>
      <c r="C2172" s="254"/>
      <c r="D2172" s="254"/>
      <c r="E2172" s="360" t="s">
        <v>230</v>
      </c>
      <c r="F2172" s="360"/>
      <c r="G2172" s="230">
        <v>15.46</v>
      </c>
    </row>
    <row r="2173" spans="1:7" ht="15.75" customHeight="1">
      <c r="A2173" s="254"/>
      <c r="B2173" s="254"/>
      <c r="C2173" s="254"/>
      <c r="D2173" s="254"/>
      <c r="E2173" s="360" t="s">
        <v>231</v>
      </c>
      <c r="F2173" s="360"/>
      <c r="G2173" s="230">
        <v>12.97</v>
      </c>
    </row>
    <row r="2174" spans="1:7" ht="15.75" customHeight="1">
      <c r="A2174" s="254"/>
      <c r="B2174" s="254"/>
      <c r="C2174" s="254"/>
      <c r="D2174" s="254"/>
      <c r="E2174" s="360" t="s">
        <v>232</v>
      </c>
      <c r="F2174" s="360"/>
      <c r="G2174" s="230">
        <v>15.46</v>
      </c>
    </row>
    <row r="2175" spans="1:7" ht="15.75" customHeight="1">
      <c r="A2175" s="254"/>
      <c r="B2175" s="254"/>
      <c r="C2175" s="254"/>
      <c r="D2175" s="254"/>
      <c r="E2175" s="360" t="s">
        <v>1862</v>
      </c>
      <c r="F2175" s="360"/>
      <c r="G2175" s="230">
        <v>3.47</v>
      </c>
    </row>
    <row r="2176" spans="1:7" ht="15.75" customHeight="1">
      <c r="A2176" s="254"/>
      <c r="B2176" s="254"/>
      <c r="C2176" s="254"/>
      <c r="D2176" s="254"/>
      <c r="E2176" s="360" t="s">
        <v>233</v>
      </c>
      <c r="F2176" s="360"/>
      <c r="G2176" s="230">
        <v>18.93</v>
      </c>
    </row>
    <row r="2177" spans="1:7">
      <c r="A2177" s="254"/>
      <c r="B2177" s="254"/>
      <c r="C2177" s="361"/>
      <c r="D2177" s="361"/>
      <c r="E2177" s="254"/>
      <c r="F2177" s="254"/>
      <c r="G2177" s="254"/>
    </row>
    <row r="2178" spans="1:7" ht="33" customHeight="1">
      <c r="A2178" s="362" t="s">
        <v>1630</v>
      </c>
      <c r="B2178" s="362"/>
      <c r="C2178" s="362"/>
      <c r="D2178" s="362"/>
      <c r="E2178" s="362"/>
      <c r="F2178" s="362"/>
      <c r="G2178" s="362"/>
    </row>
    <row r="2179" spans="1:7" ht="15.75">
      <c r="A2179" s="362" t="s">
        <v>212</v>
      </c>
      <c r="B2179" s="362"/>
      <c r="C2179" s="229" t="s">
        <v>175</v>
      </c>
      <c r="D2179" s="229" t="s">
        <v>203</v>
      </c>
      <c r="E2179" s="229" t="s">
        <v>204</v>
      </c>
      <c r="F2179" s="229" t="s">
        <v>205</v>
      </c>
      <c r="G2179" s="229" t="s">
        <v>98</v>
      </c>
    </row>
    <row r="2180" spans="1:7" ht="30">
      <c r="A2180" s="250" t="s">
        <v>1631</v>
      </c>
      <c r="B2180" s="251" t="s">
        <v>1632</v>
      </c>
      <c r="C2180" s="250" t="s">
        <v>133</v>
      </c>
      <c r="D2180" s="250" t="s">
        <v>192</v>
      </c>
      <c r="E2180" s="252">
        <v>2</v>
      </c>
      <c r="F2180" s="253">
        <v>3.65</v>
      </c>
      <c r="G2180" s="253">
        <v>7.3</v>
      </c>
    </row>
    <row r="2181" spans="1:7" ht="30">
      <c r="A2181" s="250" t="s">
        <v>1633</v>
      </c>
      <c r="B2181" s="251" t="s">
        <v>1634</v>
      </c>
      <c r="C2181" s="250" t="s">
        <v>133</v>
      </c>
      <c r="D2181" s="250" t="s">
        <v>192</v>
      </c>
      <c r="E2181" s="252">
        <v>1</v>
      </c>
      <c r="F2181" s="253">
        <v>8.08</v>
      </c>
      <c r="G2181" s="253">
        <v>8.08</v>
      </c>
    </row>
    <row r="2182" spans="1:7" ht="45">
      <c r="A2182" s="250" t="s">
        <v>373</v>
      </c>
      <c r="B2182" s="251" t="s">
        <v>374</v>
      </c>
      <c r="C2182" s="250" t="s">
        <v>133</v>
      </c>
      <c r="D2182" s="250" t="s">
        <v>192</v>
      </c>
      <c r="E2182" s="252">
        <v>0.115</v>
      </c>
      <c r="F2182" s="253">
        <v>21.91</v>
      </c>
      <c r="G2182" s="253">
        <v>2.5099999999999998</v>
      </c>
    </row>
    <row r="2183" spans="1:7" ht="15.75" customHeight="1">
      <c r="A2183" s="254"/>
      <c r="B2183" s="254"/>
      <c r="C2183" s="254"/>
      <c r="D2183" s="254"/>
      <c r="E2183" s="359" t="s">
        <v>224</v>
      </c>
      <c r="F2183" s="359"/>
      <c r="G2183" s="255">
        <v>17.89</v>
      </c>
    </row>
    <row r="2184" spans="1:7" ht="15.75" customHeight="1">
      <c r="A2184" s="362" t="s">
        <v>234</v>
      </c>
      <c r="B2184" s="362"/>
      <c r="C2184" s="229" t="s">
        <v>175</v>
      </c>
      <c r="D2184" s="229" t="s">
        <v>203</v>
      </c>
      <c r="E2184" s="229" t="s">
        <v>204</v>
      </c>
      <c r="F2184" s="229" t="s">
        <v>205</v>
      </c>
      <c r="G2184" s="229" t="s">
        <v>98</v>
      </c>
    </row>
    <row r="2185" spans="1:7" ht="31.5" customHeight="1">
      <c r="A2185" s="250" t="s">
        <v>369</v>
      </c>
      <c r="B2185" s="251" t="s">
        <v>370</v>
      </c>
      <c r="C2185" s="250" t="s">
        <v>133</v>
      </c>
      <c r="D2185" s="250" t="s">
        <v>237</v>
      </c>
      <c r="E2185" s="252">
        <v>0.19259999999999999</v>
      </c>
      <c r="F2185" s="253">
        <v>22.67</v>
      </c>
      <c r="G2185" s="253">
        <v>4.3600000000000003</v>
      </c>
    </row>
    <row r="2186" spans="1:7" ht="30">
      <c r="A2186" s="250" t="s">
        <v>371</v>
      </c>
      <c r="B2186" s="251" t="s">
        <v>372</v>
      </c>
      <c r="C2186" s="250" t="s">
        <v>133</v>
      </c>
      <c r="D2186" s="250" t="s">
        <v>237</v>
      </c>
      <c r="E2186" s="252">
        <v>0.19259999999999999</v>
      </c>
      <c r="F2186" s="253">
        <v>27.45</v>
      </c>
      <c r="G2186" s="253">
        <v>5.28</v>
      </c>
    </row>
    <row r="2187" spans="1:7" ht="15.75" customHeight="1">
      <c r="A2187" s="254"/>
      <c r="B2187" s="254"/>
      <c r="C2187" s="254"/>
      <c r="D2187" s="254"/>
      <c r="E2187" s="359" t="s">
        <v>240</v>
      </c>
      <c r="F2187" s="359"/>
      <c r="G2187" s="255">
        <v>9.64</v>
      </c>
    </row>
    <row r="2188" spans="1:7" ht="15.75">
      <c r="A2188" s="254"/>
      <c r="B2188" s="254"/>
      <c r="C2188" s="254"/>
      <c r="D2188" s="254"/>
      <c r="E2188" s="360" t="s">
        <v>230</v>
      </c>
      <c r="F2188" s="360"/>
      <c r="G2188" s="230">
        <v>27.53</v>
      </c>
    </row>
    <row r="2189" spans="1:7" ht="15.75" customHeight="1">
      <c r="A2189" s="254"/>
      <c r="B2189" s="254"/>
      <c r="C2189" s="254"/>
      <c r="D2189" s="254"/>
      <c r="E2189" s="360" t="s">
        <v>231</v>
      </c>
      <c r="F2189" s="360"/>
      <c r="G2189" s="230">
        <v>24.04</v>
      </c>
    </row>
    <row r="2190" spans="1:7" ht="15.75" customHeight="1">
      <c r="A2190" s="254"/>
      <c r="B2190" s="254"/>
      <c r="C2190" s="254"/>
      <c r="D2190" s="254"/>
      <c r="E2190" s="360" t="s">
        <v>232</v>
      </c>
      <c r="F2190" s="360"/>
      <c r="G2190" s="230">
        <v>27.53</v>
      </c>
    </row>
    <row r="2191" spans="1:7" ht="15.75" customHeight="1">
      <c r="A2191" s="254"/>
      <c r="B2191" s="254"/>
      <c r="C2191" s="254"/>
      <c r="D2191" s="254"/>
      <c r="E2191" s="360" t="s">
        <v>1862</v>
      </c>
      <c r="F2191" s="360"/>
      <c r="G2191" s="230">
        <v>6.19</v>
      </c>
    </row>
    <row r="2192" spans="1:7" ht="15.75" customHeight="1">
      <c r="A2192" s="254"/>
      <c r="B2192" s="254"/>
      <c r="C2192" s="254"/>
      <c r="D2192" s="254"/>
      <c r="E2192" s="360" t="s">
        <v>233</v>
      </c>
      <c r="F2192" s="360"/>
      <c r="G2192" s="230">
        <v>33.72</v>
      </c>
    </row>
    <row r="2193" spans="1:7">
      <c r="A2193" s="254"/>
      <c r="B2193" s="254"/>
      <c r="C2193" s="361"/>
      <c r="D2193" s="361"/>
      <c r="E2193" s="254"/>
      <c r="F2193" s="254"/>
      <c r="G2193" s="254"/>
    </row>
    <row r="2194" spans="1:7" ht="30.75" customHeight="1">
      <c r="A2194" s="362" t="s">
        <v>1635</v>
      </c>
      <c r="B2194" s="362"/>
      <c r="C2194" s="362"/>
      <c r="D2194" s="362"/>
      <c r="E2194" s="362"/>
      <c r="F2194" s="362"/>
      <c r="G2194" s="362"/>
    </row>
    <row r="2195" spans="1:7" ht="15.75">
      <c r="A2195" s="362" t="s">
        <v>212</v>
      </c>
      <c r="B2195" s="362"/>
      <c r="C2195" s="229" t="s">
        <v>175</v>
      </c>
      <c r="D2195" s="229" t="s">
        <v>203</v>
      </c>
      <c r="E2195" s="229" t="s">
        <v>204</v>
      </c>
      <c r="F2195" s="229" t="s">
        <v>205</v>
      </c>
      <c r="G2195" s="229" t="s">
        <v>98</v>
      </c>
    </row>
    <row r="2196" spans="1:7">
      <c r="A2196" s="250" t="s">
        <v>363</v>
      </c>
      <c r="B2196" s="251" t="s">
        <v>364</v>
      </c>
      <c r="C2196" s="250" t="s">
        <v>133</v>
      </c>
      <c r="D2196" s="250" t="s">
        <v>192</v>
      </c>
      <c r="E2196" s="252">
        <v>9.9000000000000008E-3</v>
      </c>
      <c r="F2196" s="253">
        <v>53.09</v>
      </c>
      <c r="G2196" s="253">
        <v>0.52</v>
      </c>
    </row>
    <row r="2197" spans="1:7">
      <c r="A2197" s="250" t="s">
        <v>1636</v>
      </c>
      <c r="B2197" s="251" t="s">
        <v>1637</v>
      </c>
      <c r="C2197" s="250" t="s">
        <v>133</v>
      </c>
      <c r="D2197" s="250" t="s">
        <v>192</v>
      </c>
      <c r="E2197" s="252">
        <v>1</v>
      </c>
      <c r="F2197" s="253">
        <v>4.4400000000000004</v>
      </c>
      <c r="G2197" s="253">
        <v>4.4400000000000004</v>
      </c>
    </row>
    <row r="2198" spans="1:7">
      <c r="A2198" s="250" t="s">
        <v>365</v>
      </c>
      <c r="B2198" s="251" t="s">
        <v>366</v>
      </c>
      <c r="C2198" s="250" t="s">
        <v>133</v>
      </c>
      <c r="D2198" s="250" t="s">
        <v>192</v>
      </c>
      <c r="E2198" s="252">
        <v>7.1000000000000004E-3</v>
      </c>
      <c r="F2198" s="253">
        <v>2.19</v>
      </c>
      <c r="G2198" s="253">
        <v>0.01</v>
      </c>
    </row>
    <row r="2199" spans="1:7" ht="30">
      <c r="A2199" s="250" t="s">
        <v>367</v>
      </c>
      <c r="B2199" s="251" t="s">
        <v>368</v>
      </c>
      <c r="C2199" s="250" t="s">
        <v>133</v>
      </c>
      <c r="D2199" s="250" t="s">
        <v>192</v>
      </c>
      <c r="E2199" s="252">
        <v>1.4999999999999999E-2</v>
      </c>
      <c r="F2199" s="253">
        <v>60.15</v>
      </c>
      <c r="G2199" s="253">
        <v>0.9</v>
      </c>
    </row>
    <row r="2200" spans="1:7" ht="15.75" customHeight="1">
      <c r="A2200" s="254"/>
      <c r="B2200" s="254"/>
      <c r="C2200" s="254"/>
      <c r="D2200" s="254"/>
      <c r="E2200" s="359" t="s">
        <v>224</v>
      </c>
      <c r="F2200" s="359"/>
      <c r="G2200" s="255">
        <v>5.87</v>
      </c>
    </row>
    <row r="2201" spans="1:7" ht="33" customHeight="1">
      <c r="A2201" s="362" t="s">
        <v>234</v>
      </c>
      <c r="B2201" s="362"/>
      <c r="C2201" s="229" t="s">
        <v>175</v>
      </c>
      <c r="D2201" s="229" t="s">
        <v>203</v>
      </c>
      <c r="E2201" s="229" t="s">
        <v>204</v>
      </c>
      <c r="F2201" s="229" t="s">
        <v>205</v>
      </c>
      <c r="G2201" s="229" t="s">
        <v>98</v>
      </c>
    </row>
    <row r="2202" spans="1:7" ht="30">
      <c r="A2202" s="250" t="s">
        <v>369</v>
      </c>
      <c r="B2202" s="251" t="s">
        <v>370</v>
      </c>
      <c r="C2202" s="250" t="s">
        <v>133</v>
      </c>
      <c r="D2202" s="250" t="s">
        <v>237</v>
      </c>
      <c r="E2202" s="252">
        <v>0.127</v>
      </c>
      <c r="F2202" s="253">
        <v>22.67</v>
      </c>
      <c r="G2202" s="253">
        <v>2.87</v>
      </c>
    </row>
    <row r="2203" spans="1:7" ht="30">
      <c r="A2203" s="250" t="s">
        <v>371</v>
      </c>
      <c r="B2203" s="251" t="s">
        <v>372</v>
      </c>
      <c r="C2203" s="250" t="s">
        <v>133</v>
      </c>
      <c r="D2203" s="250" t="s">
        <v>237</v>
      </c>
      <c r="E2203" s="252">
        <v>0.127</v>
      </c>
      <c r="F2203" s="253">
        <v>27.45</v>
      </c>
      <c r="G2203" s="253">
        <v>3.48</v>
      </c>
    </row>
    <row r="2204" spans="1:7" ht="15.75" customHeight="1">
      <c r="A2204" s="254"/>
      <c r="B2204" s="254"/>
      <c r="C2204" s="254"/>
      <c r="D2204" s="254"/>
      <c r="E2204" s="359" t="s">
        <v>240</v>
      </c>
      <c r="F2204" s="359"/>
      <c r="G2204" s="255">
        <v>6.35</v>
      </c>
    </row>
    <row r="2205" spans="1:7" ht="15.75">
      <c r="A2205" s="254"/>
      <c r="B2205" s="254"/>
      <c r="C2205" s="254"/>
      <c r="D2205" s="254"/>
      <c r="E2205" s="360" t="s">
        <v>230</v>
      </c>
      <c r="F2205" s="360"/>
      <c r="G2205" s="230">
        <v>12.22</v>
      </c>
    </row>
    <row r="2206" spans="1:7" ht="15.75" customHeight="1">
      <c r="A2206" s="254"/>
      <c r="B2206" s="254"/>
      <c r="C2206" s="254"/>
      <c r="D2206" s="254"/>
      <c r="E2206" s="360" t="s">
        <v>231</v>
      </c>
      <c r="F2206" s="360"/>
      <c r="G2206" s="230">
        <v>9.92</v>
      </c>
    </row>
    <row r="2207" spans="1:7" ht="15.75" customHeight="1">
      <c r="A2207" s="254"/>
      <c r="B2207" s="254"/>
      <c r="C2207" s="254"/>
      <c r="D2207" s="254"/>
      <c r="E2207" s="360" t="s">
        <v>232</v>
      </c>
      <c r="F2207" s="360"/>
      <c r="G2207" s="230">
        <v>12.22</v>
      </c>
    </row>
    <row r="2208" spans="1:7" ht="15.75" customHeight="1">
      <c r="A2208" s="254"/>
      <c r="B2208" s="254"/>
      <c r="C2208" s="254"/>
      <c r="D2208" s="254"/>
      <c r="E2208" s="360" t="s">
        <v>1862</v>
      </c>
      <c r="F2208" s="360"/>
      <c r="G2208" s="230">
        <v>2.75</v>
      </c>
    </row>
    <row r="2209" spans="1:7" ht="15.75" customHeight="1">
      <c r="A2209" s="254"/>
      <c r="B2209" s="254"/>
      <c r="C2209" s="254"/>
      <c r="D2209" s="254"/>
      <c r="E2209" s="360" t="s">
        <v>233</v>
      </c>
      <c r="F2209" s="360"/>
      <c r="G2209" s="230">
        <v>14.97</v>
      </c>
    </row>
    <row r="2210" spans="1:7">
      <c r="A2210" s="254"/>
      <c r="B2210" s="254"/>
      <c r="C2210" s="361"/>
      <c r="D2210" s="361"/>
      <c r="E2210" s="254"/>
      <c r="F2210" s="254"/>
      <c r="G2210" s="254"/>
    </row>
    <row r="2211" spans="1:7" ht="33" customHeight="1">
      <c r="A2211" s="362" t="s">
        <v>1638</v>
      </c>
      <c r="B2211" s="362"/>
      <c r="C2211" s="362"/>
      <c r="D2211" s="362"/>
      <c r="E2211" s="362"/>
      <c r="F2211" s="362"/>
      <c r="G2211" s="362"/>
    </row>
    <row r="2212" spans="1:7" ht="15.75">
      <c r="A2212" s="362" t="s">
        <v>212</v>
      </c>
      <c r="B2212" s="362"/>
      <c r="C2212" s="229" t="s">
        <v>175</v>
      </c>
      <c r="D2212" s="229" t="s">
        <v>203</v>
      </c>
      <c r="E2212" s="229" t="s">
        <v>204</v>
      </c>
      <c r="F2212" s="229" t="s">
        <v>205</v>
      </c>
      <c r="G2212" s="229" t="s">
        <v>98</v>
      </c>
    </row>
    <row r="2213" spans="1:7" ht="30">
      <c r="A2213" s="250" t="s">
        <v>1631</v>
      </c>
      <c r="B2213" s="251" t="s">
        <v>1632</v>
      </c>
      <c r="C2213" s="250" t="s">
        <v>133</v>
      </c>
      <c r="D2213" s="250" t="s">
        <v>192</v>
      </c>
      <c r="E2213" s="252">
        <v>2</v>
      </c>
      <c r="F2213" s="253">
        <v>3.65</v>
      </c>
      <c r="G2213" s="253">
        <v>7.3</v>
      </c>
    </row>
    <row r="2214" spans="1:7">
      <c r="A2214" s="250" t="s">
        <v>1639</v>
      </c>
      <c r="B2214" s="251" t="s">
        <v>1640</v>
      </c>
      <c r="C2214" s="250" t="s">
        <v>133</v>
      </c>
      <c r="D2214" s="250" t="s">
        <v>192</v>
      </c>
      <c r="E2214" s="252">
        <v>1</v>
      </c>
      <c r="F2214" s="253">
        <v>20.6</v>
      </c>
      <c r="G2214" s="253">
        <v>20.6</v>
      </c>
    </row>
    <row r="2215" spans="1:7" ht="45">
      <c r="A2215" s="250" t="s">
        <v>373</v>
      </c>
      <c r="B2215" s="251" t="s">
        <v>374</v>
      </c>
      <c r="C2215" s="250" t="s">
        <v>133</v>
      </c>
      <c r="D2215" s="250" t="s">
        <v>192</v>
      </c>
      <c r="E2215" s="252">
        <v>0.115</v>
      </c>
      <c r="F2215" s="253">
        <v>21.91</v>
      </c>
      <c r="G2215" s="253">
        <v>2.5099999999999998</v>
      </c>
    </row>
    <row r="2216" spans="1:7" ht="15.75" customHeight="1">
      <c r="A2216" s="254"/>
      <c r="B2216" s="254"/>
      <c r="C2216" s="254"/>
      <c r="D2216" s="254"/>
      <c r="E2216" s="359" t="s">
        <v>224</v>
      </c>
      <c r="F2216" s="359"/>
      <c r="G2216" s="255">
        <v>30.41</v>
      </c>
    </row>
    <row r="2217" spans="1:7" ht="31.5" customHeight="1">
      <c r="A2217" s="362" t="s">
        <v>234</v>
      </c>
      <c r="B2217" s="362"/>
      <c r="C2217" s="229" t="s">
        <v>175</v>
      </c>
      <c r="D2217" s="229" t="s">
        <v>203</v>
      </c>
      <c r="E2217" s="229" t="s">
        <v>204</v>
      </c>
      <c r="F2217" s="229" t="s">
        <v>205</v>
      </c>
      <c r="G2217" s="229" t="s">
        <v>98</v>
      </c>
    </row>
    <row r="2218" spans="1:7" ht="30">
      <c r="A2218" s="250" t="s">
        <v>369</v>
      </c>
      <c r="B2218" s="251" t="s">
        <v>370</v>
      </c>
      <c r="C2218" s="250" t="s">
        <v>133</v>
      </c>
      <c r="D2218" s="250" t="s">
        <v>237</v>
      </c>
      <c r="E2218" s="252">
        <v>0.19259999999999999</v>
      </c>
      <c r="F2218" s="253">
        <v>22.67</v>
      </c>
      <c r="G2218" s="253">
        <v>4.3600000000000003</v>
      </c>
    </row>
    <row r="2219" spans="1:7" ht="30">
      <c r="A2219" s="250" t="s">
        <v>371</v>
      </c>
      <c r="B2219" s="251" t="s">
        <v>372</v>
      </c>
      <c r="C2219" s="250" t="s">
        <v>133</v>
      </c>
      <c r="D2219" s="250" t="s">
        <v>237</v>
      </c>
      <c r="E2219" s="252">
        <v>0.19259999999999999</v>
      </c>
      <c r="F2219" s="253">
        <v>27.45</v>
      </c>
      <c r="G2219" s="253">
        <v>5.28</v>
      </c>
    </row>
    <row r="2220" spans="1:7" ht="15.75" customHeight="1">
      <c r="A2220" s="254"/>
      <c r="B2220" s="254"/>
      <c r="C2220" s="254"/>
      <c r="D2220" s="254"/>
      <c r="E2220" s="359" t="s">
        <v>240</v>
      </c>
      <c r="F2220" s="359"/>
      <c r="G2220" s="255">
        <v>9.64</v>
      </c>
    </row>
    <row r="2221" spans="1:7" ht="15.75">
      <c r="A2221" s="254"/>
      <c r="B2221" s="254"/>
      <c r="C2221" s="254"/>
      <c r="D2221" s="254"/>
      <c r="E2221" s="360" t="s">
        <v>230</v>
      </c>
      <c r="F2221" s="360"/>
      <c r="G2221" s="230">
        <v>40.049999999999997</v>
      </c>
    </row>
    <row r="2222" spans="1:7" ht="15.75" customHeight="1">
      <c r="A2222" s="254"/>
      <c r="B2222" s="254"/>
      <c r="C2222" s="254"/>
      <c r="D2222" s="254"/>
      <c r="E2222" s="360" t="s">
        <v>231</v>
      </c>
      <c r="F2222" s="360"/>
      <c r="G2222" s="230">
        <v>36.56</v>
      </c>
    </row>
    <row r="2223" spans="1:7" ht="15.75" customHeight="1">
      <c r="A2223" s="254"/>
      <c r="B2223" s="254"/>
      <c r="C2223" s="254"/>
      <c r="D2223" s="254"/>
      <c r="E2223" s="360" t="s">
        <v>232</v>
      </c>
      <c r="F2223" s="360"/>
      <c r="G2223" s="230">
        <v>40.049999999999997</v>
      </c>
    </row>
    <row r="2224" spans="1:7" ht="15.75" customHeight="1">
      <c r="A2224" s="254"/>
      <c r="B2224" s="254"/>
      <c r="C2224" s="254"/>
      <c r="D2224" s="254"/>
      <c r="E2224" s="360" t="s">
        <v>1862</v>
      </c>
      <c r="F2224" s="360"/>
      <c r="G2224" s="230">
        <v>9</v>
      </c>
    </row>
    <row r="2225" spans="1:7" ht="15.75" customHeight="1">
      <c r="A2225" s="254"/>
      <c r="B2225" s="254"/>
      <c r="C2225" s="254"/>
      <c r="D2225" s="254"/>
      <c r="E2225" s="360" t="s">
        <v>233</v>
      </c>
      <c r="F2225" s="360"/>
      <c r="G2225" s="230">
        <v>49.05</v>
      </c>
    </row>
    <row r="2226" spans="1:7">
      <c r="A2226" s="254"/>
      <c r="B2226" s="254"/>
      <c r="C2226" s="361"/>
      <c r="D2226" s="361"/>
      <c r="E2226" s="254"/>
      <c r="F2226" s="254"/>
      <c r="G2226" s="254"/>
    </row>
    <row r="2227" spans="1:7" ht="31.5" customHeight="1">
      <c r="A2227" s="362" t="s">
        <v>1641</v>
      </c>
      <c r="B2227" s="362"/>
      <c r="C2227" s="362"/>
      <c r="D2227" s="362"/>
      <c r="E2227" s="362"/>
      <c r="F2227" s="362"/>
      <c r="G2227" s="362"/>
    </row>
    <row r="2228" spans="1:7" ht="15.75">
      <c r="A2228" s="362" t="s">
        <v>212</v>
      </c>
      <c r="B2228" s="362"/>
      <c r="C2228" s="229" t="s">
        <v>175</v>
      </c>
      <c r="D2228" s="229" t="s">
        <v>203</v>
      </c>
      <c r="E2228" s="229" t="s">
        <v>204</v>
      </c>
      <c r="F2228" s="229" t="s">
        <v>205</v>
      </c>
      <c r="G2228" s="229" t="s">
        <v>98</v>
      </c>
    </row>
    <row r="2229" spans="1:7" ht="30">
      <c r="A2229" s="250" t="s">
        <v>1626</v>
      </c>
      <c r="B2229" s="251" t="s">
        <v>1627</v>
      </c>
      <c r="C2229" s="250" t="s">
        <v>133</v>
      </c>
      <c r="D2229" s="250" t="s">
        <v>192</v>
      </c>
      <c r="E2229" s="252">
        <v>2</v>
      </c>
      <c r="F2229" s="253">
        <v>2.06</v>
      </c>
      <c r="G2229" s="253">
        <v>4.12</v>
      </c>
    </row>
    <row r="2230" spans="1:7" ht="30">
      <c r="A2230" s="250" t="s">
        <v>481</v>
      </c>
      <c r="B2230" s="251" t="s">
        <v>482</v>
      </c>
      <c r="C2230" s="250" t="s">
        <v>133</v>
      </c>
      <c r="D2230" s="250" t="s">
        <v>192</v>
      </c>
      <c r="E2230" s="252">
        <v>1</v>
      </c>
      <c r="F2230" s="253">
        <v>2.7</v>
      </c>
      <c r="G2230" s="253">
        <v>2.7</v>
      </c>
    </row>
    <row r="2231" spans="1:7" ht="45">
      <c r="A2231" s="250" t="s">
        <v>373</v>
      </c>
      <c r="B2231" s="251" t="s">
        <v>374</v>
      </c>
      <c r="C2231" s="250" t="s">
        <v>133</v>
      </c>
      <c r="D2231" s="250" t="s">
        <v>192</v>
      </c>
      <c r="E2231" s="252">
        <v>0.05</v>
      </c>
      <c r="F2231" s="253">
        <v>21.91</v>
      </c>
      <c r="G2231" s="253">
        <v>1.0900000000000001</v>
      </c>
    </row>
    <row r="2232" spans="1:7" ht="15.75" customHeight="1">
      <c r="A2232" s="254"/>
      <c r="B2232" s="254"/>
      <c r="C2232" s="254"/>
      <c r="D2232" s="254"/>
      <c r="E2232" s="359" t="s">
        <v>224</v>
      </c>
      <c r="F2232" s="359"/>
      <c r="G2232" s="255">
        <v>7.91</v>
      </c>
    </row>
    <row r="2233" spans="1:7" ht="15.75" customHeight="1">
      <c r="A2233" s="362" t="s">
        <v>234</v>
      </c>
      <c r="B2233" s="362"/>
      <c r="C2233" s="229" t="s">
        <v>175</v>
      </c>
      <c r="D2233" s="229" t="s">
        <v>203</v>
      </c>
      <c r="E2233" s="229" t="s">
        <v>204</v>
      </c>
      <c r="F2233" s="229" t="s">
        <v>205</v>
      </c>
      <c r="G2233" s="229" t="s">
        <v>98</v>
      </c>
    </row>
    <row r="2234" spans="1:7" ht="31.5" customHeight="1">
      <c r="A2234" s="250" t="s">
        <v>369</v>
      </c>
      <c r="B2234" s="251" t="s">
        <v>370</v>
      </c>
      <c r="C2234" s="250" t="s">
        <v>133</v>
      </c>
      <c r="D2234" s="250" t="s">
        <v>237</v>
      </c>
      <c r="E2234" s="252">
        <v>0.13789999999999999</v>
      </c>
      <c r="F2234" s="253">
        <v>22.67</v>
      </c>
      <c r="G2234" s="253">
        <v>3.12</v>
      </c>
    </row>
    <row r="2235" spans="1:7" ht="30">
      <c r="A2235" s="250" t="s">
        <v>371</v>
      </c>
      <c r="B2235" s="251" t="s">
        <v>372</v>
      </c>
      <c r="C2235" s="250" t="s">
        <v>133</v>
      </c>
      <c r="D2235" s="250" t="s">
        <v>237</v>
      </c>
      <c r="E2235" s="252">
        <v>0.13789999999999999</v>
      </c>
      <c r="F2235" s="253">
        <v>27.45</v>
      </c>
      <c r="G2235" s="253">
        <v>3.78</v>
      </c>
    </row>
    <row r="2236" spans="1:7" ht="15.75" customHeight="1">
      <c r="A2236" s="254"/>
      <c r="B2236" s="254"/>
      <c r="C2236" s="254"/>
      <c r="D2236" s="254"/>
      <c r="E2236" s="359" t="s">
        <v>240</v>
      </c>
      <c r="F2236" s="359"/>
      <c r="G2236" s="255">
        <v>6.9</v>
      </c>
    </row>
    <row r="2237" spans="1:7" ht="15.75">
      <c r="A2237" s="254"/>
      <c r="B2237" s="254"/>
      <c r="C2237" s="254"/>
      <c r="D2237" s="254"/>
      <c r="E2237" s="360" t="s">
        <v>230</v>
      </c>
      <c r="F2237" s="360"/>
      <c r="G2237" s="230">
        <v>14.81</v>
      </c>
    </row>
    <row r="2238" spans="1:7" ht="15.75" customHeight="1">
      <c r="A2238" s="254"/>
      <c r="B2238" s="254"/>
      <c r="C2238" s="254"/>
      <c r="D2238" s="254"/>
      <c r="E2238" s="360" t="s">
        <v>231</v>
      </c>
      <c r="F2238" s="360"/>
      <c r="G2238" s="230">
        <v>12.32</v>
      </c>
    </row>
    <row r="2239" spans="1:7" ht="15.75" customHeight="1">
      <c r="A2239" s="254"/>
      <c r="B2239" s="254"/>
      <c r="C2239" s="254"/>
      <c r="D2239" s="254"/>
      <c r="E2239" s="360" t="s">
        <v>232</v>
      </c>
      <c r="F2239" s="360"/>
      <c r="G2239" s="230">
        <v>14.81</v>
      </c>
    </row>
    <row r="2240" spans="1:7" ht="15.75" customHeight="1">
      <c r="A2240" s="254"/>
      <c r="B2240" s="254"/>
      <c r="C2240" s="254"/>
      <c r="D2240" s="254"/>
      <c r="E2240" s="360" t="s">
        <v>1862</v>
      </c>
      <c r="F2240" s="360"/>
      <c r="G2240" s="230">
        <v>3.33</v>
      </c>
    </row>
    <row r="2241" spans="1:7" ht="15.75" customHeight="1">
      <c r="A2241" s="254"/>
      <c r="B2241" s="254"/>
      <c r="C2241" s="254"/>
      <c r="D2241" s="254"/>
      <c r="E2241" s="360" t="s">
        <v>233</v>
      </c>
      <c r="F2241" s="360"/>
      <c r="G2241" s="230">
        <v>18.14</v>
      </c>
    </row>
    <row r="2242" spans="1:7">
      <c r="A2242" s="254"/>
      <c r="B2242" s="254"/>
      <c r="C2242" s="361"/>
      <c r="D2242" s="361"/>
      <c r="E2242" s="254"/>
      <c r="F2242" s="254"/>
      <c r="G2242" s="254"/>
    </row>
    <row r="2243" spans="1:7" ht="30.75" customHeight="1">
      <c r="A2243" s="362" t="s">
        <v>1642</v>
      </c>
      <c r="B2243" s="362"/>
      <c r="C2243" s="362"/>
      <c r="D2243" s="362"/>
      <c r="E2243" s="362"/>
      <c r="F2243" s="362"/>
      <c r="G2243" s="362"/>
    </row>
    <row r="2244" spans="1:7" ht="15.75">
      <c r="A2244" s="362" t="s">
        <v>212</v>
      </c>
      <c r="B2244" s="362"/>
      <c r="C2244" s="229" t="s">
        <v>175</v>
      </c>
      <c r="D2244" s="229" t="s">
        <v>203</v>
      </c>
      <c r="E2244" s="229" t="s">
        <v>204</v>
      </c>
      <c r="F2244" s="229" t="s">
        <v>205</v>
      </c>
      <c r="G2244" s="229" t="s">
        <v>98</v>
      </c>
    </row>
    <row r="2245" spans="1:7" ht="30">
      <c r="A2245" s="250" t="s">
        <v>1631</v>
      </c>
      <c r="B2245" s="251" t="s">
        <v>1632</v>
      </c>
      <c r="C2245" s="250" t="s">
        <v>133</v>
      </c>
      <c r="D2245" s="250" t="s">
        <v>192</v>
      </c>
      <c r="E2245" s="252">
        <v>2</v>
      </c>
      <c r="F2245" s="253">
        <v>3.65</v>
      </c>
      <c r="G2245" s="253">
        <v>7.3</v>
      </c>
    </row>
    <row r="2246" spans="1:7" ht="30">
      <c r="A2246" s="250" t="s">
        <v>383</v>
      </c>
      <c r="B2246" s="251" t="s">
        <v>384</v>
      </c>
      <c r="C2246" s="250" t="s">
        <v>133</v>
      </c>
      <c r="D2246" s="250" t="s">
        <v>192</v>
      </c>
      <c r="E2246" s="252">
        <v>1</v>
      </c>
      <c r="F2246" s="253">
        <v>7.34</v>
      </c>
      <c r="G2246" s="253">
        <v>7.34</v>
      </c>
    </row>
    <row r="2247" spans="1:7" ht="45">
      <c r="A2247" s="250" t="s">
        <v>373</v>
      </c>
      <c r="B2247" s="251" t="s">
        <v>374</v>
      </c>
      <c r="C2247" s="250" t="s">
        <v>133</v>
      </c>
      <c r="D2247" s="250" t="s">
        <v>192</v>
      </c>
      <c r="E2247" s="252">
        <v>0.115</v>
      </c>
      <c r="F2247" s="253">
        <v>21.91</v>
      </c>
      <c r="G2247" s="253">
        <v>2.5099999999999998</v>
      </c>
    </row>
    <row r="2248" spans="1:7" ht="15.75" customHeight="1">
      <c r="A2248" s="254"/>
      <c r="B2248" s="254"/>
      <c r="C2248" s="254"/>
      <c r="D2248" s="254"/>
      <c r="E2248" s="359" t="s">
        <v>224</v>
      </c>
      <c r="F2248" s="359"/>
      <c r="G2248" s="255">
        <v>17.149999999999999</v>
      </c>
    </row>
    <row r="2249" spans="1:7" ht="15.75" customHeight="1">
      <c r="A2249" s="362" t="s">
        <v>234</v>
      </c>
      <c r="B2249" s="362"/>
      <c r="C2249" s="229" t="s">
        <v>175</v>
      </c>
      <c r="D2249" s="229" t="s">
        <v>203</v>
      </c>
      <c r="E2249" s="229" t="s">
        <v>204</v>
      </c>
      <c r="F2249" s="229" t="s">
        <v>205</v>
      </c>
      <c r="G2249" s="229" t="s">
        <v>98</v>
      </c>
    </row>
    <row r="2250" spans="1:7" ht="31.5" customHeight="1">
      <c r="A2250" s="250" t="s">
        <v>369</v>
      </c>
      <c r="B2250" s="251" t="s">
        <v>370</v>
      </c>
      <c r="C2250" s="250" t="s">
        <v>133</v>
      </c>
      <c r="D2250" s="250" t="s">
        <v>237</v>
      </c>
      <c r="E2250" s="252">
        <v>0.19259999999999999</v>
      </c>
      <c r="F2250" s="253">
        <v>22.67</v>
      </c>
      <c r="G2250" s="253">
        <v>4.3600000000000003</v>
      </c>
    </row>
    <row r="2251" spans="1:7" ht="30">
      <c r="A2251" s="250" t="s">
        <v>371</v>
      </c>
      <c r="B2251" s="251" t="s">
        <v>372</v>
      </c>
      <c r="C2251" s="250" t="s">
        <v>133</v>
      </c>
      <c r="D2251" s="250" t="s">
        <v>237</v>
      </c>
      <c r="E2251" s="252">
        <v>0.19259999999999999</v>
      </c>
      <c r="F2251" s="253">
        <v>27.45</v>
      </c>
      <c r="G2251" s="253">
        <v>5.28</v>
      </c>
    </row>
    <row r="2252" spans="1:7" ht="15.75" customHeight="1">
      <c r="A2252" s="254"/>
      <c r="B2252" s="254"/>
      <c r="C2252" s="254"/>
      <c r="D2252" s="254"/>
      <c r="E2252" s="359" t="s">
        <v>240</v>
      </c>
      <c r="F2252" s="359"/>
      <c r="G2252" s="255">
        <v>9.64</v>
      </c>
    </row>
    <row r="2253" spans="1:7" ht="15.75">
      <c r="A2253" s="254"/>
      <c r="B2253" s="254"/>
      <c r="C2253" s="254"/>
      <c r="D2253" s="254"/>
      <c r="E2253" s="360" t="s">
        <v>230</v>
      </c>
      <c r="F2253" s="360"/>
      <c r="G2253" s="230">
        <v>26.79</v>
      </c>
    </row>
    <row r="2254" spans="1:7" ht="15.75" customHeight="1">
      <c r="A2254" s="254"/>
      <c r="B2254" s="254"/>
      <c r="C2254" s="254"/>
      <c r="D2254" s="254"/>
      <c r="E2254" s="360" t="s">
        <v>231</v>
      </c>
      <c r="F2254" s="360"/>
      <c r="G2254" s="230">
        <v>23.3</v>
      </c>
    </row>
    <row r="2255" spans="1:7" ht="15.75" customHeight="1">
      <c r="A2255" s="254"/>
      <c r="B2255" s="254"/>
      <c r="C2255" s="254"/>
      <c r="D2255" s="254"/>
      <c r="E2255" s="360" t="s">
        <v>232</v>
      </c>
      <c r="F2255" s="360"/>
      <c r="G2255" s="230">
        <v>26.79</v>
      </c>
    </row>
    <row r="2256" spans="1:7" ht="15.75" customHeight="1">
      <c r="A2256" s="254"/>
      <c r="B2256" s="254"/>
      <c r="C2256" s="254"/>
      <c r="D2256" s="254"/>
      <c r="E2256" s="360" t="s">
        <v>1862</v>
      </c>
      <c r="F2256" s="360"/>
      <c r="G2256" s="230">
        <v>6.02</v>
      </c>
    </row>
    <row r="2257" spans="1:7" ht="15.75" customHeight="1">
      <c r="A2257" s="254"/>
      <c r="B2257" s="254"/>
      <c r="C2257" s="254"/>
      <c r="D2257" s="254"/>
      <c r="E2257" s="360" t="s">
        <v>233</v>
      </c>
      <c r="F2257" s="360"/>
      <c r="G2257" s="230">
        <v>32.81</v>
      </c>
    </row>
    <row r="2258" spans="1:7">
      <c r="A2258" s="254"/>
      <c r="B2258" s="254"/>
      <c r="C2258" s="361"/>
      <c r="D2258" s="361"/>
      <c r="E2258" s="254"/>
      <c r="F2258" s="254"/>
      <c r="G2258" s="254"/>
    </row>
    <row r="2259" spans="1:7" ht="35.25" customHeight="1">
      <c r="A2259" s="362" t="s">
        <v>1643</v>
      </c>
      <c r="B2259" s="362"/>
      <c r="C2259" s="362"/>
      <c r="D2259" s="362"/>
      <c r="E2259" s="362"/>
      <c r="F2259" s="362"/>
      <c r="G2259" s="362"/>
    </row>
    <row r="2260" spans="1:7" ht="15.75">
      <c r="A2260" s="362" t="s">
        <v>212</v>
      </c>
      <c r="B2260" s="362"/>
      <c r="C2260" s="229" t="s">
        <v>175</v>
      </c>
      <c r="D2260" s="229" t="s">
        <v>203</v>
      </c>
      <c r="E2260" s="229" t="s">
        <v>204</v>
      </c>
      <c r="F2260" s="229" t="s">
        <v>205</v>
      </c>
      <c r="G2260" s="229" t="s">
        <v>98</v>
      </c>
    </row>
    <row r="2261" spans="1:7" ht="30">
      <c r="A2261" s="250" t="s">
        <v>1631</v>
      </c>
      <c r="B2261" s="251" t="s">
        <v>1632</v>
      </c>
      <c r="C2261" s="250" t="s">
        <v>133</v>
      </c>
      <c r="D2261" s="250" t="s">
        <v>192</v>
      </c>
      <c r="E2261" s="252">
        <v>3</v>
      </c>
      <c r="F2261" s="253">
        <v>3.65</v>
      </c>
      <c r="G2261" s="253">
        <v>10.95</v>
      </c>
    </row>
    <row r="2262" spans="1:7" ht="30">
      <c r="A2262" s="250" t="s">
        <v>1644</v>
      </c>
      <c r="B2262" s="251" t="s">
        <v>1645</v>
      </c>
      <c r="C2262" s="250" t="s">
        <v>133</v>
      </c>
      <c r="D2262" s="250" t="s">
        <v>192</v>
      </c>
      <c r="E2262" s="252">
        <v>1</v>
      </c>
      <c r="F2262" s="253">
        <v>21.23</v>
      </c>
      <c r="G2262" s="253">
        <v>21.23</v>
      </c>
    </row>
    <row r="2263" spans="1:7" ht="45">
      <c r="A2263" s="250" t="s">
        <v>373</v>
      </c>
      <c r="B2263" s="251" t="s">
        <v>374</v>
      </c>
      <c r="C2263" s="250" t="s">
        <v>133</v>
      </c>
      <c r="D2263" s="250" t="s">
        <v>192</v>
      </c>
      <c r="E2263" s="252">
        <v>0.17249999999999999</v>
      </c>
      <c r="F2263" s="253">
        <v>21.91</v>
      </c>
      <c r="G2263" s="253">
        <v>3.77</v>
      </c>
    </row>
    <row r="2264" spans="1:7" ht="15.75" customHeight="1">
      <c r="A2264" s="254"/>
      <c r="B2264" s="254"/>
      <c r="C2264" s="254"/>
      <c r="D2264" s="254"/>
      <c r="E2264" s="359" t="s">
        <v>224</v>
      </c>
      <c r="F2264" s="359"/>
      <c r="G2264" s="255">
        <v>35.950000000000003</v>
      </c>
    </row>
    <row r="2265" spans="1:7" ht="15.75" customHeight="1">
      <c r="A2265" s="362" t="s">
        <v>234</v>
      </c>
      <c r="B2265" s="362"/>
      <c r="C2265" s="229" t="s">
        <v>175</v>
      </c>
      <c r="D2265" s="229" t="s">
        <v>203</v>
      </c>
      <c r="E2265" s="229" t="s">
        <v>204</v>
      </c>
      <c r="F2265" s="229" t="s">
        <v>205</v>
      </c>
      <c r="G2265" s="229" t="s">
        <v>98</v>
      </c>
    </row>
    <row r="2266" spans="1:7" ht="30.75" customHeight="1">
      <c r="A2266" s="250" t="s">
        <v>369</v>
      </c>
      <c r="B2266" s="251" t="s">
        <v>370</v>
      </c>
      <c r="C2266" s="250" t="s">
        <v>133</v>
      </c>
      <c r="D2266" s="250" t="s">
        <v>237</v>
      </c>
      <c r="E2266" s="252">
        <v>0.25679999999999997</v>
      </c>
      <c r="F2266" s="253">
        <v>22.67</v>
      </c>
      <c r="G2266" s="253">
        <v>5.82</v>
      </c>
    </row>
    <row r="2267" spans="1:7" ht="30">
      <c r="A2267" s="250" t="s">
        <v>371</v>
      </c>
      <c r="B2267" s="251" t="s">
        <v>372</v>
      </c>
      <c r="C2267" s="250" t="s">
        <v>133</v>
      </c>
      <c r="D2267" s="250" t="s">
        <v>237</v>
      </c>
      <c r="E2267" s="252">
        <v>0.25679999999999997</v>
      </c>
      <c r="F2267" s="253">
        <v>27.45</v>
      </c>
      <c r="G2267" s="253">
        <v>7.04</v>
      </c>
    </row>
    <row r="2268" spans="1:7" ht="15.75" customHeight="1">
      <c r="A2268" s="254"/>
      <c r="B2268" s="254"/>
      <c r="C2268" s="254"/>
      <c r="D2268" s="254"/>
      <c r="E2268" s="359" t="s">
        <v>240</v>
      </c>
      <c r="F2268" s="359"/>
      <c r="G2268" s="255">
        <v>12.86</v>
      </c>
    </row>
    <row r="2269" spans="1:7" ht="15.75">
      <c r="A2269" s="254"/>
      <c r="B2269" s="254"/>
      <c r="C2269" s="254"/>
      <c r="D2269" s="254"/>
      <c r="E2269" s="360" t="s">
        <v>230</v>
      </c>
      <c r="F2269" s="360"/>
      <c r="G2269" s="230">
        <v>48.81</v>
      </c>
    </row>
    <row r="2270" spans="1:7" ht="15.75" customHeight="1">
      <c r="A2270" s="254"/>
      <c r="B2270" s="254"/>
      <c r="C2270" s="254"/>
      <c r="D2270" s="254"/>
      <c r="E2270" s="360" t="s">
        <v>231</v>
      </c>
      <c r="F2270" s="360"/>
      <c r="G2270" s="230">
        <v>44.16</v>
      </c>
    </row>
    <row r="2271" spans="1:7" ht="15.75" customHeight="1">
      <c r="A2271" s="254"/>
      <c r="B2271" s="254"/>
      <c r="C2271" s="254"/>
      <c r="D2271" s="254"/>
      <c r="E2271" s="360" t="s">
        <v>232</v>
      </c>
      <c r="F2271" s="360"/>
      <c r="G2271" s="230">
        <v>48.81</v>
      </c>
    </row>
    <row r="2272" spans="1:7" ht="15.75" customHeight="1">
      <c r="A2272" s="254"/>
      <c r="B2272" s="254"/>
      <c r="C2272" s="254"/>
      <c r="D2272" s="254"/>
      <c r="E2272" s="360" t="s">
        <v>1862</v>
      </c>
      <c r="F2272" s="360"/>
      <c r="G2272" s="230">
        <v>10.97</v>
      </c>
    </row>
    <row r="2273" spans="1:7" ht="15.75" customHeight="1">
      <c r="A2273" s="254"/>
      <c r="B2273" s="254"/>
      <c r="C2273" s="254"/>
      <c r="D2273" s="254"/>
      <c r="E2273" s="360" t="s">
        <v>233</v>
      </c>
      <c r="F2273" s="360"/>
      <c r="G2273" s="230">
        <v>59.78</v>
      </c>
    </row>
    <row r="2274" spans="1:7">
      <c r="A2274" s="254"/>
      <c r="B2274" s="254"/>
      <c r="C2274" s="361"/>
      <c r="D2274" s="361"/>
      <c r="E2274" s="254"/>
      <c r="F2274" s="254"/>
      <c r="G2274" s="254"/>
    </row>
    <row r="2275" spans="1:7" ht="33" customHeight="1">
      <c r="A2275" s="362" t="s">
        <v>1646</v>
      </c>
      <c r="B2275" s="362"/>
      <c r="C2275" s="362"/>
      <c r="D2275" s="362"/>
      <c r="E2275" s="362"/>
      <c r="F2275" s="362"/>
      <c r="G2275" s="362"/>
    </row>
    <row r="2276" spans="1:7" ht="15.75">
      <c r="A2276" s="362" t="s">
        <v>212</v>
      </c>
      <c r="B2276" s="362"/>
      <c r="C2276" s="229" t="s">
        <v>175</v>
      </c>
      <c r="D2276" s="229" t="s">
        <v>203</v>
      </c>
      <c r="E2276" s="229" t="s">
        <v>204</v>
      </c>
      <c r="F2276" s="229" t="s">
        <v>205</v>
      </c>
      <c r="G2276" s="229" t="s">
        <v>98</v>
      </c>
    </row>
    <row r="2277" spans="1:7" ht="31.5" customHeight="1">
      <c r="A2277" s="250" t="s">
        <v>1626</v>
      </c>
      <c r="B2277" s="251" t="s">
        <v>1627</v>
      </c>
      <c r="C2277" s="250" t="s">
        <v>133</v>
      </c>
      <c r="D2277" s="250" t="s">
        <v>192</v>
      </c>
      <c r="E2277" s="252">
        <v>2</v>
      </c>
      <c r="F2277" s="253">
        <v>2.06</v>
      </c>
      <c r="G2277" s="253">
        <v>4.12</v>
      </c>
    </row>
    <row r="2278" spans="1:7">
      <c r="A2278" s="250" t="s">
        <v>1647</v>
      </c>
      <c r="B2278" s="251" t="s">
        <v>1648</v>
      </c>
      <c r="C2278" s="250" t="s">
        <v>133</v>
      </c>
      <c r="D2278" s="250" t="s">
        <v>192</v>
      </c>
      <c r="E2278" s="252">
        <v>1</v>
      </c>
      <c r="F2278" s="253">
        <v>9.94</v>
      </c>
      <c r="G2278" s="253">
        <v>9.94</v>
      </c>
    </row>
    <row r="2279" spans="1:7" ht="45">
      <c r="A2279" s="250" t="s">
        <v>373</v>
      </c>
      <c r="B2279" s="251" t="s">
        <v>374</v>
      </c>
      <c r="C2279" s="250" t="s">
        <v>133</v>
      </c>
      <c r="D2279" s="250" t="s">
        <v>192</v>
      </c>
      <c r="E2279" s="252">
        <v>0.05</v>
      </c>
      <c r="F2279" s="253">
        <v>21.91</v>
      </c>
      <c r="G2279" s="253">
        <v>1.0900000000000001</v>
      </c>
    </row>
    <row r="2280" spans="1:7" ht="15.75" customHeight="1">
      <c r="A2280" s="254"/>
      <c r="B2280" s="254"/>
      <c r="C2280" s="254"/>
      <c r="D2280" s="254"/>
      <c r="E2280" s="359" t="s">
        <v>224</v>
      </c>
      <c r="F2280" s="359"/>
      <c r="G2280" s="255">
        <v>15.15</v>
      </c>
    </row>
    <row r="2281" spans="1:7" ht="15.75" customHeight="1">
      <c r="A2281" s="362" t="s">
        <v>234</v>
      </c>
      <c r="B2281" s="362"/>
      <c r="C2281" s="229" t="s">
        <v>175</v>
      </c>
      <c r="D2281" s="229" t="s">
        <v>203</v>
      </c>
      <c r="E2281" s="229" t="s">
        <v>204</v>
      </c>
      <c r="F2281" s="229" t="s">
        <v>205</v>
      </c>
      <c r="G2281" s="229" t="s">
        <v>98</v>
      </c>
    </row>
    <row r="2282" spans="1:7" ht="33" customHeight="1">
      <c r="A2282" s="250" t="s">
        <v>369</v>
      </c>
      <c r="B2282" s="251" t="s">
        <v>370</v>
      </c>
      <c r="C2282" s="250" t="s">
        <v>133</v>
      </c>
      <c r="D2282" s="250" t="s">
        <v>237</v>
      </c>
      <c r="E2282" s="252">
        <v>9.1899999999999996E-2</v>
      </c>
      <c r="F2282" s="253">
        <v>22.67</v>
      </c>
      <c r="G2282" s="253">
        <v>2.08</v>
      </c>
    </row>
    <row r="2283" spans="1:7" ht="30">
      <c r="A2283" s="250" t="s">
        <v>371</v>
      </c>
      <c r="B2283" s="251" t="s">
        <v>372</v>
      </c>
      <c r="C2283" s="250" t="s">
        <v>133</v>
      </c>
      <c r="D2283" s="250" t="s">
        <v>237</v>
      </c>
      <c r="E2283" s="252">
        <v>9.1899999999999996E-2</v>
      </c>
      <c r="F2283" s="253">
        <v>27.45</v>
      </c>
      <c r="G2283" s="253">
        <v>2.52</v>
      </c>
    </row>
    <row r="2284" spans="1:7" ht="15.75" customHeight="1">
      <c r="A2284" s="254"/>
      <c r="B2284" s="254"/>
      <c r="C2284" s="254"/>
      <c r="D2284" s="254"/>
      <c r="E2284" s="359" t="s">
        <v>240</v>
      </c>
      <c r="F2284" s="359"/>
      <c r="G2284" s="255">
        <v>4.5999999999999996</v>
      </c>
    </row>
    <row r="2285" spans="1:7" ht="15.75">
      <c r="A2285" s="254"/>
      <c r="B2285" s="254"/>
      <c r="C2285" s="254"/>
      <c r="D2285" s="254"/>
      <c r="E2285" s="360" t="s">
        <v>230</v>
      </c>
      <c r="F2285" s="360"/>
      <c r="G2285" s="230">
        <v>19.75</v>
      </c>
    </row>
    <row r="2286" spans="1:7" ht="15.75" customHeight="1">
      <c r="A2286" s="254"/>
      <c r="B2286" s="254"/>
      <c r="C2286" s="254"/>
      <c r="D2286" s="254"/>
      <c r="E2286" s="360" t="s">
        <v>231</v>
      </c>
      <c r="F2286" s="360"/>
      <c r="G2286" s="230">
        <v>18.079999999999998</v>
      </c>
    </row>
    <row r="2287" spans="1:7" ht="15.75" customHeight="1">
      <c r="A2287" s="254"/>
      <c r="B2287" s="254"/>
      <c r="C2287" s="254"/>
      <c r="D2287" s="254"/>
      <c r="E2287" s="360" t="s">
        <v>232</v>
      </c>
      <c r="F2287" s="360"/>
      <c r="G2287" s="230">
        <v>19.75</v>
      </c>
    </row>
    <row r="2288" spans="1:7" ht="15.75" customHeight="1">
      <c r="A2288" s="254"/>
      <c r="B2288" s="254"/>
      <c r="C2288" s="254"/>
      <c r="D2288" s="254"/>
      <c r="E2288" s="360" t="s">
        <v>1862</v>
      </c>
      <c r="F2288" s="360"/>
      <c r="G2288" s="230">
        <v>4.4400000000000004</v>
      </c>
    </row>
    <row r="2289" spans="1:7" ht="15.75" customHeight="1">
      <c r="A2289" s="254"/>
      <c r="B2289" s="254"/>
      <c r="C2289" s="254"/>
      <c r="D2289" s="254"/>
      <c r="E2289" s="360" t="s">
        <v>233</v>
      </c>
      <c r="F2289" s="360"/>
      <c r="G2289" s="230">
        <v>24.19</v>
      </c>
    </row>
    <row r="2290" spans="1:7">
      <c r="A2290" s="254"/>
      <c r="B2290" s="254"/>
      <c r="C2290" s="361"/>
      <c r="D2290" s="361"/>
      <c r="E2290" s="254"/>
      <c r="F2290" s="254"/>
      <c r="G2290" s="254"/>
    </row>
    <row r="2291" spans="1:7" ht="31.5" customHeight="1">
      <c r="A2291" s="362" t="s">
        <v>1649</v>
      </c>
      <c r="B2291" s="362"/>
      <c r="C2291" s="362"/>
      <c r="D2291" s="362"/>
      <c r="E2291" s="362"/>
      <c r="F2291" s="362"/>
      <c r="G2291" s="362"/>
    </row>
    <row r="2292" spans="1:7" ht="15.75">
      <c r="A2292" s="362" t="s">
        <v>212</v>
      </c>
      <c r="B2292" s="362"/>
      <c r="C2292" s="229" t="s">
        <v>175</v>
      </c>
      <c r="D2292" s="229" t="s">
        <v>203</v>
      </c>
      <c r="E2292" s="229" t="s">
        <v>204</v>
      </c>
      <c r="F2292" s="229" t="s">
        <v>205</v>
      </c>
      <c r="G2292" s="229" t="s">
        <v>98</v>
      </c>
    </row>
    <row r="2293" spans="1:7" ht="30">
      <c r="A2293" s="250" t="s">
        <v>1631</v>
      </c>
      <c r="B2293" s="251" t="s">
        <v>1632</v>
      </c>
      <c r="C2293" s="250" t="s">
        <v>133</v>
      </c>
      <c r="D2293" s="250" t="s">
        <v>192</v>
      </c>
      <c r="E2293" s="252">
        <v>2</v>
      </c>
      <c r="F2293" s="253">
        <v>3.65</v>
      </c>
      <c r="G2293" s="253">
        <v>7.3</v>
      </c>
    </row>
    <row r="2294" spans="1:7">
      <c r="A2294" s="250" t="s">
        <v>1650</v>
      </c>
      <c r="B2294" s="251" t="s">
        <v>1651</v>
      </c>
      <c r="C2294" s="250" t="s">
        <v>133</v>
      </c>
      <c r="D2294" s="250" t="s">
        <v>192</v>
      </c>
      <c r="E2294" s="252">
        <v>1</v>
      </c>
      <c r="F2294" s="253">
        <v>16.3</v>
      </c>
      <c r="G2294" s="253">
        <v>16.3</v>
      </c>
    </row>
    <row r="2295" spans="1:7" ht="45">
      <c r="A2295" s="250" t="s">
        <v>373</v>
      </c>
      <c r="B2295" s="251" t="s">
        <v>374</v>
      </c>
      <c r="C2295" s="250" t="s">
        <v>133</v>
      </c>
      <c r="D2295" s="250" t="s">
        <v>192</v>
      </c>
      <c r="E2295" s="252">
        <v>0.115</v>
      </c>
      <c r="F2295" s="253">
        <v>21.91</v>
      </c>
      <c r="G2295" s="253">
        <v>2.5099999999999998</v>
      </c>
    </row>
    <row r="2296" spans="1:7" ht="15.75" customHeight="1">
      <c r="A2296" s="254"/>
      <c r="B2296" s="254"/>
      <c r="C2296" s="254"/>
      <c r="D2296" s="254"/>
      <c r="E2296" s="359" t="s">
        <v>224</v>
      </c>
      <c r="F2296" s="359"/>
      <c r="G2296" s="255">
        <v>26.11</v>
      </c>
    </row>
    <row r="2297" spans="1:7" ht="15.75" customHeight="1">
      <c r="A2297" s="362" t="s">
        <v>234</v>
      </c>
      <c r="B2297" s="362"/>
      <c r="C2297" s="229" t="s">
        <v>175</v>
      </c>
      <c r="D2297" s="229" t="s">
        <v>203</v>
      </c>
      <c r="E2297" s="229" t="s">
        <v>204</v>
      </c>
      <c r="F2297" s="229" t="s">
        <v>205</v>
      </c>
      <c r="G2297" s="229" t="s">
        <v>98</v>
      </c>
    </row>
    <row r="2298" spans="1:7" ht="33.75" customHeight="1">
      <c r="A2298" s="250" t="s">
        <v>369</v>
      </c>
      <c r="B2298" s="251" t="s">
        <v>370</v>
      </c>
      <c r="C2298" s="250" t="s">
        <v>133</v>
      </c>
      <c r="D2298" s="250" t="s">
        <v>237</v>
      </c>
      <c r="E2298" s="252">
        <v>0.12839999999999999</v>
      </c>
      <c r="F2298" s="253">
        <v>22.67</v>
      </c>
      <c r="G2298" s="253">
        <v>2.91</v>
      </c>
    </row>
    <row r="2299" spans="1:7" ht="30">
      <c r="A2299" s="250" t="s">
        <v>371</v>
      </c>
      <c r="B2299" s="251" t="s">
        <v>372</v>
      </c>
      <c r="C2299" s="250" t="s">
        <v>133</v>
      </c>
      <c r="D2299" s="250" t="s">
        <v>237</v>
      </c>
      <c r="E2299" s="252">
        <v>0.12839999999999999</v>
      </c>
      <c r="F2299" s="253">
        <v>27.45</v>
      </c>
      <c r="G2299" s="253">
        <v>3.52</v>
      </c>
    </row>
    <row r="2300" spans="1:7" ht="15.75" customHeight="1">
      <c r="A2300" s="254"/>
      <c r="B2300" s="254"/>
      <c r="C2300" s="254"/>
      <c r="D2300" s="254"/>
      <c r="E2300" s="359" t="s">
        <v>240</v>
      </c>
      <c r="F2300" s="359"/>
      <c r="G2300" s="255">
        <v>6.43</v>
      </c>
    </row>
    <row r="2301" spans="1:7" ht="15.75">
      <c r="A2301" s="254"/>
      <c r="B2301" s="254"/>
      <c r="C2301" s="254"/>
      <c r="D2301" s="254"/>
      <c r="E2301" s="360" t="s">
        <v>230</v>
      </c>
      <c r="F2301" s="360"/>
      <c r="G2301" s="230">
        <v>32.54</v>
      </c>
    </row>
    <row r="2302" spans="1:7" ht="15.75" customHeight="1">
      <c r="A2302" s="254"/>
      <c r="B2302" s="254"/>
      <c r="C2302" s="254"/>
      <c r="D2302" s="254"/>
      <c r="E2302" s="360" t="s">
        <v>231</v>
      </c>
      <c r="F2302" s="360"/>
      <c r="G2302" s="230">
        <v>30.21</v>
      </c>
    </row>
    <row r="2303" spans="1:7" ht="15.75" customHeight="1">
      <c r="A2303" s="254"/>
      <c r="B2303" s="254"/>
      <c r="C2303" s="254"/>
      <c r="D2303" s="254"/>
      <c r="E2303" s="360" t="s">
        <v>232</v>
      </c>
      <c r="F2303" s="360"/>
      <c r="G2303" s="230">
        <v>32.54</v>
      </c>
    </row>
    <row r="2304" spans="1:7" ht="15.75" customHeight="1">
      <c r="A2304" s="254"/>
      <c r="B2304" s="254"/>
      <c r="C2304" s="254"/>
      <c r="D2304" s="254"/>
      <c r="E2304" s="360" t="s">
        <v>1862</v>
      </c>
      <c r="F2304" s="360"/>
      <c r="G2304" s="230">
        <v>7.31</v>
      </c>
    </row>
    <row r="2305" spans="1:7" ht="15.75" customHeight="1">
      <c r="A2305" s="254"/>
      <c r="B2305" s="254"/>
      <c r="C2305" s="254"/>
      <c r="D2305" s="254"/>
      <c r="E2305" s="360" t="s">
        <v>233</v>
      </c>
      <c r="F2305" s="360"/>
      <c r="G2305" s="230">
        <v>39.85</v>
      </c>
    </row>
    <row r="2306" spans="1:7">
      <c r="A2306" s="254"/>
      <c r="B2306" s="254"/>
      <c r="C2306" s="361"/>
      <c r="D2306" s="361"/>
      <c r="E2306" s="254"/>
      <c r="F2306" s="254"/>
      <c r="G2306" s="254"/>
    </row>
    <row r="2307" spans="1:7" ht="30" customHeight="1">
      <c r="A2307" s="362" t="s">
        <v>1652</v>
      </c>
      <c r="B2307" s="362"/>
      <c r="C2307" s="362"/>
      <c r="D2307" s="362"/>
      <c r="E2307" s="362"/>
      <c r="F2307" s="362"/>
      <c r="G2307" s="362"/>
    </row>
    <row r="2308" spans="1:7" ht="15.75">
      <c r="A2308" s="362" t="s">
        <v>212</v>
      </c>
      <c r="B2308" s="362"/>
      <c r="C2308" s="229" t="s">
        <v>175</v>
      </c>
      <c r="D2308" s="229" t="s">
        <v>203</v>
      </c>
      <c r="E2308" s="229" t="s">
        <v>204</v>
      </c>
      <c r="F2308" s="229" t="s">
        <v>205</v>
      </c>
      <c r="G2308" s="229" t="s">
        <v>98</v>
      </c>
    </row>
    <row r="2309" spans="1:7">
      <c r="A2309" s="250" t="s">
        <v>365</v>
      </c>
      <c r="B2309" s="251" t="s">
        <v>366</v>
      </c>
      <c r="C2309" s="250" t="s">
        <v>133</v>
      </c>
      <c r="D2309" s="250" t="s">
        <v>192</v>
      </c>
      <c r="E2309" s="252">
        <v>2.47E-2</v>
      </c>
      <c r="F2309" s="253">
        <v>2.19</v>
      </c>
      <c r="G2309" s="253">
        <v>0.05</v>
      </c>
    </row>
    <row r="2310" spans="1:7" ht="30">
      <c r="A2310" s="250" t="s">
        <v>375</v>
      </c>
      <c r="B2310" s="251" t="s">
        <v>376</v>
      </c>
      <c r="C2310" s="250" t="s">
        <v>133</v>
      </c>
      <c r="D2310" s="250" t="s">
        <v>141</v>
      </c>
      <c r="E2310" s="252">
        <v>1.0548999999999999</v>
      </c>
      <c r="F2310" s="253">
        <v>13.17</v>
      </c>
      <c r="G2310" s="253">
        <v>13.89</v>
      </c>
    </row>
    <row r="2311" spans="1:7" ht="15.75" customHeight="1">
      <c r="A2311" s="254"/>
      <c r="B2311" s="254"/>
      <c r="C2311" s="254"/>
      <c r="D2311" s="254"/>
      <c r="E2311" s="359" t="s">
        <v>224</v>
      </c>
      <c r="F2311" s="359"/>
      <c r="G2311" s="255">
        <v>13.94</v>
      </c>
    </row>
    <row r="2312" spans="1:7" ht="15.75" customHeight="1">
      <c r="A2312" s="362" t="s">
        <v>234</v>
      </c>
      <c r="B2312" s="362"/>
      <c r="C2312" s="229" t="s">
        <v>175</v>
      </c>
      <c r="D2312" s="229" t="s">
        <v>203</v>
      </c>
      <c r="E2312" s="229" t="s">
        <v>204</v>
      </c>
      <c r="F2312" s="229" t="s">
        <v>205</v>
      </c>
      <c r="G2312" s="229" t="s">
        <v>98</v>
      </c>
    </row>
    <row r="2313" spans="1:7" ht="30">
      <c r="A2313" s="250" t="s">
        <v>369</v>
      </c>
      <c r="B2313" s="251" t="s">
        <v>370</v>
      </c>
      <c r="C2313" s="250" t="s">
        <v>133</v>
      </c>
      <c r="D2313" s="250" t="s">
        <v>237</v>
      </c>
      <c r="E2313" s="252">
        <v>0.44440000000000002</v>
      </c>
      <c r="F2313" s="253">
        <v>22.67</v>
      </c>
      <c r="G2313" s="253">
        <v>10.07</v>
      </c>
    </row>
    <row r="2314" spans="1:7" ht="30.75" customHeight="1">
      <c r="A2314" s="250" t="s">
        <v>371</v>
      </c>
      <c r="B2314" s="251" t="s">
        <v>372</v>
      </c>
      <c r="C2314" s="250" t="s">
        <v>133</v>
      </c>
      <c r="D2314" s="250" t="s">
        <v>237</v>
      </c>
      <c r="E2314" s="252">
        <v>0.44440000000000002</v>
      </c>
      <c r="F2314" s="253">
        <v>27.45</v>
      </c>
      <c r="G2314" s="253">
        <v>12.19</v>
      </c>
    </row>
    <row r="2315" spans="1:7" ht="15.75" customHeight="1">
      <c r="A2315" s="254"/>
      <c r="B2315" s="254"/>
      <c r="C2315" s="254"/>
      <c r="D2315" s="254"/>
      <c r="E2315" s="359" t="s">
        <v>240</v>
      </c>
      <c r="F2315" s="359"/>
      <c r="G2315" s="255">
        <v>22.26</v>
      </c>
    </row>
    <row r="2316" spans="1:7" ht="15.75">
      <c r="A2316" s="254"/>
      <c r="B2316" s="254"/>
      <c r="C2316" s="254"/>
      <c r="D2316" s="254"/>
      <c r="E2316" s="360" t="s">
        <v>230</v>
      </c>
      <c r="F2316" s="360"/>
      <c r="G2316" s="230">
        <v>36.200000000000003</v>
      </c>
    </row>
    <row r="2317" spans="1:7" ht="15.75" customHeight="1">
      <c r="A2317" s="254"/>
      <c r="B2317" s="254"/>
      <c r="C2317" s="254"/>
      <c r="D2317" s="254"/>
      <c r="E2317" s="360" t="s">
        <v>231</v>
      </c>
      <c r="F2317" s="360"/>
      <c r="G2317" s="230">
        <v>28.16</v>
      </c>
    </row>
    <row r="2318" spans="1:7" ht="15.75" customHeight="1">
      <c r="A2318" s="254"/>
      <c r="B2318" s="254"/>
      <c r="C2318" s="254"/>
      <c r="D2318" s="254"/>
      <c r="E2318" s="360" t="s">
        <v>232</v>
      </c>
      <c r="F2318" s="360"/>
      <c r="G2318" s="230">
        <v>36.200000000000003</v>
      </c>
    </row>
    <row r="2319" spans="1:7" ht="15.75" customHeight="1">
      <c r="A2319" s="254"/>
      <c r="B2319" s="254"/>
      <c r="C2319" s="254"/>
      <c r="D2319" s="254"/>
      <c r="E2319" s="360" t="s">
        <v>1862</v>
      </c>
      <c r="F2319" s="360"/>
      <c r="G2319" s="230">
        <v>8.1300000000000008</v>
      </c>
    </row>
    <row r="2320" spans="1:7" ht="15.75" customHeight="1">
      <c r="A2320" s="254"/>
      <c r="B2320" s="254"/>
      <c r="C2320" s="254"/>
      <c r="D2320" s="254"/>
      <c r="E2320" s="360" t="s">
        <v>233</v>
      </c>
      <c r="F2320" s="360"/>
      <c r="G2320" s="230">
        <v>44.33</v>
      </c>
    </row>
    <row r="2321" spans="1:7">
      <c r="A2321" s="254"/>
      <c r="B2321" s="254"/>
      <c r="C2321" s="361"/>
      <c r="D2321" s="361"/>
      <c r="E2321" s="254"/>
      <c r="F2321" s="254"/>
      <c r="G2321" s="254"/>
    </row>
    <row r="2322" spans="1:7" ht="31.5" customHeight="1">
      <c r="A2322" s="362" t="s">
        <v>1653</v>
      </c>
      <c r="B2322" s="362"/>
      <c r="C2322" s="362"/>
      <c r="D2322" s="362"/>
      <c r="E2322" s="362"/>
      <c r="F2322" s="362"/>
      <c r="G2322" s="362"/>
    </row>
    <row r="2323" spans="1:7" ht="15.75">
      <c r="A2323" s="362" t="s">
        <v>212</v>
      </c>
      <c r="B2323" s="362"/>
      <c r="C2323" s="229" t="s">
        <v>175</v>
      </c>
      <c r="D2323" s="229" t="s">
        <v>203</v>
      </c>
      <c r="E2323" s="229" t="s">
        <v>204</v>
      </c>
      <c r="F2323" s="229" t="s">
        <v>205</v>
      </c>
      <c r="G2323" s="229" t="s">
        <v>98</v>
      </c>
    </row>
    <row r="2324" spans="1:7">
      <c r="A2324" s="250" t="s">
        <v>365</v>
      </c>
      <c r="B2324" s="251" t="s">
        <v>366</v>
      </c>
      <c r="C2324" s="250" t="s">
        <v>133</v>
      </c>
      <c r="D2324" s="250" t="s">
        <v>192</v>
      </c>
      <c r="E2324" s="252">
        <v>2.12E-2</v>
      </c>
      <c r="F2324" s="253">
        <v>2.19</v>
      </c>
      <c r="G2324" s="253">
        <v>0.04</v>
      </c>
    </row>
    <row r="2325" spans="1:7" ht="30">
      <c r="A2325" s="250" t="s">
        <v>1654</v>
      </c>
      <c r="B2325" s="251" t="s">
        <v>1655</v>
      </c>
      <c r="C2325" s="250" t="s">
        <v>133</v>
      </c>
      <c r="D2325" s="250" t="s">
        <v>141</v>
      </c>
      <c r="E2325" s="252">
        <v>1.0548999999999999</v>
      </c>
      <c r="F2325" s="253">
        <v>12.47</v>
      </c>
      <c r="G2325" s="253">
        <v>13.15</v>
      </c>
    </row>
    <row r="2326" spans="1:7" ht="15.75" customHeight="1">
      <c r="A2326" s="254"/>
      <c r="B2326" s="254"/>
      <c r="C2326" s="254"/>
      <c r="D2326" s="254"/>
      <c r="E2326" s="359" t="s">
        <v>224</v>
      </c>
      <c r="F2326" s="359"/>
      <c r="G2326" s="255">
        <v>13.19</v>
      </c>
    </row>
    <row r="2327" spans="1:7" ht="15.75" customHeight="1">
      <c r="A2327" s="362" t="s">
        <v>234</v>
      </c>
      <c r="B2327" s="362"/>
      <c r="C2327" s="229" t="s">
        <v>175</v>
      </c>
      <c r="D2327" s="229" t="s">
        <v>203</v>
      </c>
      <c r="E2327" s="229" t="s">
        <v>204</v>
      </c>
      <c r="F2327" s="229" t="s">
        <v>205</v>
      </c>
      <c r="G2327" s="229" t="s">
        <v>98</v>
      </c>
    </row>
    <row r="2328" spans="1:7" ht="30">
      <c r="A2328" s="250" t="s">
        <v>369</v>
      </c>
      <c r="B2328" s="251" t="s">
        <v>370</v>
      </c>
      <c r="C2328" s="250" t="s">
        <v>133</v>
      </c>
      <c r="D2328" s="250" t="s">
        <v>237</v>
      </c>
      <c r="E2328" s="252">
        <v>0.38129999999999997</v>
      </c>
      <c r="F2328" s="253">
        <v>22.67</v>
      </c>
      <c r="G2328" s="253">
        <v>8.64</v>
      </c>
    </row>
    <row r="2329" spans="1:7" ht="30">
      <c r="A2329" s="250" t="s">
        <v>371</v>
      </c>
      <c r="B2329" s="251" t="s">
        <v>372</v>
      </c>
      <c r="C2329" s="250" t="s">
        <v>133</v>
      </c>
      <c r="D2329" s="250" t="s">
        <v>237</v>
      </c>
      <c r="E2329" s="252">
        <v>0.38129999999999997</v>
      </c>
      <c r="F2329" s="253">
        <v>27.45</v>
      </c>
      <c r="G2329" s="253">
        <v>10.46</v>
      </c>
    </row>
    <row r="2330" spans="1:7" ht="30" customHeight="1">
      <c r="A2330" s="254"/>
      <c r="B2330" s="254"/>
      <c r="C2330" s="254"/>
      <c r="D2330" s="254"/>
      <c r="E2330" s="359" t="s">
        <v>240</v>
      </c>
      <c r="F2330" s="359"/>
      <c r="G2330" s="255">
        <v>19.100000000000001</v>
      </c>
    </row>
    <row r="2331" spans="1:7" ht="15.75">
      <c r="A2331" s="254"/>
      <c r="B2331" s="254"/>
      <c r="C2331" s="254"/>
      <c r="D2331" s="254"/>
      <c r="E2331" s="360" t="s">
        <v>230</v>
      </c>
      <c r="F2331" s="360"/>
      <c r="G2331" s="230">
        <v>32.29</v>
      </c>
    </row>
    <row r="2332" spans="1:7" ht="15.75" customHeight="1">
      <c r="A2332" s="254"/>
      <c r="B2332" s="254"/>
      <c r="C2332" s="254"/>
      <c r="D2332" s="254"/>
      <c r="E2332" s="360" t="s">
        <v>231</v>
      </c>
      <c r="F2332" s="360"/>
      <c r="G2332" s="230">
        <v>25.39</v>
      </c>
    </row>
    <row r="2333" spans="1:7" ht="15.75" customHeight="1">
      <c r="A2333" s="254"/>
      <c r="B2333" s="254"/>
      <c r="C2333" s="254"/>
      <c r="D2333" s="254"/>
      <c r="E2333" s="360" t="s">
        <v>232</v>
      </c>
      <c r="F2333" s="360"/>
      <c r="G2333" s="230">
        <v>32.29</v>
      </c>
    </row>
    <row r="2334" spans="1:7" ht="15.75" customHeight="1">
      <c r="A2334" s="254"/>
      <c r="B2334" s="254"/>
      <c r="C2334" s="254"/>
      <c r="D2334" s="254"/>
      <c r="E2334" s="360" t="s">
        <v>1862</v>
      </c>
      <c r="F2334" s="360"/>
      <c r="G2334" s="230">
        <v>7.26</v>
      </c>
    </row>
    <row r="2335" spans="1:7" ht="15.75" customHeight="1">
      <c r="A2335" s="254"/>
      <c r="B2335" s="254"/>
      <c r="C2335" s="254"/>
      <c r="D2335" s="254"/>
      <c r="E2335" s="360" t="s">
        <v>233</v>
      </c>
      <c r="F2335" s="360"/>
      <c r="G2335" s="230">
        <v>39.549999999999997</v>
      </c>
    </row>
    <row r="2336" spans="1:7">
      <c r="A2336" s="254"/>
      <c r="B2336" s="254"/>
      <c r="C2336" s="361"/>
      <c r="D2336" s="361"/>
      <c r="E2336" s="254"/>
      <c r="F2336" s="254"/>
      <c r="G2336" s="254"/>
    </row>
    <row r="2337" spans="1:7" ht="33.75" customHeight="1">
      <c r="A2337" s="362" t="s">
        <v>1656</v>
      </c>
      <c r="B2337" s="362"/>
      <c r="C2337" s="362"/>
      <c r="D2337" s="362"/>
      <c r="E2337" s="362"/>
      <c r="F2337" s="362"/>
      <c r="G2337" s="362"/>
    </row>
    <row r="2338" spans="1:7" ht="15.75">
      <c r="A2338" s="362" t="s">
        <v>212</v>
      </c>
      <c r="B2338" s="362"/>
      <c r="C2338" s="229" t="s">
        <v>175</v>
      </c>
      <c r="D2338" s="229" t="s">
        <v>203</v>
      </c>
      <c r="E2338" s="229" t="s">
        <v>204</v>
      </c>
      <c r="F2338" s="229" t="s">
        <v>205</v>
      </c>
      <c r="G2338" s="229" t="s">
        <v>98</v>
      </c>
    </row>
    <row r="2339" spans="1:7">
      <c r="A2339" s="250" t="s">
        <v>365</v>
      </c>
      <c r="B2339" s="251" t="s">
        <v>366</v>
      </c>
      <c r="C2339" s="250" t="s">
        <v>133</v>
      </c>
      <c r="D2339" s="250" t="s">
        <v>192</v>
      </c>
      <c r="E2339" s="252">
        <v>1.77E-2</v>
      </c>
      <c r="F2339" s="253">
        <v>2.19</v>
      </c>
      <c r="G2339" s="253">
        <v>0.03</v>
      </c>
    </row>
    <row r="2340" spans="1:7" ht="30">
      <c r="A2340" s="250" t="s">
        <v>377</v>
      </c>
      <c r="B2340" s="251" t="s">
        <v>378</v>
      </c>
      <c r="C2340" s="250" t="s">
        <v>133</v>
      </c>
      <c r="D2340" s="250" t="s">
        <v>141</v>
      </c>
      <c r="E2340" s="252">
        <v>1.0548999999999999</v>
      </c>
      <c r="F2340" s="253">
        <v>9.5</v>
      </c>
      <c r="G2340" s="253">
        <v>10.02</v>
      </c>
    </row>
    <row r="2341" spans="1:7" ht="15.75" customHeight="1">
      <c r="A2341" s="254"/>
      <c r="B2341" s="254"/>
      <c r="C2341" s="254"/>
      <c r="D2341" s="254"/>
      <c r="E2341" s="359" t="s">
        <v>224</v>
      </c>
      <c r="F2341" s="359"/>
      <c r="G2341" s="255">
        <v>10.050000000000001</v>
      </c>
    </row>
    <row r="2342" spans="1:7" ht="15.75" customHeight="1">
      <c r="A2342" s="362" t="s">
        <v>234</v>
      </c>
      <c r="B2342" s="362"/>
      <c r="C2342" s="229" t="s">
        <v>175</v>
      </c>
      <c r="D2342" s="229" t="s">
        <v>203</v>
      </c>
      <c r="E2342" s="229" t="s">
        <v>204</v>
      </c>
      <c r="F2342" s="229" t="s">
        <v>205</v>
      </c>
      <c r="G2342" s="229" t="s">
        <v>98</v>
      </c>
    </row>
    <row r="2343" spans="1:7" ht="30">
      <c r="A2343" s="250" t="s">
        <v>369</v>
      </c>
      <c r="B2343" s="251" t="s">
        <v>370</v>
      </c>
      <c r="C2343" s="250" t="s">
        <v>133</v>
      </c>
      <c r="D2343" s="250" t="s">
        <v>237</v>
      </c>
      <c r="E2343" s="252">
        <v>0.31819999999999998</v>
      </c>
      <c r="F2343" s="253">
        <v>22.67</v>
      </c>
      <c r="G2343" s="253">
        <v>7.21</v>
      </c>
    </row>
    <row r="2344" spans="1:7" ht="30">
      <c r="A2344" s="250" t="s">
        <v>371</v>
      </c>
      <c r="B2344" s="251" t="s">
        <v>372</v>
      </c>
      <c r="C2344" s="250" t="s">
        <v>133</v>
      </c>
      <c r="D2344" s="250" t="s">
        <v>237</v>
      </c>
      <c r="E2344" s="252">
        <v>0.31819999999999998</v>
      </c>
      <c r="F2344" s="253">
        <v>27.45</v>
      </c>
      <c r="G2344" s="253">
        <v>8.73</v>
      </c>
    </row>
    <row r="2345" spans="1:7" ht="31.5" customHeight="1">
      <c r="A2345" s="254"/>
      <c r="B2345" s="254"/>
      <c r="C2345" s="254"/>
      <c r="D2345" s="254"/>
      <c r="E2345" s="359" t="s">
        <v>240</v>
      </c>
      <c r="F2345" s="359"/>
      <c r="G2345" s="255">
        <v>15.94</v>
      </c>
    </row>
    <row r="2346" spans="1:7" ht="15.75">
      <c r="A2346" s="254"/>
      <c r="B2346" s="254"/>
      <c r="C2346" s="254"/>
      <c r="D2346" s="254"/>
      <c r="E2346" s="360" t="s">
        <v>230</v>
      </c>
      <c r="F2346" s="360"/>
      <c r="G2346" s="230">
        <v>25.99</v>
      </c>
    </row>
    <row r="2347" spans="1:7" ht="15.75" customHeight="1">
      <c r="A2347" s="254"/>
      <c r="B2347" s="254"/>
      <c r="C2347" s="254"/>
      <c r="D2347" s="254"/>
      <c r="E2347" s="360" t="s">
        <v>231</v>
      </c>
      <c r="F2347" s="360"/>
      <c r="G2347" s="230">
        <v>20.23</v>
      </c>
    </row>
    <row r="2348" spans="1:7" ht="15.75" customHeight="1">
      <c r="A2348" s="254"/>
      <c r="B2348" s="254"/>
      <c r="C2348" s="254"/>
      <c r="D2348" s="254"/>
      <c r="E2348" s="360" t="s">
        <v>232</v>
      </c>
      <c r="F2348" s="360"/>
      <c r="G2348" s="230">
        <v>25.99</v>
      </c>
    </row>
    <row r="2349" spans="1:7" ht="15.75" customHeight="1">
      <c r="A2349" s="254"/>
      <c r="B2349" s="254"/>
      <c r="C2349" s="254"/>
      <c r="D2349" s="254"/>
      <c r="E2349" s="360" t="s">
        <v>1862</v>
      </c>
      <c r="F2349" s="360"/>
      <c r="G2349" s="230">
        <v>5.84</v>
      </c>
    </row>
    <row r="2350" spans="1:7" ht="15.75" customHeight="1">
      <c r="A2350" s="254"/>
      <c r="B2350" s="254"/>
      <c r="C2350" s="254"/>
      <c r="D2350" s="254"/>
      <c r="E2350" s="360" t="s">
        <v>233</v>
      </c>
      <c r="F2350" s="360"/>
      <c r="G2350" s="230">
        <v>31.83</v>
      </c>
    </row>
    <row r="2351" spans="1:7">
      <c r="A2351" s="254"/>
      <c r="B2351" s="254"/>
      <c r="C2351" s="361"/>
      <c r="D2351" s="361"/>
      <c r="E2351" s="254"/>
      <c r="F2351" s="254"/>
      <c r="G2351" s="254"/>
    </row>
    <row r="2352" spans="1:7" ht="31.5" customHeight="1">
      <c r="A2352" s="362" t="s">
        <v>1657</v>
      </c>
      <c r="B2352" s="362"/>
      <c r="C2352" s="362"/>
      <c r="D2352" s="362"/>
      <c r="E2352" s="362"/>
      <c r="F2352" s="362"/>
      <c r="G2352" s="362"/>
    </row>
    <row r="2353" spans="1:7" ht="15.75">
      <c r="A2353" s="362" t="s">
        <v>212</v>
      </c>
      <c r="B2353" s="362"/>
      <c r="C2353" s="229" t="s">
        <v>175</v>
      </c>
      <c r="D2353" s="229" t="s">
        <v>203</v>
      </c>
      <c r="E2353" s="229" t="s">
        <v>204</v>
      </c>
      <c r="F2353" s="229" t="s">
        <v>205</v>
      </c>
      <c r="G2353" s="229" t="s">
        <v>98</v>
      </c>
    </row>
    <row r="2354" spans="1:7">
      <c r="A2354" s="250" t="s">
        <v>365</v>
      </c>
      <c r="B2354" s="251" t="s">
        <v>366</v>
      </c>
      <c r="C2354" s="250" t="s">
        <v>133</v>
      </c>
      <c r="D2354" s="250" t="s">
        <v>192</v>
      </c>
      <c r="E2354" s="252">
        <v>1.6299999999999999E-2</v>
      </c>
      <c r="F2354" s="253">
        <v>2.19</v>
      </c>
      <c r="G2354" s="253">
        <v>0.03</v>
      </c>
    </row>
    <row r="2355" spans="1:7" ht="30">
      <c r="A2355" s="250" t="s">
        <v>379</v>
      </c>
      <c r="B2355" s="251" t="s">
        <v>380</v>
      </c>
      <c r="C2355" s="250" t="s">
        <v>133</v>
      </c>
      <c r="D2355" s="250" t="s">
        <v>141</v>
      </c>
      <c r="E2355" s="252">
        <v>1.0548999999999999</v>
      </c>
      <c r="F2355" s="253">
        <v>5.75</v>
      </c>
      <c r="G2355" s="253">
        <v>6.06</v>
      </c>
    </row>
    <row r="2356" spans="1:7" ht="15.75" customHeight="1">
      <c r="A2356" s="254"/>
      <c r="B2356" s="254"/>
      <c r="C2356" s="254"/>
      <c r="D2356" s="254"/>
      <c r="E2356" s="359" t="s">
        <v>224</v>
      </c>
      <c r="F2356" s="359"/>
      <c r="G2356" s="255">
        <v>6.09</v>
      </c>
    </row>
    <row r="2357" spans="1:7" ht="15.75" customHeight="1">
      <c r="A2357" s="362" t="s">
        <v>234</v>
      </c>
      <c r="B2357" s="362"/>
      <c r="C2357" s="229" t="s">
        <v>175</v>
      </c>
      <c r="D2357" s="229" t="s">
        <v>203</v>
      </c>
      <c r="E2357" s="229" t="s">
        <v>204</v>
      </c>
      <c r="F2357" s="229" t="s">
        <v>205</v>
      </c>
      <c r="G2357" s="229" t="s">
        <v>98</v>
      </c>
    </row>
    <row r="2358" spans="1:7" ht="30">
      <c r="A2358" s="250" t="s">
        <v>369</v>
      </c>
      <c r="B2358" s="251" t="s">
        <v>370</v>
      </c>
      <c r="C2358" s="250" t="s">
        <v>133</v>
      </c>
      <c r="D2358" s="250" t="s">
        <v>237</v>
      </c>
      <c r="E2358" s="252">
        <v>0.29299999999999998</v>
      </c>
      <c r="F2358" s="253">
        <v>22.67</v>
      </c>
      <c r="G2358" s="253">
        <v>6.64</v>
      </c>
    </row>
    <row r="2359" spans="1:7" ht="30">
      <c r="A2359" s="250" t="s">
        <v>371</v>
      </c>
      <c r="B2359" s="251" t="s">
        <v>372</v>
      </c>
      <c r="C2359" s="250" t="s">
        <v>133</v>
      </c>
      <c r="D2359" s="250" t="s">
        <v>237</v>
      </c>
      <c r="E2359" s="252">
        <v>0.29299999999999998</v>
      </c>
      <c r="F2359" s="253">
        <v>27.45</v>
      </c>
      <c r="G2359" s="253">
        <v>8.0399999999999991</v>
      </c>
    </row>
    <row r="2360" spans="1:7" ht="33" customHeight="1">
      <c r="A2360" s="254"/>
      <c r="B2360" s="254"/>
      <c r="C2360" s="254"/>
      <c r="D2360" s="254"/>
      <c r="E2360" s="359" t="s">
        <v>240</v>
      </c>
      <c r="F2360" s="359"/>
      <c r="G2360" s="255">
        <v>14.68</v>
      </c>
    </row>
    <row r="2361" spans="1:7" ht="15.75">
      <c r="A2361" s="254"/>
      <c r="B2361" s="254"/>
      <c r="C2361" s="254"/>
      <c r="D2361" s="254"/>
      <c r="E2361" s="360" t="s">
        <v>230</v>
      </c>
      <c r="F2361" s="360"/>
      <c r="G2361" s="230">
        <v>20.77</v>
      </c>
    </row>
    <row r="2362" spans="1:7" ht="15.75" customHeight="1">
      <c r="A2362" s="254"/>
      <c r="B2362" s="254"/>
      <c r="C2362" s="254"/>
      <c r="D2362" s="254"/>
      <c r="E2362" s="360" t="s">
        <v>231</v>
      </c>
      <c r="F2362" s="360"/>
      <c r="G2362" s="230">
        <v>15.45</v>
      </c>
    </row>
    <row r="2363" spans="1:7" ht="15.75" customHeight="1">
      <c r="A2363" s="254"/>
      <c r="B2363" s="254"/>
      <c r="C2363" s="254"/>
      <c r="D2363" s="254"/>
      <c r="E2363" s="360" t="s">
        <v>232</v>
      </c>
      <c r="F2363" s="360"/>
      <c r="G2363" s="230">
        <v>20.77</v>
      </c>
    </row>
    <row r="2364" spans="1:7" ht="15.75" customHeight="1">
      <c r="A2364" s="254"/>
      <c r="B2364" s="254"/>
      <c r="C2364" s="254"/>
      <c r="D2364" s="254"/>
      <c r="E2364" s="360" t="s">
        <v>1862</v>
      </c>
      <c r="F2364" s="360"/>
      <c r="G2364" s="230">
        <v>4.67</v>
      </c>
    </row>
    <row r="2365" spans="1:7" ht="15.75" customHeight="1">
      <c r="A2365" s="254"/>
      <c r="B2365" s="254"/>
      <c r="C2365" s="254"/>
      <c r="D2365" s="254"/>
      <c r="E2365" s="360" t="s">
        <v>233</v>
      </c>
      <c r="F2365" s="360"/>
      <c r="G2365" s="230">
        <v>25.44</v>
      </c>
    </row>
    <row r="2366" spans="1:7">
      <c r="A2366" s="254"/>
      <c r="B2366" s="254"/>
      <c r="C2366" s="361"/>
      <c r="D2366" s="361"/>
      <c r="E2366" s="254"/>
      <c r="F2366" s="254"/>
      <c r="G2366" s="254"/>
    </row>
    <row r="2367" spans="1:7" ht="30.75" customHeight="1">
      <c r="A2367" s="362" t="s">
        <v>1658</v>
      </c>
      <c r="B2367" s="362"/>
      <c r="C2367" s="362"/>
      <c r="D2367" s="362"/>
      <c r="E2367" s="362"/>
      <c r="F2367" s="362"/>
      <c r="G2367" s="362"/>
    </row>
    <row r="2368" spans="1:7" ht="15.75">
      <c r="A2368" s="362" t="s">
        <v>212</v>
      </c>
      <c r="B2368" s="362"/>
      <c r="C2368" s="229" t="s">
        <v>175</v>
      </c>
      <c r="D2368" s="229" t="s">
        <v>203</v>
      </c>
      <c r="E2368" s="229" t="s">
        <v>204</v>
      </c>
      <c r="F2368" s="229" t="s">
        <v>205</v>
      </c>
      <c r="G2368" s="229" t="s">
        <v>98</v>
      </c>
    </row>
    <row r="2369" spans="1:7" ht="30">
      <c r="A2369" s="250" t="s">
        <v>1631</v>
      </c>
      <c r="B2369" s="251" t="s">
        <v>1632</v>
      </c>
      <c r="C2369" s="250" t="s">
        <v>133</v>
      </c>
      <c r="D2369" s="250" t="s">
        <v>192</v>
      </c>
      <c r="E2369" s="252">
        <v>3</v>
      </c>
      <c r="F2369" s="253">
        <v>3.65</v>
      </c>
      <c r="G2369" s="253">
        <v>10.95</v>
      </c>
    </row>
    <row r="2370" spans="1:7" ht="45">
      <c r="A2370" s="250" t="s">
        <v>373</v>
      </c>
      <c r="B2370" s="251" t="s">
        <v>374</v>
      </c>
      <c r="C2370" s="250" t="s">
        <v>133</v>
      </c>
      <c r="D2370" s="250" t="s">
        <v>192</v>
      </c>
      <c r="E2370" s="252">
        <v>0.17249999999999999</v>
      </c>
      <c r="F2370" s="253">
        <v>21.91</v>
      </c>
      <c r="G2370" s="253">
        <v>3.77</v>
      </c>
    </row>
    <row r="2371" spans="1:7" ht="30">
      <c r="A2371" s="250" t="s">
        <v>1659</v>
      </c>
      <c r="B2371" s="251" t="s">
        <v>1660</v>
      </c>
      <c r="C2371" s="250" t="s">
        <v>133</v>
      </c>
      <c r="D2371" s="250" t="s">
        <v>192</v>
      </c>
      <c r="E2371" s="252">
        <v>1</v>
      </c>
      <c r="F2371" s="253">
        <v>14.13</v>
      </c>
      <c r="G2371" s="253">
        <v>14.13</v>
      </c>
    </row>
    <row r="2372" spans="1:7" ht="15.75" customHeight="1">
      <c r="A2372" s="254"/>
      <c r="B2372" s="254"/>
      <c r="C2372" s="254"/>
      <c r="D2372" s="254"/>
      <c r="E2372" s="359" t="s">
        <v>224</v>
      </c>
      <c r="F2372" s="359"/>
      <c r="G2372" s="255">
        <v>28.85</v>
      </c>
    </row>
    <row r="2373" spans="1:7" ht="15.75" customHeight="1">
      <c r="A2373" s="362" t="s">
        <v>234</v>
      </c>
      <c r="B2373" s="362"/>
      <c r="C2373" s="229" t="s">
        <v>175</v>
      </c>
      <c r="D2373" s="229" t="s">
        <v>203</v>
      </c>
      <c r="E2373" s="229" t="s">
        <v>204</v>
      </c>
      <c r="F2373" s="229" t="s">
        <v>205</v>
      </c>
      <c r="G2373" s="229" t="s">
        <v>98</v>
      </c>
    </row>
    <row r="2374" spans="1:7" ht="30">
      <c r="A2374" s="250" t="s">
        <v>369</v>
      </c>
      <c r="B2374" s="251" t="s">
        <v>370</v>
      </c>
      <c r="C2374" s="250" t="s">
        <v>133</v>
      </c>
      <c r="D2374" s="250" t="s">
        <v>237</v>
      </c>
      <c r="E2374" s="252">
        <v>0.25679999999999997</v>
      </c>
      <c r="F2374" s="253">
        <v>22.67</v>
      </c>
      <c r="G2374" s="253">
        <v>5.82</v>
      </c>
    </row>
    <row r="2375" spans="1:7" ht="31.5" customHeight="1">
      <c r="A2375" s="250" t="s">
        <v>371</v>
      </c>
      <c r="B2375" s="251" t="s">
        <v>372</v>
      </c>
      <c r="C2375" s="250" t="s">
        <v>133</v>
      </c>
      <c r="D2375" s="250" t="s">
        <v>237</v>
      </c>
      <c r="E2375" s="252">
        <v>0.25679999999999997</v>
      </c>
      <c r="F2375" s="253">
        <v>27.45</v>
      </c>
      <c r="G2375" s="253">
        <v>7.04</v>
      </c>
    </row>
    <row r="2376" spans="1:7" ht="15.75" customHeight="1">
      <c r="A2376" s="254"/>
      <c r="B2376" s="254"/>
      <c r="C2376" s="254"/>
      <c r="D2376" s="254"/>
      <c r="E2376" s="359" t="s">
        <v>240</v>
      </c>
      <c r="F2376" s="359"/>
      <c r="G2376" s="255">
        <v>12.86</v>
      </c>
    </row>
    <row r="2377" spans="1:7" ht="15.75">
      <c r="A2377" s="254"/>
      <c r="B2377" s="254"/>
      <c r="C2377" s="254"/>
      <c r="D2377" s="254"/>
      <c r="E2377" s="360" t="s">
        <v>230</v>
      </c>
      <c r="F2377" s="360"/>
      <c r="G2377" s="230">
        <v>41.71</v>
      </c>
    </row>
    <row r="2378" spans="1:7" ht="15.75" customHeight="1">
      <c r="A2378" s="254"/>
      <c r="B2378" s="254"/>
      <c r="C2378" s="254"/>
      <c r="D2378" s="254"/>
      <c r="E2378" s="360" t="s">
        <v>231</v>
      </c>
      <c r="F2378" s="360"/>
      <c r="G2378" s="230">
        <v>37.06</v>
      </c>
    </row>
    <row r="2379" spans="1:7" ht="15.75" customHeight="1">
      <c r="A2379" s="254"/>
      <c r="B2379" s="254"/>
      <c r="C2379" s="254"/>
      <c r="D2379" s="254"/>
      <c r="E2379" s="360" t="s">
        <v>232</v>
      </c>
      <c r="F2379" s="360"/>
      <c r="G2379" s="230">
        <v>41.71</v>
      </c>
    </row>
    <row r="2380" spans="1:7" ht="15.75" customHeight="1">
      <c r="A2380" s="254"/>
      <c r="B2380" s="254"/>
      <c r="C2380" s="254"/>
      <c r="D2380" s="254"/>
      <c r="E2380" s="360" t="s">
        <v>1862</v>
      </c>
      <c r="F2380" s="360"/>
      <c r="G2380" s="230">
        <v>9.3699999999999992</v>
      </c>
    </row>
    <row r="2381" spans="1:7" ht="15.75" customHeight="1">
      <c r="A2381" s="254"/>
      <c r="B2381" s="254"/>
      <c r="C2381" s="254"/>
      <c r="D2381" s="254"/>
      <c r="E2381" s="360" t="s">
        <v>233</v>
      </c>
      <c r="F2381" s="360"/>
      <c r="G2381" s="230">
        <v>51.08</v>
      </c>
    </row>
    <row r="2382" spans="1:7">
      <c r="A2382" s="254"/>
      <c r="B2382" s="254"/>
      <c r="C2382" s="361"/>
      <c r="D2382" s="361"/>
      <c r="E2382" s="254"/>
      <c r="F2382" s="254"/>
      <c r="G2382" s="254"/>
    </row>
    <row r="2383" spans="1:7" ht="15.75" customHeight="1">
      <c r="A2383" s="362" t="s">
        <v>1661</v>
      </c>
      <c r="B2383" s="362"/>
      <c r="C2383" s="362"/>
      <c r="D2383" s="362"/>
      <c r="E2383" s="362"/>
      <c r="F2383" s="362"/>
      <c r="G2383" s="362"/>
    </row>
    <row r="2384" spans="1:7" ht="15.75">
      <c r="A2384" s="362" t="s">
        <v>245</v>
      </c>
      <c r="B2384" s="362"/>
      <c r="C2384" s="229" t="s">
        <v>175</v>
      </c>
      <c r="D2384" s="229" t="s">
        <v>203</v>
      </c>
      <c r="E2384" s="229" t="s">
        <v>204</v>
      </c>
      <c r="F2384" s="229" t="s">
        <v>205</v>
      </c>
      <c r="G2384" s="229" t="s">
        <v>98</v>
      </c>
    </row>
    <row r="2385" spans="1:7" ht="30">
      <c r="A2385" s="250" t="s">
        <v>606</v>
      </c>
      <c r="B2385" s="251" t="s">
        <v>607</v>
      </c>
      <c r="C2385" s="250" t="s">
        <v>181</v>
      </c>
      <c r="D2385" s="250" t="s">
        <v>223</v>
      </c>
      <c r="E2385" s="252">
        <v>303.04000000000002</v>
      </c>
      <c r="F2385" s="253">
        <v>12.57</v>
      </c>
      <c r="G2385" s="253">
        <v>3809.21</v>
      </c>
    </row>
    <row r="2386" spans="1:7">
      <c r="A2386" s="250" t="s">
        <v>1662</v>
      </c>
      <c r="B2386" s="251" t="s">
        <v>1663</v>
      </c>
      <c r="C2386" s="250" t="s">
        <v>181</v>
      </c>
      <c r="D2386" s="250" t="s">
        <v>280</v>
      </c>
      <c r="E2386" s="252">
        <v>10.14</v>
      </c>
      <c r="F2386" s="253">
        <v>17.489999999999998</v>
      </c>
      <c r="G2386" s="253">
        <v>177.35</v>
      </c>
    </row>
    <row r="2387" spans="1:7" ht="30">
      <c r="A2387" s="250" t="s">
        <v>1664</v>
      </c>
      <c r="B2387" s="251" t="s">
        <v>1665</v>
      </c>
      <c r="C2387" s="250" t="s">
        <v>181</v>
      </c>
      <c r="D2387" s="250" t="s">
        <v>280</v>
      </c>
      <c r="E2387" s="252">
        <v>3.7879999999999998</v>
      </c>
      <c r="F2387" s="253">
        <v>589.91999999999996</v>
      </c>
      <c r="G2387" s="253">
        <v>2234.62</v>
      </c>
    </row>
    <row r="2388" spans="1:7" ht="31.5" customHeight="1">
      <c r="A2388" s="250" t="s">
        <v>1666</v>
      </c>
      <c r="B2388" s="251" t="s">
        <v>1667</v>
      </c>
      <c r="C2388" s="250" t="s">
        <v>181</v>
      </c>
      <c r="D2388" s="250" t="s">
        <v>280</v>
      </c>
      <c r="E2388" s="252">
        <v>28.78</v>
      </c>
      <c r="F2388" s="253">
        <v>78.709999999999994</v>
      </c>
      <c r="G2388" s="253">
        <v>2265.27</v>
      </c>
    </row>
    <row r="2389" spans="1:7" ht="30">
      <c r="A2389" s="250" t="s">
        <v>1668</v>
      </c>
      <c r="B2389" s="251" t="s">
        <v>1669</v>
      </c>
      <c r="C2389" s="250" t="s">
        <v>181</v>
      </c>
      <c r="D2389" s="250" t="s">
        <v>220</v>
      </c>
      <c r="E2389" s="252">
        <v>37.880000000000003</v>
      </c>
      <c r="F2389" s="253">
        <v>191.82</v>
      </c>
      <c r="G2389" s="253">
        <v>7266.14</v>
      </c>
    </row>
    <row r="2390" spans="1:7" ht="33.75" customHeight="1">
      <c r="A2390" s="250" t="s">
        <v>608</v>
      </c>
      <c r="B2390" s="251" t="s">
        <v>609</v>
      </c>
      <c r="C2390" s="250" t="s">
        <v>181</v>
      </c>
      <c r="D2390" s="250" t="s">
        <v>280</v>
      </c>
      <c r="E2390" s="252">
        <v>18.64</v>
      </c>
      <c r="F2390" s="253">
        <v>34.979999999999997</v>
      </c>
      <c r="G2390" s="253">
        <v>652.03</v>
      </c>
    </row>
    <row r="2391" spans="1:7">
      <c r="A2391" s="250" t="s">
        <v>1670</v>
      </c>
      <c r="B2391" s="251" t="s">
        <v>1671</v>
      </c>
      <c r="C2391" s="250" t="s">
        <v>181</v>
      </c>
      <c r="D2391" s="250" t="s">
        <v>215</v>
      </c>
      <c r="E2391" s="252">
        <v>3</v>
      </c>
      <c r="F2391" s="253">
        <v>61.06</v>
      </c>
      <c r="G2391" s="253">
        <v>183.18</v>
      </c>
    </row>
    <row r="2392" spans="1:7" ht="15.75" customHeight="1">
      <c r="A2392" s="254"/>
      <c r="B2392" s="254"/>
      <c r="C2392" s="254"/>
      <c r="D2392" s="254"/>
      <c r="E2392" s="359" t="s">
        <v>247</v>
      </c>
      <c r="F2392" s="359"/>
      <c r="G2392" s="255">
        <v>16587.8</v>
      </c>
    </row>
    <row r="2393" spans="1:7" ht="15.75">
      <c r="A2393" s="254"/>
      <c r="B2393" s="254"/>
      <c r="C2393" s="254"/>
      <c r="D2393" s="254"/>
      <c r="E2393" s="360" t="s">
        <v>230</v>
      </c>
      <c r="F2393" s="360"/>
      <c r="G2393" s="230">
        <v>16587.8</v>
      </c>
    </row>
    <row r="2394" spans="1:7" ht="15.75" customHeight="1">
      <c r="A2394" s="254"/>
      <c r="B2394" s="254"/>
      <c r="C2394" s="254"/>
      <c r="D2394" s="254"/>
      <c r="E2394" s="360" t="s">
        <v>231</v>
      </c>
      <c r="F2394" s="360"/>
      <c r="G2394" s="230">
        <v>13953.02</v>
      </c>
    </row>
    <row r="2395" spans="1:7" ht="15.75" customHeight="1">
      <c r="A2395" s="254"/>
      <c r="B2395" s="254"/>
      <c r="C2395" s="254"/>
      <c r="D2395" s="254"/>
      <c r="E2395" s="360" t="s">
        <v>232</v>
      </c>
      <c r="F2395" s="360"/>
      <c r="G2395" s="230">
        <v>16587.8</v>
      </c>
    </row>
    <row r="2396" spans="1:7" ht="15.75" customHeight="1">
      <c r="A2396" s="254"/>
      <c r="B2396" s="254"/>
      <c r="C2396" s="254"/>
      <c r="D2396" s="254"/>
      <c r="E2396" s="360" t="s">
        <v>1862</v>
      </c>
      <c r="F2396" s="360"/>
      <c r="G2396" s="230">
        <v>3727.28</v>
      </c>
    </row>
    <row r="2397" spans="1:7" ht="15.75" customHeight="1">
      <c r="A2397" s="254"/>
      <c r="B2397" s="254"/>
      <c r="C2397" s="254"/>
      <c r="D2397" s="254"/>
      <c r="E2397" s="360" t="s">
        <v>233</v>
      </c>
      <c r="F2397" s="360"/>
      <c r="G2397" s="230">
        <v>20315.080000000002</v>
      </c>
    </row>
    <row r="2398" spans="1:7">
      <c r="A2398" s="254"/>
      <c r="B2398" s="254"/>
      <c r="C2398" s="361"/>
      <c r="D2398" s="361"/>
      <c r="E2398" s="254"/>
      <c r="F2398" s="254"/>
      <c r="G2398" s="254"/>
    </row>
    <row r="2399" spans="1:7" ht="15.75" customHeight="1">
      <c r="A2399" s="362" t="s">
        <v>1672</v>
      </c>
      <c r="B2399" s="362"/>
      <c r="C2399" s="362"/>
      <c r="D2399" s="362"/>
      <c r="E2399" s="362"/>
      <c r="F2399" s="362"/>
      <c r="G2399" s="362"/>
    </row>
    <row r="2400" spans="1:7" ht="15.75">
      <c r="A2400" s="362" t="s">
        <v>212</v>
      </c>
      <c r="B2400" s="362"/>
      <c r="C2400" s="229" t="s">
        <v>175</v>
      </c>
      <c r="D2400" s="229" t="s">
        <v>203</v>
      </c>
      <c r="E2400" s="229" t="s">
        <v>204</v>
      </c>
      <c r="F2400" s="229" t="s">
        <v>205</v>
      </c>
      <c r="G2400" s="229" t="s">
        <v>98</v>
      </c>
    </row>
    <row r="2401" spans="1:7">
      <c r="A2401" s="250" t="s">
        <v>1673</v>
      </c>
      <c r="B2401" s="251" t="s">
        <v>1674</v>
      </c>
      <c r="C2401" s="250" t="s">
        <v>181</v>
      </c>
      <c r="D2401" s="250" t="s">
        <v>280</v>
      </c>
      <c r="E2401" s="252">
        <v>2.46</v>
      </c>
      <c r="F2401" s="253">
        <v>200</v>
      </c>
      <c r="G2401" s="253">
        <v>492</v>
      </c>
    </row>
    <row r="2402" spans="1:7" ht="15.75" customHeight="1">
      <c r="A2402" s="254"/>
      <c r="B2402" s="254"/>
      <c r="C2402" s="254"/>
      <c r="D2402" s="254"/>
      <c r="E2402" s="359" t="s">
        <v>224</v>
      </c>
      <c r="F2402" s="359"/>
      <c r="G2402" s="255">
        <v>492</v>
      </c>
    </row>
    <row r="2403" spans="1:7" ht="15.75">
      <c r="A2403" s="362" t="s">
        <v>245</v>
      </c>
      <c r="B2403" s="362"/>
      <c r="C2403" s="229" t="s">
        <v>175</v>
      </c>
      <c r="D2403" s="229" t="s">
        <v>203</v>
      </c>
      <c r="E2403" s="229" t="s">
        <v>204</v>
      </c>
      <c r="F2403" s="229" t="s">
        <v>205</v>
      </c>
      <c r="G2403" s="229" t="s">
        <v>98</v>
      </c>
    </row>
    <row r="2404" spans="1:7" ht="30">
      <c r="A2404" s="250" t="s">
        <v>1675</v>
      </c>
      <c r="B2404" s="251" t="s">
        <v>1676</v>
      </c>
      <c r="C2404" s="250" t="s">
        <v>181</v>
      </c>
      <c r="D2404" s="250" t="s">
        <v>220</v>
      </c>
      <c r="E2404" s="252">
        <v>11.4</v>
      </c>
      <c r="F2404" s="253">
        <v>133.80000000000001</v>
      </c>
      <c r="G2404" s="253">
        <v>1525.32</v>
      </c>
    </row>
    <row r="2405" spans="1:7" ht="45">
      <c r="A2405" s="250" t="s">
        <v>1677</v>
      </c>
      <c r="B2405" s="251" t="s">
        <v>1678</v>
      </c>
      <c r="C2405" s="250" t="s">
        <v>181</v>
      </c>
      <c r="D2405" s="250" t="s">
        <v>280</v>
      </c>
      <c r="E2405" s="252">
        <v>0.68400000000000005</v>
      </c>
      <c r="F2405" s="253">
        <v>517.15</v>
      </c>
      <c r="G2405" s="253">
        <v>353.73</v>
      </c>
    </row>
    <row r="2406" spans="1:7" ht="30">
      <c r="A2406" s="250" t="s">
        <v>592</v>
      </c>
      <c r="B2406" s="251" t="s">
        <v>593</v>
      </c>
      <c r="C2406" s="250" t="s">
        <v>181</v>
      </c>
      <c r="D2406" s="250" t="s">
        <v>280</v>
      </c>
      <c r="E2406" s="252">
        <v>0.03</v>
      </c>
      <c r="F2406" s="253">
        <v>542.11</v>
      </c>
      <c r="G2406" s="253">
        <v>16.260000000000002</v>
      </c>
    </row>
    <row r="2407" spans="1:7" ht="30">
      <c r="A2407" s="250" t="s">
        <v>360</v>
      </c>
      <c r="B2407" s="251" t="s">
        <v>361</v>
      </c>
      <c r="C2407" s="250" t="s">
        <v>181</v>
      </c>
      <c r="D2407" s="250" t="s">
        <v>280</v>
      </c>
      <c r="E2407" s="252">
        <v>7.32</v>
      </c>
      <c r="F2407" s="253">
        <v>52.47</v>
      </c>
      <c r="G2407" s="253">
        <v>384.08</v>
      </c>
    </row>
    <row r="2408" spans="1:7" ht="30">
      <c r="A2408" s="250" t="s">
        <v>1679</v>
      </c>
      <c r="B2408" s="251" t="s">
        <v>1680</v>
      </c>
      <c r="C2408" s="250" t="s">
        <v>181</v>
      </c>
      <c r="D2408" s="250" t="s">
        <v>220</v>
      </c>
      <c r="E2408" s="252">
        <v>4.1399999999999997</v>
      </c>
      <c r="F2408" s="253">
        <v>127.91</v>
      </c>
      <c r="G2408" s="253">
        <v>529.54999999999995</v>
      </c>
    </row>
    <row r="2409" spans="1:7">
      <c r="A2409" s="250" t="s">
        <v>1681</v>
      </c>
      <c r="B2409" s="251" t="s">
        <v>1682</v>
      </c>
      <c r="C2409" s="250" t="s">
        <v>181</v>
      </c>
      <c r="D2409" s="250" t="s">
        <v>280</v>
      </c>
      <c r="E2409" s="252">
        <v>0.75</v>
      </c>
      <c r="F2409" s="253">
        <v>187.62</v>
      </c>
      <c r="G2409" s="253">
        <v>140.72</v>
      </c>
    </row>
    <row r="2410" spans="1:7" ht="15.75" customHeight="1">
      <c r="A2410" s="254"/>
      <c r="B2410" s="254"/>
      <c r="C2410" s="254"/>
      <c r="D2410" s="254"/>
      <c r="E2410" s="359" t="s">
        <v>247</v>
      </c>
      <c r="F2410" s="359"/>
      <c r="G2410" s="255">
        <v>2949.66</v>
      </c>
    </row>
    <row r="2411" spans="1:7" ht="15.75">
      <c r="A2411" s="254"/>
      <c r="B2411" s="254"/>
      <c r="C2411" s="254"/>
      <c r="D2411" s="254"/>
      <c r="E2411" s="360" t="s">
        <v>230</v>
      </c>
      <c r="F2411" s="360"/>
      <c r="G2411" s="230">
        <v>3441.66</v>
      </c>
    </row>
    <row r="2412" spans="1:7" ht="15.75" customHeight="1">
      <c r="A2412" s="254"/>
      <c r="B2412" s="254"/>
      <c r="C2412" s="254"/>
      <c r="D2412" s="254"/>
      <c r="E2412" s="360" t="s">
        <v>231</v>
      </c>
      <c r="F2412" s="360"/>
      <c r="G2412" s="230">
        <v>2839.46</v>
      </c>
    </row>
    <row r="2413" spans="1:7" ht="15.75" customHeight="1">
      <c r="A2413" s="254"/>
      <c r="B2413" s="254"/>
      <c r="C2413" s="254"/>
      <c r="D2413" s="254"/>
      <c r="E2413" s="360" t="s">
        <v>232</v>
      </c>
      <c r="F2413" s="360"/>
      <c r="G2413" s="230">
        <v>3441.66</v>
      </c>
    </row>
    <row r="2414" spans="1:7" ht="15.75" customHeight="1">
      <c r="A2414" s="254"/>
      <c r="B2414" s="254"/>
      <c r="C2414" s="254"/>
      <c r="D2414" s="254"/>
      <c r="E2414" s="360" t="s">
        <v>1862</v>
      </c>
      <c r="F2414" s="360"/>
      <c r="G2414" s="230">
        <v>773.34</v>
      </c>
    </row>
    <row r="2415" spans="1:7" ht="15.75" customHeight="1">
      <c r="A2415" s="254"/>
      <c r="B2415" s="254"/>
      <c r="C2415" s="254"/>
      <c r="D2415" s="254"/>
      <c r="E2415" s="360" t="s">
        <v>233</v>
      </c>
      <c r="F2415" s="360"/>
      <c r="G2415" s="230">
        <v>4215</v>
      </c>
    </row>
    <row r="2416" spans="1:7">
      <c r="A2416" s="254"/>
      <c r="B2416" s="254"/>
      <c r="C2416" s="361"/>
      <c r="D2416" s="361"/>
      <c r="E2416" s="254"/>
      <c r="F2416" s="254"/>
      <c r="G2416" s="254"/>
    </row>
    <row r="2417" spans="1:7" ht="33" customHeight="1">
      <c r="A2417" s="362" t="s">
        <v>1683</v>
      </c>
      <c r="B2417" s="362"/>
      <c r="C2417" s="362"/>
      <c r="D2417" s="362"/>
      <c r="E2417" s="362"/>
      <c r="F2417" s="362"/>
      <c r="G2417" s="362"/>
    </row>
    <row r="2418" spans="1:7" ht="15.75">
      <c r="A2418" s="362" t="s">
        <v>245</v>
      </c>
      <c r="B2418" s="362"/>
      <c r="C2418" s="229" t="s">
        <v>175</v>
      </c>
      <c r="D2418" s="229" t="s">
        <v>203</v>
      </c>
      <c r="E2418" s="229" t="s">
        <v>204</v>
      </c>
      <c r="F2418" s="229" t="s">
        <v>205</v>
      </c>
      <c r="G2418" s="229" t="s">
        <v>98</v>
      </c>
    </row>
    <row r="2419" spans="1:7" ht="30">
      <c r="A2419" s="250" t="s">
        <v>1684</v>
      </c>
      <c r="B2419" s="251" t="s">
        <v>1685</v>
      </c>
      <c r="C2419" s="250" t="s">
        <v>133</v>
      </c>
      <c r="D2419" s="250" t="s">
        <v>192</v>
      </c>
      <c r="E2419" s="252">
        <v>1</v>
      </c>
      <c r="F2419" s="253">
        <v>12.19</v>
      </c>
      <c r="G2419" s="253">
        <v>12.19</v>
      </c>
    </row>
    <row r="2420" spans="1:7" ht="30">
      <c r="A2420" s="250" t="s">
        <v>385</v>
      </c>
      <c r="B2420" s="251" t="s">
        <v>386</v>
      </c>
      <c r="C2420" s="250" t="s">
        <v>133</v>
      </c>
      <c r="D2420" s="250" t="s">
        <v>192</v>
      </c>
      <c r="E2420" s="252">
        <v>1</v>
      </c>
      <c r="F2420" s="253">
        <v>556.74</v>
      </c>
      <c r="G2420" s="253">
        <v>556.74</v>
      </c>
    </row>
    <row r="2421" spans="1:7" ht="15.75" customHeight="1">
      <c r="A2421" s="254"/>
      <c r="B2421" s="254"/>
      <c r="C2421" s="254"/>
      <c r="D2421" s="254"/>
      <c r="E2421" s="359" t="s">
        <v>247</v>
      </c>
      <c r="F2421" s="359"/>
      <c r="G2421" s="255">
        <v>568.92999999999995</v>
      </c>
    </row>
    <row r="2422" spans="1:7" ht="15.75">
      <c r="A2422" s="254"/>
      <c r="B2422" s="254"/>
      <c r="C2422" s="254"/>
      <c r="D2422" s="254"/>
      <c r="E2422" s="360" t="s">
        <v>230</v>
      </c>
      <c r="F2422" s="360"/>
      <c r="G2422" s="230">
        <v>568.92999999999995</v>
      </c>
    </row>
    <row r="2423" spans="1:7" ht="15.75" customHeight="1">
      <c r="A2423" s="254"/>
      <c r="B2423" s="254"/>
      <c r="C2423" s="254"/>
      <c r="D2423" s="254"/>
      <c r="E2423" s="360" t="s">
        <v>231</v>
      </c>
      <c r="F2423" s="360"/>
      <c r="G2423" s="230">
        <v>555.70000000000005</v>
      </c>
    </row>
    <row r="2424" spans="1:7" ht="15.75" customHeight="1">
      <c r="A2424" s="254"/>
      <c r="B2424" s="254"/>
      <c r="C2424" s="254"/>
      <c r="D2424" s="254"/>
      <c r="E2424" s="360" t="s">
        <v>232</v>
      </c>
      <c r="F2424" s="360"/>
      <c r="G2424" s="230">
        <v>568.92999999999995</v>
      </c>
    </row>
    <row r="2425" spans="1:7" ht="15.75" customHeight="1">
      <c r="A2425" s="254"/>
      <c r="B2425" s="254"/>
      <c r="C2425" s="254"/>
      <c r="D2425" s="254"/>
      <c r="E2425" s="360" t="s">
        <v>1862</v>
      </c>
      <c r="F2425" s="360"/>
      <c r="G2425" s="230">
        <v>127.84</v>
      </c>
    </row>
    <row r="2426" spans="1:7" ht="15.75" customHeight="1">
      <c r="A2426" s="254"/>
      <c r="B2426" s="254"/>
      <c r="C2426" s="254"/>
      <c r="D2426" s="254"/>
      <c r="E2426" s="360" t="s">
        <v>233</v>
      </c>
      <c r="F2426" s="360"/>
      <c r="G2426" s="230">
        <v>696.77</v>
      </c>
    </row>
    <row r="2427" spans="1:7">
      <c r="A2427" s="254"/>
      <c r="B2427" s="254"/>
      <c r="C2427" s="361"/>
      <c r="D2427" s="361"/>
      <c r="E2427" s="254"/>
      <c r="F2427" s="254"/>
      <c r="G2427" s="254"/>
    </row>
    <row r="2428" spans="1:7" ht="33" customHeight="1">
      <c r="A2428" s="362" t="s">
        <v>1686</v>
      </c>
      <c r="B2428" s="362"/>
      <c r="C2428" s="362"/>
      <c r="D2428" s="362"/>
      <c r="E2428" s="362"/>
      <c r="F2428" s="362"/>
      <c r="G2428" s="362"/>
    </row>
    <row r="2429" spans="1:7" ht="15.75">
      <c r="A2429" s="362" t="s">
        <v>212</v>
      </c>
      <c r="B2429" s="362"/>
      <c r="C2429" s="229" t="s">
        <v>175</v>
      </c>
      <c r="D2429" s="229" t="s">
        <v>203</v>
      </c>
      <c r="E2429" s="229" t="s">
        <v>204</v>
      </c>
      <c r="F2429" s="229" t="s">
        <v>205</v>
      </c>
      <c r="G2429" s="229" t="s">
        <v>98</v>
      </c>
    </row>
    <row r="2430" spans="1:7" ht="30">
      <c r="A2430" s="250" t="s">
        <v>1687</v>
      </c>
      <c r="B2430" s="251" t="s">
        <v>1688</v>
      </c>
      <c r="C2430" s="250" t="s">
        <v>133</v>
      </c>
      <c r="D2430" s="250" t="s">
        <v>192</v>
      </c>
      <c r="E2430" s="252">
        <v>1</v>
      </c>
      <c r="F2430" s="253">
        <v>7.94</v>
      </c>
      <c r="G2430" s="253">
        <v>7.94</v>
      </c>
    </row>
    <row r="2431" spans="1:7" ht="15.75" customHeight="1">
      <c r="A2431" s="254"/>
      <c r="B2431" s="254"/>
      <c r="C2431" s="254"/>
      <c r="D2431" s="254"/>
      <c r="E2431" s="359" t="s">
        <v>224</v>
      </c>
      <c r="F2431" s="359"/>
      <c r="G2431" s="255">
        <v>7.94</v>
      </c>
    </row>
    <row r="2432" spans="1:7" ht="15.75">
      <c r="A2432" s="362" t="s">
        <v>245</v>
      </c>
      <c r="B2432" s="362"/>
      <c r="C2432" s="229" t="s">
        <v>175</v>
      </c>
      <c r="D2432" s="229" t="s">
        <v>203</v>
      </c>
      <c r="E2432" s="229" t="s">
        <v>204</v>
      </c>
      <c r="F2432" s="229" t="s">
        <v>205</v>
      </c>
      <c r="G2432" s="229" t="s">
        <v>98</v>
      </c>
    </row>
    <row r="2433" spans="1:7" ht="45">
      <c r="A2433" s="250" t="s">
        <v>1689</v>
      </c>
      <c r="B2433" s="251" t="s">
        <v>1690</v>
      </c>
      <c r="C2433" s="250" t="s">
        <v>133</v>
      </c>
      <c r="D2433" s="250" t="s">
        <v>192</v>
      </c>
      <c r="E2433" s="252">
        <v>1</v>
      </c>
      <c r="F2433" s="253">
        <v>879.6</v>
      </c>
      <c r="G2433" s="253">
        <v>879.6</v>
      </c>
    </row>
    <row r="2434" spans="1:7" ht="15.75" customHeight="1">
      <c r="A2434" s="254"/>
      <c r="B2434" s="254"/>
      <c r="C2434" s="254"/>
      <c r="D2434" s="254"/>
      <c r="E2434" s="359" t="s">
        <v>247</v>
      </c>
      <c r="F2434" s="359"/>
      <c r="G2434" s="255">
        <v>879.6</v>
      </c>
    </row>
    <row r="2435" spans="1:7" ht="15.75">
      <c r="A2435" s="254"/>
      <c r="B2435" s="254"/>
      <c r="C2435" s="254"/>
      <c r="D2435" s="254"/>
      <c r="E2435" s="360" t="s">
        <v>230</v>
      </c>
      <c r="F2435" s="360"/>
      <c r="G2435" s="230">
        <v>887.54</v>
      </c>
    </row>
    <row r="2436" spans="1:7" ht="15.75" customHeight="1">
      <c r="A2436" s="254"/>
      <c r="B2436" s="254"/>
      <c r="C2436" s="254"/>
      <c r="D2436" s="254"/>
      <c r="E2436" s="360" t="s">
        <v>231</v>
      </c>
      <c r="F2436" s="360"/>
      <c r="G2436" s="230">
        <v>871.5</v>
      </c>
    </row>
    <row r="2437" spans="1:7" ht="15.75" customHeight="1">
      <c r="A2437" s="254"/>
      <c r="B2437" s="254"/>
      <c r="C2437" s="254"/>
      <c r="D2437" s="254"/>
      <c r="E2437" s="360" t="s">
        <v>232</v>
      </c>
      <c r="F2437" s="360"/>
      <c r="G2437" s="230">
        <v>887.54</v>
      </c>
    </row>
    <row r="2438" spans="1:7" ht="15.75" customHeight="1">
      <c r="A2438" s="254"/>
      <c r="B2438" s="254"/>
      <c r="C2438" s="254"/>
      <c r="D2438" s="254"/>
      <c r="E2438" s="360" t="s">
        <v>1862</v>
      </c>
      <c r="F2438" s="360"/>
      <c r="G2438" s="230">
        <v>199.43</v>
      </c>
    </row>
    <row r="2439" spans="1:7" ht="15.75" customHeight="1">
      <c r="A2439" s="254"/>
      <c r="B2439" s="254"/>
      <c r="C2439" s="254"/>
      <c r="D2439" s="254"/>
      <c r="E2439" s="360" t="s">
        <v>233</v>
      </c>
      <c r="F2439" s="360"/>
      <c r="G2439" s="230">
        <v>1086.97</v>
      </c>
    </row>
    <row r="2440" spans="1:7" ht="30.75" customHeight="1">
      <c r="A2440" s="254"/>
      <c r="B2440" s="254"/>
      <c r="C2440" s="361"/>
      <c r="D2440" s="361"/>
      <c r="E2440" s="254"/>
      <c r="F2440" s="254"/>
      <c r="G2440" s="254"/>
    </row>
    <row r="2441" spans="1:7" ht="15.75" customHeight="1">
      <c r="A2441" s="362" t="s">
        <v>1691</v>
      </c>
      <c r="B2441" s="362"/>
      <c r="C2441" s="362"/>
      <c r="D2441" s="362"/>
      <c r="E2441" s="362"/>
      <c r="F2441" s="362"/>
      <c r="G2441" s="362"/>
    </row>
    <row r="2442" spans="1:7" ht="15.75" customHeight="1">
      <c r="A2442" s="362" t="s">
        <v>202</v>
      </c>
      <c r="B2442" s="362"/>
      <c r="C2442" s="229" t="s">
        <v>175</v>
      </c>
      <c r="D2442" s="229" t="s">
        <v>203</v>
      </c>
      <c r="E2442" s="229" t="s">
        <v>204</v>
      </c>
      <c r="F2442" s="229" t="s">
        <v>205</v>
      </c>
      <c r="G2442" s="229" t="s">
        <v>98</v>
      </c>
    </row>
    <row r="2443" spans="1:7">
      <c r="A2443" s="250" t="s">
        <v>345</v>
      </c>
      <c r="B2443" s="251" t="s">
        <v>346</v>
      </c>
      <c r="C2443" s="250" t="s">
        <v>181</v>
      </c>
      <c r="D2443" s="250" t="s">
        <v>208</v>
      </c>
      <c r="E2443" s="252">
        <v>2.00204307</v>
      </c>
      <c r="F2443" s="253">
        <v>3.76</v>
      </c>
      <c r="G2443" s="253">
        <v>7.53</v>
      </c>
    </row>
    <row r="2444" spans="1:7">
      <c r="A2444" s="250" t="s">
        <v>209</v>
      </c>
      <c r="B2444" s="251" t="s">
        <v>210</v>
      </c>
      <c r="C2444" s="250" t="s">
        <v>181</v>
      </c>
      <c r="D2444" s="250" t="s">
        <v>208</v>
      </c>
      <c r="E2444" s="252">
        <v>2.0019944700000001</v>
      </c>
      <c r="F2444" s="253">
        <v>3.83</v>
      </c>
      <c r="G2444" s="253">
        <v>7.67</v>
      </c>
    </row>
    <row r="2445" spans="1:7" ht="15.75" customHeight="1">
      <c r="A2445" s="254"/>
      <c r="B2445" s="254"/>
      <c r="C2445" s="254"/>
      <c r="D2445" s="254"/>
      <c r="E2445" s="359" t="s">
        <v>211</v>
      </c>
      <c r="F2445" s="359"/>
      <c r="G2445" s="255">
        <v>15.2</v>
      </c>
    </row>
    <row r="2446" spans="1:7" ht="49.5" customHeight="1">
      <c r="A2446" s="362" t="s">
        <v>212</v>
      </c>
      <c r="B2446" s="362"/>
      <c r="C2446" s="229" t="s">
        <v>175</v>
      </c>
      <c r="D2446" s="229" t="s">
        <v>203</v>
      </c>
      <c r="E2446" s="229" t="s">
        <v>204</v>
      </c>
      <c r="F2446" s="229" t="s">
        <v>205</v>
      </c>
      <c r="G2446" s="229" t="s">
        <v>98</v>
      </c>
    </row>
    <row r="2447" spans="1:7">
      <c r="A2447" s="250" t="s">
        <v>1609</v>
      </c>
      <c r="B2447" s="251" t="s">
        <v>1610</v>
      </c>
      <c r="C2447" s="250" t="s">
        <v>181</v>
      </c>
      <c r="D2447" s="250" t="s">
        <v>215</v>
      </c>
      <c r="E2447" s="252">
        <v>1.87942049</v>
      </c>
      <c r="F2447" s="253">
        <v>0.22</v>
      </c>
      <c r="G2447" s="253">
        <v>0.41</v>
      </c>
    </row>
    <row r="2448" spans="1:7" ht="30">
      <c r="A2448" s="250" t="s">
        <v>1692</v>
      </c>
      <c r="B2448" s="251" t="s">
        <v>1693</v>
      </c>
      <c r="C2448" s="250" t="s">
        <v>181</v>
      </c>
      <c r="D2448" s="250" t="s">
        <v>215</v>
      </c>
      <c r="E2448" s="252">
        <v>0.59981505000000002</v>
      </c>
      <c r="F2448" s="253">
        <v>55.16</v>
      </c>
      <c r="G2448" s="253">
        <v>33.090000000000003</v>
      </c>
    </row>
    <row r="2449" spans="1:7">
      <c r="A2449" s="250" t="s">
        <v>1694</v>
      </c>
      <c r="B2449" s="251" t="s">
        <v>1695</v>
      </c>
      <c r="C2449" s="250" t="s">
        <v>181</v>
      </c>
      <c r="D2449" s="250" t="s">
        <v>246</v>
      </c>
      <c r="E2449" s="252">
        <v>1</v>
      </c>
      <c r="F2449" s="253">
        <v>276.92</v>
      </c>
      <c r="G2449" s="253">
        <v>276.92</v>
      </c>
    </row>
    <row r="2450" spans="1:7" ht="15.75" customHeight="1">
      <c r="A2450" s="254"/>
      <c r="B2450" s="254"/>
      <c r="C2450" s="254"/>
      <c r="D2450" s="254"/>
      <c r="E2450" s="359" t="s">
        <v>224</v>
      </c>
      <c r="F2450" s="359"/>
      <c r="G2450" s="255">
        <v>310.42</v>
      </c>
    </row>
    <row r="2451" spans="1:7" ht="33" customHeight="1">
      <c r="A2451" s="362" t="s">
        <v>225</v>
      </c>
      <c r="B2451" s="362"/>
      <c r="C2451" s="229" t="s">
        <v>175</v>
      </c>
      <c r="D2451" s="229" t="s">
        <v>203</v>
      </c>
      <c r="E2451" s="229" t="s">
        <v>204</v>
      </c>
      <c r="F2451" s="229" t="s">
        <v>205</v>
      </c>
      <c r="G2451" s="229" t="s">
        <v>98</v>
      </c>
    </row>
    <row r="2452" spans="1:7">
      <c r="A2452" s="250" t="s">
        <v>347</v>
      </c>
      <c r="B2452" s="251" t="s">
        <v>348</v>
      </c>
      <c r="C2452" s="250" t="s">
        <v>181</v>
      </c>
      <c r="D2452" s="250" t="s">
        <v>208</v>
      </c>
      <c r="E2452" s="252">
        <v>2.00002126</v>
      </c>
      <c r="F2452" s="253">
        <v>18.22</v>
      </c>
      <c r="G2452" s="253">
        <v>36.44</v>
      </c>
    </row>
    <row r="2453" spans="1:7">
      <c r="A2453" s="250" t="s">
        <v>228</v>
      </c>
      <c r="B2453" s="251" t="s">
        <v>539</v>
      </c>
      <c r="C2453" s="250" t="s">
        <v>181</v>
      </c>
      <c r="D2453" s="250" t="s">
        <v>208</v>
      </c>
      <c r="E2453" s="252">
        <v>1.9993835</v>
      </c>
      <c r="F2453" s="253">
        <v>13.66</v>
      </c>
      <c r="G2453" s="253">
        <v>27.31</v>
      </c>
    </row>
    <row r="2454" spans="1:7" ht="15.75" customHeight="1">
      <c r="A2454" s="254"/>
      <c r="B2454" s="254"/>
      <c r="C2454" s="254"/>
      <c r="D2454" s="254"/>
      <c r="E2454" s="359" t="s">
        <v>229</v>
      </c>
      <c r="F2454" s="359"/>
      <c r="G2454" s="255">
        <v>63.75</v>
      </c>
    </row>
    <row r="2455" spans="1:7" ht="15.75">
      <c r="A2455" s="254"/>
      <c r="B2455" s="254"/>
      <c r="C2455" s="254"/>
      <c r="D2455" s="254"/>
      <c r="E2455" s="360" t="s">
        <v>230</v>
      </c>
      <c r="F2455" s="360"/>
      <c r="G2455" s="230">
        <v>389.37</v>
      </c>
    </row>
    <row r="2456" spans="1:7" ht="15.75" customHeight="1">
      <c r="A2456" s="254"/>
      <c r="B2456" s="254"/>
      <c r="C2456" s="254"/>
      <c r="D2456" s="254"/>
      <c r="E2456" s="360" t="s">
        <v>231</v>
      </c>
      <c r="F2456" s="360"/>
      <c r="G2456" s="230">
        <v>355.6</v>
      </c>
    </row>
    <row r="2457" spans="1:7" ht="15.75" customHeight="1">
      <c r="A2457" s="254"/>
      <c r="B2457" s="254"/>
      <c r="C2457" s="254"/>
      <c r="D2457" s="254"/>
      <c r="E2457" s="360" t="s">
        <v>232</v>
      </c>
      <c r="F2457" s="360"/>
      <c r="G2457" s="230">
        <v>389.37</v>
      </c>
    </row>
    <row r="2458" spans="1:7" ht="15.75" customHeight="1">
      <c r="A2458" s="254"/>
      <c r="B2458" s="254"/>
      <c r="C2458" s="254"/>
      <c r="D2458" s="254"/>
      <c r="E2458" s="360" t="s">
        <v>1862</v>
      </c>
      <c r="F2458" s="360"/>
      <c r="G2458" s="230">
        <v>87.49</v>
      </c>
    </row>
    <row r="2459" spans="1:7" ht="15.75" customHeight="1">
      <c r="A2459" s="254"/>
      <c r="B2459" s="254"/>
      <c r="C2459" s="254"/>
      <c r="D2459" s="254"/>
      <c r="E2459" s="360" t="s">
        <v>233</v>
      </c>
      <c r="F2459" s="360"/>
      <c r="G2459" s="230">
        <v>476.86</v>
      </c>
    </row>
    <row r="2460" spans="1:7">
      <c r="A2460" s="254"/>
      <c r="B2460" s="254"/>
      <c r="C2460" s="361"/>
      <c r="D2460" s="361"/>
      <c r="E2460" s="254"/>
      <c r="F2460" s="254"/>
      <c r="G2460" s="254"/>
    </row>
    <row r="2461" spans="1:7" ht="30.75" customHeight="1">
      <c r="A2461" s="362" t="s">
        <v>1696</v>
      </c>
      <c r="B2461" s="362"/>
      <c r="C2461" s="362"/>
      <c r="D2461" s="362"/>
      <c r="E2461" s="362"/>
      <c r="F2461" s="362"/>
      <c r="G2461" s="362"/>
    </row>
    <row r="2462" spans="1:7" ht="15.75">
      <c r="A2462" s="362" t="s">
        <v>245</v>
      </c>
      <c r="B2462" s="362"/>
      <c r="C2462" s="229" t="s">
        <v>175</v>
      </c>
      <c r="D2462" s="229" t="s">
        <v>203</v>
      </c>
      <c r="E2462" s="229" t="s">
        <v>204</v>
      </c>
      <c r="F2462" s="229" t="s">
        <v>205</v>
      </c>
      <c r="G2462" s="229" t="s">
        <v>98</v>
      </c>
    </row>
    <row r="2463" spans="1:7" ht="30">
      <c r="A2463" s="250" t="s">
        <v>1697</v>
      </c>
      <c r="B2463" s="251" t="s">
        <v>1698</v>
      </c>
      <c r="C2463" s="250" t="s">
        <v>133</v>
      </c>
      <c r="D2463" s="250" t="s">
        <v>192</v>
      </c>
      <c r="E2463" s="252">
        <v>1</v>
      </c>
      <c r="F2463" s="253">
        <v>165.67</v>
      </c>
      <c r="G2463" s="253">
        <v>165.67</v>
      </c>
    </row>
    <row r="2464" spans="1:7" ht="30">
      <c r="A2464" s="250" t="s">
        <v>1699</v>
      </c>
      <c r="B2464" s="251" t="s">
        <v>1700</v>
      </c>
      <c r="C2464" s="250" t="s">
        <v>133</v>
      </c>
      <c r="D2464" s="250" t="s">
        <v>192</v>
      </c>
      <c r="E2464" s="252">
        <v>1</v>
      </c>
      <c r="F2464" s="253">
        <v>267.56</v>
      </c>
      <c r="G2464" s="253">
        <v>267.56</v>
      </c>
    </row>
    <row r="2465" spans="1:7" ht="45">
      <c r="A2465" s="250" t="s">
        <v>1701</v>
      </c>
      <c r="B2465" s="251" t="s">
        <v>1702</v>
      </c>
      <c r="C2465" s="250" t="s">
        <v>133</v>
      </c>
      <c r="D2465" s="250" t="s">
        <v>192</v>
      </c>
      <c r="E2465" s="252">
        <v>1</v>
      </c>
      <c r="F2465" s="253">
        <v>87.34</v>
      </c>
      <c r="G2465" s="253">
        <v>87.34</v>
      </c>
    </row>
    <row r="2466" spans="1:7" ht="15.75" customHeight="1">
      <c r="A2466" s="254"/>
      <c r="B2466" s="254"/>
      <c r="C2466" s="254"/>
      <c r="D2466" s="254"/>
      <c r="E2466" s="359" t="s">
        <v>247</v>
      </c>
      <c r="F2466" s="359"/>
      <c r="G2466" s="255">
        <v>520.57000000000005</v>
      </c>
    </row>
    <row r="2467" spans="1:7" ht="15.75">
      <c r="A2467" s="254"/>
      <c r="B2467" s="254"/>
      <c r="C2467" s="254"/>
      <c r="D2467" s="254"/>
      <c r="E2467" s="360" t="s">
        <v>230</v>
      </c>
      <c r="F2467" s="360"/>
      <c r="G2467" s="230">
        <v>520.57000000000005</v>
      </c>
    </row>
    <row r="2468" spans="1:7" ht="15.75" customHeight="1">
      <c r="A2468" s="254"/>
      <c r="B2468" s="254"/>
      <c r="C2468" s="254"/>
      <c r="D2468" s="254"/>
      <c r="E2468" s="360" t="s">
        <v>231</v>
      </c>
      <c r="F2468" s="360"/>
      <c r="G2468" s="230">
        <v>504.23</v>
      </c>
    </row>
    <row r="2469" spans="1:7" ht="15.75" customHeight="1">
      <c r="A2469" s="254"/>
      <c r="B2469" s="254"/>
      <c r="C2469" s="254"/>
      <c r="D2469" s="254"/>
      <c r="E2469" s="360" t="s">
        <v>232</v>
      </c>
      <c r="F2469" s="360"/>
      <c r="G2469" s="230">
        <v>520.57000000000005</v>
      </c>
    </row>
    <row r="2470" spans="1:7" ht="15.75" customHeight="1">
      <c r="A2470" s="254"/>
      <c r="B2470" s="254"/>
      <c r="C2470" s="254"/>
      <c r="D2470" s="254"/>
      <c r="E2470" s="360" t="s">
        <v>1862</v>
      </c>
      <c r="F2470" s="360"/>
      <c r="G2470" s="230">
        <v>116.97</v>
      </c>
    </row>
    <row r="2471" spans="1:7" ht="15.75" customHeight="1">
      <c r="A2471" s="254"/>
      <c r="B2471" s="254"/>
      <c r="C2471" s="254"/>
      <c r="D2471" s="254"/>
      <c r="E2471" s="360" t="s">
        <v>233</v>
      </c>
      <c r="F2471" s="360"/>
      <c r="G2471" s="230">
        <v>637.54</v>
      </c>
    </row>
    <row r="2472" spans="1:7">
      <c r="A2472" s="254"/>
      <c r="B2472" s="254"/>
      <c r="C2472" s="361"/>
      <c r="D2472" s="361"/>
      <c r="E2472" s="254"/>
      <c r="F2472" s="254"/>
      <c r="G2472" s="254"/>
    </row>
    <row r="2473" spans="1:7" ht="31.5" customHeight="1">
      <c r="A2473" s="362" t="s">
        <v>1703</v>
      </c>
      <c r="B2473" s="362"/>
      <c r="C2473" s="362"/>
      <c r="D2473" s="362"/>
      <c r="E2473" s="362"/>
      <c r="F2473" s="362"/>
      <c r="G2473" s="362"/>
    </row>
    <row r="2474" spans="1:7" ht="15.75">
      <c r="A2474" s="362" t="s">
        <v>245</v>
      </c>
      <c r="B2474" s="362"/>
      <c r="C2474" s="229" t="s">
        <v>175</v>
      </c>
      <c r="D2474" s="229" t="s">
        <v>203</v>
      </c>
      <c r="E2474" s="229" t="s">
        <v>204</v>
      </c>
      <c r="F2474" s="229" t="s">
        <v>205</v>
      </c>
      <c r="G2474" s="229" t="s">
        <v>98</v>
      </c>
    </row>
    <row r="2475" spans="1:7" ht="30">
      <c r="A2475" s="250" t="s">
        <v>1704</v>
      </c>
      <c r="B2475" s="251" t="s">
        <v>1705</v>
      </c>
      <c r="C2475" s="250" t="s">
        <v>133</v>
      </c>
      <c r="D2475" s="250" t="s">
        <v>192</v>
      </c>
      <c r="E2475" s="252">
        <v>1</v>
      </c>
      <c r="F2475" s="253">
        <v>10.77</v>
      </c>
      <c r="G2475" s="253">
        <v>10.77</v>
      </c>
    </row>
    <row r="2476" spans="1:7" ht="45">
      <c r="A2476" s="250" t="s">
        <v>1706</v>
      </c>
      <c r="B2476" s="251" t="s">
        <v>1707</v>
      </c>
      <c r="C2476" s="250" t="s">
        <v>133</v>
      </c>
      <c r="D2476" s="250" t="s">
        <v>192</v>
      </c>
      <c r="E2476" s="252">
        <v>1</v>
      </c>
      <c r="F2476" s="253">
        <v>164.68</v>
      </c>
      <c r="G2476" s="253">
        <v>164.68</v>
      </c>
    </row>
    <row r="2477" spans="1:7" ht="30">
      <c r="A2477" s="250" t="s">
        <v>538</v>
      </c>
      <c r="B2477" s="251" t="s">
        <v>1708</v>
      </c>
      <c r="C2477" s="250" t="s">
        <v>133</v>
      </c>
      <c r="D2477" s="250" t="s">
        <v>192</v>
      </c>
      <c r="E2477" s="252">
        <v>1</v>
      </c>
      <c r="F2477" s="253">
        <v>22.1</v>
      </c>
      <c r="G2477" s="253">
        <v>22.1</v>
      </c>
    </row>
    <row r="2478" spans="1:7" ht="30">
      <c r="A2478" s="250" t="s">
        <v>409</v>
      </c>
      <c r="B2478" s="251" t="s">
        <v>1709</v>
      </c>
      <c r="C2478" s="250" t="s">
        <v>133</v>
      </c>
      <c r="D2478" s="250" t="s">
        <v>192</v>
      </c>
      <c r="E2478" s="252">
        <v>1</v>
      </c>
      <c r="F2478" s="253">
        <v>107.36</v>
      </c>
      <c r="G2478" s="253">
        <v>107.36</v>
      </c>
    </row>
    <row r="2479" spans="1:7" ht="30">
      <c r="A2479" s="250" t="s">
        <v>1710</v>
      </c>
      <c r="B2479" s="251" t="s">
        <v>1711</v>
      </c>
      <c r="C2479" s="250" t="s">
        <v>133</v>
      </c>
      <c r="D2479" s="250" t="s">
        <v>192</v>
      </c>
      <c r="E2479" s="252">
        <v>1</v>
      </c>
      <c r="F2479" s="253">
        <v>9.65</v>
      </c>
      <c r="G2479" s="253">
        <v>9.65</v>
      </c>
    </row>
    <row r="2480" spans="1:7" ht="15.75" customHeight="1">
      <c r="A2480" s="254"/>
      <c r="B2480" s="254"/>
      <c r="C2480" s="254"/>
      <c r="D2480" s="254"/>
      <c r="E2480" s="359" t="s">
        <v>247</v>
      </c>
      <c r="F2480" s="359"/>
      <c r="G2480" s="255">
        <v>314.56</v>
      </c>
    </row>
    <row r="2481" spans="1:7" ht="15.75">
      <c r="A2481" s="254"/>
      <c r="B2481" s="254"/>
      <c r="C2481" s="254"/>
      <c r="D2481" s="254"/>
      <c r="E2481" s="360" t="s">
        <v>230</v>
      </c>
      <c r="F2481" s="360"/>
      <c r="G2481" s="230">
        <v>314.56</v>
      </c>
    </row>
    <row r="2482" spans="1:7" ht="15.75" customHeight="1">
      <c r="A2482" s="254"/>
      <c r="B2482" s="254"/>
      <c r="C2482" s="254"/>
      <c r="D2482" s="254"/>
      <c r="E2482" s="360" t="s">
        <v>231</v>
      </c>
      <c r="F2482" s="360"/>
      <c r="G2482" s="230">
        <v>302.73</v>
      </c>
    </row>
    <row r="2483" spans="1:7" ht="15.75" customHeight="1">
      <c r="A2483" s="254"/>
      <c r="B2483" s="254"/>
      <c r="C2483" s="254"/>
      <c r="D2483" s="254"/>
      <c r="E2483" s="360" t="s">
        <v>232</v>
      </c>
      <c r="F2483" s="360"/>
      <c r="G2483" s="230">
        <v>314.56</v>
      </c>
    </row>
    <row r="2484" spans="1:7" ht="31.5" customHeight="1">
      <c r="A2484" s="254"/>
      <c r="B2484" s="254"/>
      <c r="C2484" s="254"/>
      <c r="D2484" s="254"/>
      <c r="E2484" s="360" t="s">
        <v>1862</v>
      </c>
      <c r="F2484" s="360"/>
      <c r="G2484" s="230">
        <v>70.680000000000007</v>
      </c>
    </row>
    <row r="2485" spans="1:7" ht="15.75" customHeight="1">
      <c r="A2485" s="254"/>
      <c r="B2485" s="254"/>
      <c r="C2485" s="254"/>
      <c r="D2485" s="254"/>
      <c r="E2485" s="360" t="s">
        <v>233</v>
      </c>
      <c r="F2485" s="360"/>
      <c r="G2485" s="230">
        <v>385.24</v>
      </c>
    </row>
    <row r="2486" spans="1:7">
      <c r="A2486" s="254"/>
      <c r="B2486" s="254"/>
      <c r="C2486" s="361"/>
      <c r="D2486" s="361"/>
      <c r="E2486" s="254"/>
      <c r="F2486" s="254"/>
      <c r="G2486" s="254"/>
    </row>
    <row r="2487" spans="1:7" ht="15.75" customHeight="1">
      <c r="A2487" s="362" t="s">
        <v>1712</v>
      </c>
      <c r="B2487" s="362"/>
      <c r="C2487" s="362"/>
      <c r="D2487" s="362"/>
      <c r="E2487" s="362"/>
      <c r="F2487" s="362"/>
      <c r="G2487" s="362"/>
    </row>
    <row r="2488" spans="1:7" ht="15.75">
      <c r="A2488" s="362" t="s">
        <v>212</v>
      </c>
      <c r="B2488" s="362"/>
      <c r="C2488" s="229" t="s">
        <v>175</v>
      </c>
      <c r="D2488" s="229" t="s">
        <v>203</v>
      </c>
      <c r="E2488" s="229" t="s">
        <v>204</v>
      </c>
      <c r="F2488" s="229" t="s">
        <v>205</v>
      </c>
      <c r="G2488" s="229" t="s">
        <v>98</v>
      </c>
    </row>
    <row r="2489" spans="1:7">
      <c r="A2489" s="250" t="s">
        <v>487</v>
      </c>
      <c r="B2489" s="251" t="s">
        <v>488</v>
      </c>
      <c r="C2489" s="250" t="s">
        <v>133</v>
      </c>
      <c r="D2489" s="250" t="s">
        <v>192</v>
      </c>
      <c r="E2489" s="252">
        <v>2.1000000000000001E-2</v>
      </c>
      <c r="F2489" s="253">
        <v>3.9</v>
      </c>
      <c r="G2489" s="253">
        <v>0.08</v>
      </c>
    </row>
    <row r="2490" spans="1:7" ht="30">
      <c r="A2490" s="250" t="s">
        <v>1713</v>
      </c>
      <c r="B2490" s="251" t="s">
        <v>1714</v>
      </c>
      <c r="C2490" s="250" t="s">
        <v>133</v>
      </c>
      <c r="D2490" s="250" t="s">
        <v>192</v>
      </c>
      <c r="E2490" s="252">
        <v>1</v>
      </c>
      <c r="F2490" s="253">
        <v>203.23</v>
      </c>
      <c r="G2490" s="253">
        <v>203.23</v>
      </c>
    </row>
    <row r="2491" spans="1:7" ht="15.75" customHeight="1">
      <c r="A2491" s="254"/>
      <c r="B2491" s="254"/>
      <c r="C2491" s="254"/>
      <c r="D2491" s="254"/>
      <c r="E2491" s="359" t="s">
        <v>224</v>
      </c>
      <c r="F2491" s="359"/>
      <c r="G2491" s="255">
        <v>203.31</v>
      </c>
    </row>
    <row r="2492" spans="1:7" ht="15.75" customHeight="1">
      <c r="A2492" s="362" t="s">
        <v>234</v>
      </c>
      <c r="B2492" s="362"/>
      <c r="C2492" s="229" t="s">
        <v>175</v>
      </c>
      <c r="D2492" s="229" t="s">
        <v>203</v>
      </c>
      <c r="E2492" s="229" t="s">
        <v>204</v>
      </c>
      <c r="F2492" s="229" t="s">
        <v>205</v>
      </c>
      <c r="G2492" s="229" t="s">
        <v>98</v>
      </c>
    </row>
    <row r="2493" spans="1:7" ht="30">
      <c r="A2493" s="250" t="s">
        <v>371</v>
      </c>
      <c r="B2493" s="251" t="s">
        <v>372</v>
      </c>
      <c r="C2493" s="250" t="s">
        <v>133</v>
      </c>
      <c r="D2493" s="250" t="s">
        <v>237</v>
      </c>
      <c r="E2493" s="252">
        <v>9.6000000000000002E-2</v>
      </c>
      <c r="F2493" s="253">
        <v>27.45</v>
      </c>
      <c r="G2493" s="253">
        <v>2.63</v>
      </c>
    </row>
    <row r="2494" spans="1:7">
      <c r="A2494" s="250" t="s">
        <v>238</v>
      </c>
      <c r="B2494" s="251" t="s">
        <v>239</v>
      </c>
      <c r="C2494" s="250" t="s">
        <v>133</v>
      </c>
      <c r="D2494" s="250" t="s">
        <v>237</v>
      </c>
      <c r="E2494" s="252">
        <v>3.0300000000000001E-2</v>
      </c>
      <c r="F2494" s="253">
        <v>22.54</v>
      </c>
      <c r="G2494" s="253">
        <v>0.68</v>
      </c>
    </row>
    <row r="2495" spans="1:7" ht="15.75" customHeight="1">
      <c r="A2495" s="254"/>
      <c r="B2495" s="254"/>
      <c r="C2495" s="254"/>
      <c r="D2495" s="254"/>
      <c r="E2495" s="359" t="s">
        <v>240</v>
      </c>
      <c r="F2495" s="359"/>
      <c r="G2495" s="255">
        <v>3.31</v>
      </c>
    </row>
    <row r="2496" spans="1:7" ht="31.5" customHeight="1">
      <c r="A2496" s="254"/>
      <c r="B2496" s="254"/>
      <c r="C2496" s="254"/>
      <c r="D2496" s="254"/>
      <c r="E2496" s="360" t="s">
        <v>230</v>
      </c>
      <c r="F2496" s="360"/>
      <c r="G2496" s="230">
        <v>206.62</v>
      </c>
    </row>
    <row r="2497" spans="1:7" ht="15.75" customHeight="1">
      <c r="A2497" s="254"/>
      <c r="B2497" s="254"/>
      <c r="C2497" s="254"/>
      <c r="D2497" s="254"/>
      <c r="E2497" s="360" t="s">
        <v>231</v>
      </c>
      <c r="F2497" s="360"/>
      <c r="G2497" s="230">
        <v>205.4</v>
      </c>
    </row>
    <row r="2498" spans="1:7" ht="15.75" customHeight="1">
      <c r="A2498" s="254"/>
      <c r="B2498" s="254"/>
      <c r="C2498" s="254"/>
      <c r="D2498" s="254"/>
      <c r="E2498" s="360" t="s">
        <v>232</v>
      </c>
      <c r="F2498" s="360"/>
      <c r="G2498" s="230">
        <v>206.62</v>
      </c>
    </row>
    <row r="2499" spans="1:7" ht="15.75" customHeight="1">
      <c r="A2499" s="254"/>
      <c r="B2499" s="254"/>
      <c r="C2499" s="254"/>
      <c r="D2499" s="254"/>
      <c r="E2499" s="360" t="s">
        <v>1862</v>
      </c>
      <c r="F2499" s="360"/>
      <c r="G2499" s="230">
        <v>46.43</v>
      </c>
    </row>
    <row r="2500" spans="1:7" ht="15.75" customHeight="1">
      <c r="A2500" s="254"/>
      <c r="B2500" s="254"/>
      <c r="C2500" s="254"/>
      <c r="D2500" s="254"/>
      <c r="E2500" s="360" t="s">
        <v>233</v>
      </c>
      <c r="F2500" s="360"/>
      <c r="G2500" s="230">
        <v>253.05</v>
      </c>
    </row>
    <row r="2501" spans="1:7">
      <c r="A2501" s="254"/>
      <c r="B2501" s="254"/>
      <c r="C2501" s="361"/>
      <c r="D2501" s="361"/>
      <c r="E2501" s="254"/>
      <c r="F2501" s="254"/>
      <c r="G2501" s="254"/>
    </row>
    <row r="2502" spans="1:7" ht="15.75" customHeight="1">
      <c r="A2502" s="362" t="s">
        <v>1715</v>
      </c>
      <c r="B2502" s="362"/>
      <c r="C2502" s="362"/>
      <c r="D2502" s="362"/>
      <c r="E2502" s="362"/>
      <c r="F2502" s="362"/>
      <c r="G2502" s="362"/>
    </row>
    <row r="2503" spans="1:7" ht="15.75">
      <c r="A2503" s="362" t="s">
        <v>212</v>
      </c>
      <c r="B2503" s="362"/>
      <c r="C2503" s="229" t="s">
        <v>175</v>
      </c>
      <c r="D2503" s="229" t="s">
        <v>203</v>
      </c>
      <c r="E2503" s="229" t="s">
        <v>204</v>
      </c>
      <c r="F2503" s="229" t="s">
        <v>205</v>
      </c>
      <c r="G2503" s="229" t="s">
        <v>98</v>
      </c>
    </row>
    <row r="2504" spans="1:7">
      <c r="A2504" s="250" t="s">
        <v>1716</v>
      </c>
      <c r="B2504" s="251" t="s">
        <v>1717</v>
      </c>
      <c r="C2504" s="250" t="s">
        <v>133</v>
      </c>
      <c r="D2504" s="250" t="s">
        <v>192</v>
      </c>
      <c r="E2504" s="252">
        <v>1</v>
      </c>
      <c r="F2504" s="253">
        <v>67.739999999999995</v>
      </c>
      <c r="G2504" s="253">
        <v>67.739999999999995</v>
      </c>
    </row>
    <row r="2505" spans="1:7" ht="15.75" customHeight="1">
      <c r="A2505" s="254"/>
      <c r="B2505" s="254"/>
      <c r="C2505" s="254"/>
      <c r="D2505" s="254"/>
      <c r="E2505" s="359" t="s">
        <v>224</v>
      </c>
      <c r="F2505" s="359"/>
      <c r="G2505" s="255">
        <v>67.739999999999995</v>
      </c>
    </row>
    <row r="2506" spans="1:7" ht="33" customHeight="1">
      <c r="A2506" s="362" t="s">
        <v>234</v>
      </c>
      <c r="B2506" s="362"/>
      <c r="C2506" s="229" t="s">
        <v>175</v>
      </c>
      <c r="D2506" s="229" t="s">
        <v>203</v>
      </c>
      <c r="E2506" s="229" t="s">
        <v>204</v>
      </c>
      <c r="F2506" s="229" t="s">
        <v>205</v>
      </c>
      <c r="G2506" s="229" t="s">
        <v>98</v>
      </c>
    </row>
    <row r="2507" spans="1:7" ht="30">
      <c r="A2507" s="250" t="s">
        <v>371</v>
      </c>
      <c r="B2507" s="251" t="s">
        <v>372</v>
      </c>
      <c r="C2507" s="250" t="s">
        <v>133</v>
      </c>
      <c r="D2507" s="250" t="s">
        <v>237</v>
      </c>
      <c r="E2507" s="252">
        <v>0.31619999999999998</v>
      </c>
      <c r="F2507" s="253">
        <v>27.45</v>
      </c>
      <c r="G2507" s="253">
        <v>8.67</v>
      </c>
    </row>
    <row r="2508" spans="1:7">
      <c r="A2508" s="250" t="s">
        <v>238</v>
      </c>
      <c r="B2508" s="251" t="s">
        <v>239</v>
      </c>
      <c r="C2508" s="250" t="s">
        <v>133</v>
      </c>
      <c r="D2508" s="250" t="s">
        <v>237</v>
      </c>
      <c r="E2508" s="252">
        <v>9.9599999999999994E-2</v>
      </c>
      <c r="F2508" s="253">
        <v>22.54</v>
      </c>
      <c r="G2508" s="253">
        <v>2.2400000000000002</v>
      </c>
    </row>
    <row r="2509" spans="1:7" ht="15.75" customHeight="1">
      <c r="A2509" s="254"/>
      <c r="B2509" s="254"/>
      <c r="C2509" s="254"/>
      <c r="D2509" s="254"/>
      <c r="E2509" s="359" t="s">
        <v>240</v>
      </c>
      <c r="F2509" s="359"/>
      <c r="G2509" s="255">
        <v>10.91</v>
      </c>
    </row>
    <row r="2510" spans="1:7" ht="15.75">
      <c r="A2510" s="254"/>
      <c r="B2510" s="254"/>
      <c r="C2510" s="254"/>
      <c r="D2510" s="254"/>
      <c r="E2510" s="360" t="s">
        <v>230</v>
      </c>
      <c r="F2510" s="360"/>
      <c r="G2510" s="230">
        <v>78.650000000000006</v>
      </c>
    </row>
    <row r="2511" spans="1:7" ht="15.75" customHeight="1">
      <c r="A2511" s="254"/>
      <c r="B2511" s="254"/>
      <c r="C2511" s="254"/>
      <c r="D2511" s="254"/>
      <c r="E2511" s="360" t="s">
        <v>231</v>
      </c>
      <c r="F2511" s="360"/>
      <c r="G2511" s="230">
        <v>74.650000000000006</v>
      </c>
    </row>
    <row r="2512" spans="1:7" ht="15.75" customHeight="1">
      <c r="A2512" s="254"/>
      <c r="B2512" s="254"/>
      <c r="C2512" s="254"/>
      <c r="D2512" s="254"/>
      <c r="E2512" s="360" t="s">
        <v>232</v>
      </c>
      <c r="F2512" s="360"/>
      <c r="G2512" s="230">
        <v>78.650000000000006</v>
      </c>
    </row>
    <row r="2513" spans="1:7" ht="15.75" customHeight="1">
      <c r="A2513" s="254"/>
      <c r="B2513" s="254"/>
      <c r="C2513" s="254"/>
      <c r="D2513" s="254"/>
      <c r="E2513" s="360" t="s">
        <v>1862</v>
      </c>
      <c r="F2513" s="360"/>
      <c r="G2513" s="230">
        <v>17.670000000000002</v>
      </c>
    </row>
    <row r="2514" spans="1:7" ht="15.75" customHeight="1">
      <c r="A2514" s="254"/>
      <c r="B2514" s="254"/>
      <c r="C2514" s="254"/>
      <c r="D2514" s="254"/>
      <c r="E2514" s="360" t="s">
        <v>233</v>
      </c>
      <c r="F2514" s="360"/>
      <c r="G2514" s="230">
        <v>96.32</v>
      </c>
    </row>
    <row r="2515" spans="1:7">
      <c r="A2515" s="254"/>
      <c r="B2515" s="254"/>
      <c r="C2515" s="361"/>
      <c r="D2515" s="361"/>
      <c r="E2515" s="254"/>
      <c r="F2515" s="254"/>
      <c r="G2515" s="254"/>
    </row>
    <row r="2516" spans="1:7" ht="15.75" customHeight="1">
      <c r="A2516" s="362" t="s">
        <v>1718</v>
      </c>
      <c r="B2516" s="362"/>
      <c r="C2516" s="362"/>
      <c r="D2516" s="362"/>
      <c r="E2516" s="362"/>
      <c r="F2516" s="362"/>
      <c r="G2516" s="362"/>
    </row>
    <row r="2517" spans="1:7" ht="15.75" customHeight="1">
      <c r="A2517" s="362" t="s">
        <v>202</v>
      </c>
      <c r="B2517" s="362"/>
      <c r="C2517" s="229" t="s">
        <v>175</v>
      </c>
      <c r="D2517" s="229" t="s">
        <v>203</v>
      </c>
      <c r="E2517" s="229" t="s">
        <v>204</v>
      </c>
      <c r="F2517" s="229" t="s">
        <v>205</v>
      </c>
      <c r="G2517" s="229" t="s">
        <v>98</v>
      </c>
    </row>
    <row r="2518" spans="1:7">
      <c r="A2518" s="250" t="s">
        <v>278</v>
      </c>
      <c r="B2518" s="251" t="s">
        <v>279</v>
      </c>
      <c r="C2518" s="250" t="s">
        <v>181</v>
      </c>
      <c r="D2518" s="250" t="s">
        <v>208</v>
      </c>
      <c r="E2518" s="252">
        <v>0.65</v>
      </c>
      <c r="F2518" s="253">
        <v>3.73</v>
      </c>
      <c r="G2518" s="253">
        <v>2.42</v>
      </c>
    </row>
    <row r="2519" spans="1:7">
      <c r="A2519" s="250" t="s">
        <v>209</v>
      </c>
      <c r="B2519" s="251" t="s">
        <v>210</v>
      </c>
      <c r="C2519" s="250" t="s">
        <v>181</v>
      </c>
      <c r="D2519" s="250" t="s">
        <v>208</v>
      </c>
      <c r="E2519" s="252">
        <v>1.1399999999999999</v>
      </c>
      <c r="F2519" s="253">
        <v>3.83</v>
      </c>
      <c r="G2519" s="253">
        <v>4.37</v>
      </c>
    </row>
    <row r="2520" spans="1:7" ht="15.75" customHeight="1">
      <c r="A2520" s="254"/>
      <c r="B2520" s="254"/>
      <c r="C2520" s="254"/>
      <c r="D2520" s="254"/>
      <c r="E2520" s="359" t="s">
        <v>211</v>
      </c>
      <c r="F2520" s="359"/>
      <c r="G2520" s="255">
        <v>6.79</v>
      </c>
    </row>
    <row r="2521" spans="1:7" ht="15.75">
      <c r="A2521" s="362" t="s">
        <v>212</v>
      </c>
      <c r="B2521" s="362"/>
      <c r="C2521" s="229" t="s">
        <v>175</v>
      </c>
      <c r="D2521" s="229" t="s">
        <v>203</v>
      </c>
      <c r="E2521" s="229" t="s">
        <v>204</v>
      </c>
      <c r="F2521" s="229" t="s">
        <v>205</v>
      </c>
      <c r="G2521" s="229" t="s">
        <v>98</v>
      </c>
    </row>
    <row r="2522" spans="1:7">
      <c r="A2522" s="250" t="s">
        <v>1719</v>
      </c>
      <c r="B2522" s="251" t="s">
        <v>1720</v>
      </c>
      <c r="C2522" s="250" t="s">
        <v>181</v>
      </c>
      <c r="D2522" s="250" t="s">
        <v>215</v>
      </c>
      <c r="E2522" s="252">
        <v>0.6</v>
      </c>
      <c r="F2522" s="253">
        <v>12.78</v>
      </c>
      <c r="G2522" s="253">
        <v>7.67</v>
      </c>
    </row>
    <row r="2523" spans="1:7">
      <c r="A2523" s="250" t="s">
        <v>575</v>
      </c>
      <c r="B2523" s="251" t="s">
        <v>576</v>
      </c>
      <c r="C2523" s="250" t="s">
        <v>181</v>
      </c>
      <c r="D2523" s="250" t="s">
        <v>220</v>
      </c>
      <c r="E2523" s="252">
        <v>1</v>
      </c>
      <c r="F2523" s="253">
        <v>516.98</v>
      </c>
      <c r="G2523" s="253">
        <v>516.98</v>
      </c>
    </row>
    <row r="2524" spans="1:7" ht="15.75" customHeight="1">
      <c r="A2524" s="254"/>
      <c r="B2524" s="254"/>
      <c r="C2524" s="254"/>
      <c r="D2524" s="254"/>
      <c r="E2524" s="359" t="s">
        <v>224</v>
      </c>
      <c r="F2524" s="359"/>
      <c r="G2524" s="255">
        <v>524.65</v>
      </c>
    </row>
    <row r="2525" spans="1:7" ht="15.75">
      <c r="A2525" s="362" t="s">
        <v>225</v>
      </c>
      <c r="B2525" s="362"/>
      <c r="C2525" s="229" t="s">
        <v>175</v>
      </c>
      <c r="D2525" s="229" t="s">
        <v>203</v>
      </c>
      <c r="E2525" s="229" t="s">
        <v>204</v>
      </c>
      <c r="F2525" s="229" t="s">
        <v>205</v>
      </c>
      <c r="G2525" s="229" t="s">
        <v>98</v>
      </c>
    </row>
    <row r="2526" spans="1:7">
      <c r="A2526" s="250" t="s">
        <v>282</v>
      </c>
      <c r="B2526" s="251" t="s">
        <v>283</v>
      </c>
      <c r="C2526" s="250" t="s">
        <v>181</v>
      </c>
      <c r="D2526" s="250" t="s">
        <v>208</v>
      </c>
      <c r="E2526" s="252">
        <v>0.65</v>
      </c>
      <c r="F2526" s="253">
        <v>18.22</v>
      </c>
      <c r="G2526" s="253">
        <v>11.84</v>
      </c>
    </row>
    <row r="2527" spans="1:7">
      <c r="A2527" s="250" t="s">
        <v>228</v>
      </c>
      <c r="B2527" s="251" t="s">
        <v>539</v>
      </c>
      <c r="C2527" s="250" t="s">
        <v>181</v>
      </c>
      <c r="D2527" s="250" t="s">
        <v>208</v>
      </c>
      <c r="E2527" s="252">
        <v>1.1399999999999999</v>
      </c>
      <c r="F2527" s="253">
        <v>13.66</v>
      </c>
      <c r="G2527" s="253">
        <v>15.57</v>
      </c>
    </row>
    <row r="2528" spans="1:7" ht="15.75" customHeight="1">
      <c r="A2528" s="254"/>
      <c r="B2528" s="254"/>
      <c r="C2528" s="254"/>
      <c r="D2528" s="254"/>
      <c r="E2528" s="359" t="s">
        <v>229</v>
      </c>
      <c r="F2528" s="359"/>
      <c r="G2528" s="255">
        <v>27.41</v>
      </c>
    </row>
    <row r="2529" spans="1:7" ht="15.75">
      <c r="A2529" s="254"/>
      <c r="B2529" s="254"/>
      <c r="C2529" s="254"/>
      <c r="D2529" s="254"/>
      <c r="E2529" s="360" t="s">
        <v>230</v>
      </c>
      <c r="F2529" s="360"/>
      <c r="G2529" s="230">
        <v>558.85</v>
      </c>
    </row>
    <row r="2530" spans="1:7" ht="15.75" customHeight="1">
      <c r="A2530" s="254"/>
      <c r="B2530" s="254"/>
      <c r="C2530" s="254"/>
      <c r="D2530" s="254"/>
      <c r="E2530" s="360" t="s">
        <v>231</v>
      </c>
      <c r="F2530" s="360"/>
      <c r="G2530" s="230">
        <v>544.33000000000004</v>
      </c>
    </row>
    <row r="2531" spans="1:7" ht="15.75" customHeight="1">
      <c r="A2531" s="254"/>
      <c r="B2531" s="254"/>
      <c r="C2531" s="254"/>
      <c r="D2531" s="254"/>
      <c r="E2531" s="360" t="s">
        <v>232</v>
      </c>
      <c r="F2531" s="360"/>
      <c r="G2531" s="230">
        <v>558.85</v>
      </c>
    </row>
    <row r="2532" spans="1:7" ht="15.75" customHeight="1">
      <c r="A2532" s="254"/>
      <c r="B2532" s="254"/>
      <c r="C2532" s="254"/>
      <c r="D2532" s="254"/>
      <c r="E2532" s="360" t="s">
        <v>1862</v>
      </c>
      <c r="F2532" s="360"/>
      <c r="G2532" s="230">
        <v>125.57</v>
      </c>
    </row>
    <row r="2533" spans="1:7" ht="15.75" customHeight="1">
      <c r="A2533" s="254"/>
      <c r="B2533" s="254"/>
      <c r="C2533" s="254"/>
      <c r="D2533" s="254"/>
      <c r="E2533" s="360" t="s">
        <v>233</v>
      </c>
      <c r="F2533" s="360"/>
      <c r="G2533" s="230">
        <v>684.42</v>
      </c>
    </row>
    <row r="2534" spans="1:7">
      <c r="A2534" s="254"/>
      <c r="B2534" s="254"/>
      <c r="C2534" s="361"/>
      <c r="D2534" s="361"/>
      <c r="E2534" s="254"/>
      <c r="F2534" s="254"/>
      <c r="G2534" s="254"/>
    </row>
    <row r="2535" spans="1:7" ht="30.75" customHeight="1">
      <c r="A2535" s="362" t="s">
        <v>1721</v>
      </c>
      <c r="B2535" s="362"/>
      <c r="C2535" s="362"/>
      <c r="D2535" s="362"/>
      <c r="E2535" s="362"/>
      <c r="F2535" s="362"/>
      <c r="G2535" s="362"/>
    </row>
    <row r="2536" spans="1:7" ht="15.75">
      <c r="A2536" s="362" t="s">
        <v>245</v>
      </c>
      <c r="B2536" s="362"/>
      <c r="C2536" s="229" t="s">
        <v>175</v>
      </c>
      <c r="D2536" s="229" t="s">
        <v>203</v>
      </c>
      <c r="E2536" s="229" t="s">
        <v>204</v>
      </c>
      <c r="F2536" s="229" t="s">
        <v>205</v>
      </c>
      <c r="G2536" s="229" t="s">
        <v>98</v>
      </c>
    </row>
    <row r="2537" spans="1:7" ht="30">
      <c r="A2537" s="250" t="s">
        <v>538</v>
      </c>
      <c r="B2537" s="251" t="s">
        <v>1708</v>
      </c>
      <c r="C2537" s="250" t="s">
        <v>133</v>
      </c>
      <c r="D2537" s="250" t="s">
        <v>192</v>
      </c>
      <c r="E2537" s="252">
        <v>1</v>
      </c>
      <c r="F2537" s="253">
        <v>22.1</v>
      </c>
      <c r="G2537" s="253">
        <v>22.1</v>
      </c>
    </row>
    <row r="2538" spans="1:7" ht="30">
      <c r="A2538" s="250" t="s">
        <v>1722</v>
      </c>
      <c r="B2538" s="251" t="s">
        <v>1723</v>
      </c>
      <c r="C2538" s="250" t="s">
        <v>133</v>
      </c>
      <c r="D2538" s="250" t="s">
        <v>192</v>
      </c>
      <c r="E2538" s="252">
        <v>1</v>
      </c>
      <c r="F2538" s="253">
        <v>280.38</v>
      </c>
      <c r="G2538" s="253">
        <v>280.38</v>
      </c>
    </row>
    <row r="2539" spans="1:7" ht="30">
      <c r="A2539" s="250" t="s">
        <v>1724</v>
      </c>
      <c r="B2539" s="251" t="s">
        <v>1725</v>
      </c>
      <c r="C2539" s="250" t="s">
        <v>133</v>
      </c>
      <c r="D2539" s="250" t="s">
        <v>192</v>
      </c>
      <c r="E2539" s="252">
        <v>1</v>
      </c>
      <c r="F2539" s="253">
        <v>77.66</v>
      </c>
      <c r="G2539" s="253">
        <v>77.66</v>
      </c>
    </row>
    <row r="2540" spans="1:7" ht="30">
      <c r="A2540" s="250" t="s">
        <v>1710</v>
      </c>
      <c r="B2540" s="251" t="s">
        <v>1711</v>
      </c>
      <c r="C2540" s="250" t="s">
        <v>133</v>
      </c>
      <c r="D2540" s="250" t="s">
        <v>192</v>
      </c>
      <c r="E2540" s="252">
        <v>1</v>
      </c>
      <c r="F2540" s="253">
        <v>9.65</v>
      </c>
      <c r="G2540" s="253">
        <v>9.65</v>
      </c>
    </row>
    <row r="2541" spans="1:7" ht="15.75" customHeight="1">
      <c r="A2541" s="254"/>
      <c r="B2541" s="254"/>
      <c r="C2541" s="254"/>
      <c r="D2541" s="254"/>
      <c r="E2541" s="359" t="s">
        <v>247</v>
      </c>
      <c r="F2541" s="359"/>
      <c r="G2541" s="255">
        <v>389.79</v>
      </c>
    </row>
    <row r="2542" spans="1:7" ht="15.75">
      <c r="A2542" s="254"/>
      <c r="B2542" s="254"/>
      <c r="C2542" s="254"/>
      <c r="D2542" s="254"/>
      <c r="E2542" s="360" t="s">
        <v>230</v>
      </c>
      <c r="F2542" s="360"/>
      <c r="G2542" s="230">
        <v>389.79</v>
      </c>
    </row>
    <row r="2543" spans="1:7" ht="15.75" customHeight="1">
      <c r="A2543" s="254"/>
      <c r="B2543" s="254"/>
      <c r="C2543" s="254"/>
      <c r="D2543" s="254"/>
      <c r="E2543" s="360" t="s">
        <v>231</v>
      </c>
      <c r="F2543" s="360"/>
      <c r="G2543" s="230">
        <v>374.9</v>
      </c>
    </row>
    <row r="2544" spans="1:7" ht="15.75" customHeight="1">
      <c r="A2544" s="254"/>
      <c r="B2544" s="254"/>
      <c r="C2544" s="254"/>
      <c r="D2544" s="254"/>
      <c r="E2544" s="360" t="s">
        <v>232</v>
      </c>
      <c r="F2544" s="360"/>
      <c r="G2544" s="230">
        <v>389.79</v>
      </c>
    </row>
    <row r="2545" spans="1:7" ht="15.75" customHeight="1">
      <c r="A2545" s="254"/>
      <c r="B2545" s="254"/>
      <c r="C2545" s="254"/>
      <c r="D2545" s="254"/>
      <c r="E2545" s="360" t="s">
        <v>1862</v>
      </c>
      <c r="F2545" s="360"/>
      <c r="G2545" s="230">
        <v>87.59</v>
      </c>
    </row>
    <row r="2546" spans="1:7" ht="15.75" customHeight="1">
      <c r="A2546" s="254"/>
      <c r="B2546" s="254"/>
      <c r="C2546" s="254"/>
      <c r="D2546" s="254"/>
      <c r="E2546" s="360" t="s">
        <v>233</v>
      </c>
      <c r="F2546" s="360"/>
      <c r="G2546" s="230">
        <v>477.38</v>
      </c>
    </row>
    <row r="2547" spans="1:7">
      <c r="A2547" s="254"/>
      <c r="B2547" s="254"/>
      <c r="C2547" s="361"/>
      <c r="D2547" s="361"/>
      <c r="E2547" s="254"/>
      <c r="F2547" s="254"/>
      <c r="G2547" s="254"/>
    </row>
    <row r="2548" spans="1:7" ht="31.5" customHeight="1">
      <c r="A2548" s="362" t="s">
        <v>1726</v>
      </c>
      <c r="B2548" s="362"/>
      <c r="C2548" s="362"/>
      <c r="D2548" s="362"/>
      <c r="E2548" s="362"/>
      <c r="F2548" s="362"/>
      <c r="G2548" s="362"/>
    </row>
    <row r="2549" spans="1:7" ht="15.75">
      <c r="A2549" s="362" t="s">
        <v>245</v>
      </c>
      <c r="B2549" s="362"/>
      <c r="C2549" s="229" t="s">
        <v>175</v>
      </c>
      <c r="D2549" s="229" t="s">
        <v>203</v>
      </c>
      <c r="E2549" s="229" t="s">
        <v>204</v>
      </c>
      <c r="F2549" s="229" t="s">
        <v>205</v>
      </c>
      <c r="G2549" s="229" t="s">
        <v>98</v>
      </c>
    </row>
    <row r="2550" spans="1:7" ht="30">
      <c r="A2550" s="250" t="s">
        <v>1727</v>
      </c>
      <c r="B2550" s="251" t="s">
        <v>1728</v>
      </c>
      <c r="C2550" s="250" t="s">
        <v>133</v>
      </c>
      <c r="D2550" s="250" t="s">
        <v>192</v>
      </c>
      <c r="E2550" s="252">
        <v>1</v>
      </c>
      <c r="F2550" s="253">
        <v>227.81</v>
      </c>
      <c r="G2550" s="253">
        <v>227.81</v>
      </c>
    </row>
    <row r="2551" spans="1:7" ht="30">
      <c r="A2551" s="250" t="s">
        <v>1699</v>
      </c>
      <c r="B2551" s="251" t="s">
        <v>1700</v>
      </c>
      <c r="C2551" s="250" t="s">
        <v>133</v>
      </c>
      <c r="D2551" s="250" t="s">
        <v>192</v>
      </c>
      <c r="E2551" s="252">
        <v>1</v>
      </c>
      <c r="F2551" s="253">
        <v>267.56</v>
      </c>
      <c r="G2551" s="253">
        <v>267.56</v>
      </c>
    </row>
    <row r="2552" spans="1:7" ht="30">
      <c r="A2552" s="250" t="s">
        <v>1729</v>
      </c>
      <c r="B2552" s="251" t="s">
        <v>1730</v>
      </c>
      <c r="C2552" s="250" t="s">
        <v>133</v>
      </c>
      <c r="D2552" s="250" t="s">
        <v>192</v>
      </c>
      <c r="E2552" s="252">
        <v>1</v>
      </c>
      <c r="F2552" s="253">
        <v>94.29</v>
      </c>
      <c r="G2552" s="253">
        <v>94.29</v>
      </c>
    </row>
    <row r="2553" spans="1:7" ht="15.75" customHeight="1">
      <c r="A2553" s="254"/>
      <c r="B2553" s="254"/>
      <c r="C2553" s="254"/>
      <c r="D2553" s="254"/>
      <c r="E2553" s="359" t="s">
        <v>247</v>
      </c>
      <c r="F2553" s="359"/>
      <c r="G2553" s="255">
        <v>589.66</v>
      </c>
    </row>
    <row r="2554" spans="1:7" ht="15.75">
      <c r="A2554" s="254"/>
      <c r="B2554" s="254"/>
      <c r="C2554" s="254"/>
      <c r="D2554" s="254"/>
      <c r="E2554" s="360" t="s">
        <v>230</v>
      </c>
      <c r="F2554" s="360"/>
      <c r="G2554" s="230">
        <v>589.66</v>
      </c>
    </row>
    <row r="2555" spans="1:7" ht="15.75" customHeight="1">
      <c r="A2555" s="254"/>
      <c r="B2555" s="254"/>
      <c r="C2555" s="254"/>
      <c r="D2555" s="254"/>
      <c r="E2555" s="360" t="s">
        <v>231</v>
      </c>
      <c r="F2555" s="360"/>
      <c r="G2555" s="230">
        <v>577.97</v>
      </c>
    </row>
    <row r="2556" spans="1:7" ht="15.75" customHeight="1">
      <c r="A2556" s="254"/>
      <c r="B2556" s="254"/>
      <c r="C2556" s="254"/>
      <c r="D2556" s="254"/>
      <c r="E2556" s="360" t="s">
        <v>232</v>
      </c>
      <c r="F2556" s="360"/>
      <c r="G2556" s="230">
        <v>589.66</v>
      </c>
    </row>
    <row r="2557" spans="1:7" ht="15.75" customHeight="1">
      <c r="A2557" s="254"/>
      <c r="B2557" s="254"/>
      <c r="C2557" s="254"/>
      <c r="D2557" s="254"/>
      <c r="E2557" s="360" t="s">
        <v>1862</v>
      </c>
      <c r="F2557" s="360"/>
      <c r="G2557" s="230">
        <v>132.5</v>
      </c>
    </row>
    <row r="2558" spans="1:7" ht="31.5" customHeight="1">
      <c r="A2558" s="254"/>
      <c r="B2558" s="254"/>
      <c r="C2558" s="254"/>
      <c r="D2558" s="254"/>
      <c r="E2558" s="360" t="s">
        <v>233</v>
      </c>
      <c r="F2558" s="360"/>
      <c r="G2558" s="230">
        <v>722.16</v>
      </c>
    </row>
    <row r="2559" spans="1:7">
      <c r="A2559" s="254"/>
      <c r="B2559" s="254"/>
      <c r="C2559" s="361"/>
      <c r="D2559" s="361"/>
      <c r="E2559" s="254"/>
      <c r="F2559" s="254"/>
      <c r="G2559" s="254"/>
    </row>
    <row r="2560" spans="1:7" ht="31.5" customHeight="1">
      <c r="A2560" s="362" t="s">
        <v>1731</v>
      </c>
      <c r="B2560" s="362"/>
      <c r="C2560" s="362"/>
      <c r="D2560" s="362"/>
      <c r="E2560" s="362"/>
      <c r="F2560" s="362"/>
      <c r="G2560" s="362"/>
    </row>
    <row r="2561" spans="1:7" ht="15.75">
      <c r="A2561" s="362" t="s">
        <v>212</v>
      </c>
      <c r="B2561" s="362"/>
      <c r="C2561" s="229" t="s">
        <v>175</v>
      </c>
      <c r="D2561" s="229" t="s">
        <v>203</v>
      </c>
      <c r="E2561" s="229" t="s">
        <v>204</v>
      </c>
      <c r="F2561" s="229" t="s">
        <v>205</v>
      </c>
      <c r="G2561" s="229" t="s">
        <v>98</v>
      </c>
    </row>
    <row r="2562" spans="1:7">
      <c r="A2562" s="250" t="s">
        <v>487</v>
      </c>
      <c r="B2562" s="251" t="s">
        <v>488</v>
      </c>
      <c r="C2562" s="250" t="s">
        <v>133</v>
      </c>
      <c r="D2562" s="250" t="s">
        <v>192</v>
      </c>
      <c r="E2562" s="252">
        <v>2.1000000000000001E-2</v>
      </c>
      <c r="F2562" s="253">
        <v>3.9</v>
      </c>
      <c r="G2562" s="253">
        <v>0.08</v>
      </c>
    </row>
    <row r="2563" spans="1:7" ht="45">
      <c r="A2563" s="250" t="s">
        <v>577</v>
      </c>
      <c r="B2563" s="251" t="s">
        <v>578</v>
      </c>
      <c r="C2563" s="250" t="s">
        <v>133</v>
      </c>
      <c r="D2563" s="250" t="s">
        <v>192</v>
      </c>
      <c r="E2563" s="252">
        <v>1</v>
      </c>
      <c r="F2563" s="253">
        <v>121.5</v>
      </c>
      <c r="G2563" s="253">
        <v>121.5</v>
      </c>
    </row>
    <row r="2564" spans="1:7" ht="15.75" customHeight="1">
      <c r="A2564" s="254"/>
      <c r="B2564" s="254"/>
      <c r="C2564" s="254"/>
      <c r="D2564" s="254"/>
      <c r="E2564" s="359" t="s">
        <v>224</v>
      </c>
      <c r="F2564" s="359"/>
      <c r="G2564" s="255">
        <v>121.58</v>
      </c>
    </row>
    <row r="2565" spans="1:7" ht="15.75" customHeight="1">
      <c r="A2565" s="362" t="s">
        <v>234</v>
      </c>
      <c r="B2565" s="362"/>
      <c r="C2565" s="229" t="s">
        <v>175</v>
      </c>
      <c r="D2565" s="229" t="s">
        <v>203</v>
      </c>
      <c r="E2565" s="229" t="s">
        <v>204</v>
      </c>
      <c r="F2565" s="229" t="s">
        <v>205</v>
      </c>
      <c r="G2565" s="229" t="s">
        <v>98</v>
      </c>
    </row>
    <row r="2566" spans="1:7" ht="30">
      <c r="A2566" s="250" t="s">
        <v>371</v>
      </c>
      <c r="B2566" s="251" t="s">
        <v>372</v>
      </c>
      <c r="C2566" s="250" t="s">
        <v>133</v>
      </c>
      <c r="D2566" s="250" t="s">
        <v>237</v>
      </c>
      <c r="E2566" s="252">
        <v>0.1164</v>
      </c>
      <c r="F2566" s="253">
        <v>27.45</v>
      </c>
      <c r="G2566" s="253">
        <v>3.19</v>
      </c>
    </row>
    <row r="2567" spans="1:7">
      <c r="A2567" s="250" t="s">
        <v>238</v>
      </c>
      <c r="B2567" s="251" t="s">
        <v>239</v>
      </c>
      <c r="C2567" s="250" t="s">
        <v>133</v>
      </c>
      <c r="D2567" s="250" t="s">
        <v>237</v>
      </c>
      <c r="E2567" s="252">
        <v>3.6700000000000003E-2</v>
      </c>
      <c r="F2567" s="253">
        <v>22.54</v>
      </c>
      <c r="G2567" s="253">
        <v>0.82</v>
      </c>
    </row>
    <row r="2568" spans="1:7" ht="15.75" customHeight="1">
      <c r="A2568" s="254"/>
      <c r="B2568" s="254"/>
      <c r="C2568" s="254"/>
      <c r="D2568" s="254"/>
      <c r="E2568" s="359" t="s">
        <v>240</v>
      </c>
      <c r="F2568" s="359"/>
      <c r="G2568" s="255">
        <v>4.01</v>
      </c>
    </row>
    <row r="2569" spans="1:7" ht="15.75">
      <c r="A2569" s="254"/>
      <c r="B2569" s="254"/>
      <c r="C2569" s="254"/>
      <c r="D2569" s="254"/>
      <c r="E2569" s="360" t="s">
        <v>230</v>
      </c>
      <c r="F2569" s="360"/>
      <c r="G2569" s="230">
        <v>125.59</v>
      </c>
    </row>
    <row r="2570" spans="1:7" ht="15.75" customHeight="1">
      <c r="A2570" s="254"/>
      <c r="B2570" s="254"/>
      <c r="C2570" s="254"/>
      <c r="D2570" s="254"/>
      <c r="E2570" s="360" t="s">
        <v>231</v>
      </c>
      <c r="F2570" s="360"/>
      <c r="G2570" s="230">
        <v>124.12</v>
      </c>
    </row>
    <row r="2571" spans="1:7" ht="33" customHeight="1">
      <c r="A2571" s="254"/>
      <c r="B2571" s="254"/>
      <c r="C2571" s="254"/>
      <c r="D2571" s="254"/>
      <c r="E2571" s="360" t="s">
        <v>232</v>
      </c>
      <c r="F2571" s="360"/>
      <c r="G2571" s="230">
        <v>125.59</v>
      </c>
    </row>
    <row r="2572" spans="1:7" ht="15.75" customHeight="1">
      <c r="A2572" s="254"/>
      <c r="B2572" s="254"/>
      <c r="C2572" s="254"/>
      <c r="D2572" s="254"/>
      <c r="E2572" s="360" t="s">
        <v>1862</v>
      </c>
      <c r="F2572" s="360"/>
      <c r="G2572" s="230">
        <v>28.22</v>
      </c>
    </row>
    <row r="2573" spans="1:7" ht="15.75" customHeight="1">
      <c r="A2573" s="254"/>
      <c r="B2573" s="254"/>
      <c r="C2573" s="254"/>
      <c r="D2573" s="254"/>
      <c r="E2573" s="360" t="s">
        <v>233</v>
      </c>
      <c r="F2573" s="360"/>
      <c r="G2573" s="230">
        <v>153.81</v>
      </c>
    </row>
    <row r="2574" spans="1:7">
      <c r="A2574" s="254"/>
      <c r="B2574" s="254"/>
      <c r="C2574" s="361"/>
      <c r="D2574" s="361"/>
      <c r="E2574" s="254"/>
      <c r="F2574" s="254"/>
      <c r="G2574" s="254"/>
    </row>
    <row r="2575" spans="1:7" ht="15.75" customHeight="1">
      <c r="A2575" s="362" t="s">
        <v>1732</v>
      </c>
      <c r="B2575" s="362"/>
      <c r="C2575" s="362"/>
      <c r="D2575" s="362"/>
      <c r="E2575" s="362"/>
      <c r="F2575" s="362"/>
      <c r="G2575" s="362"/>
    </row>
    <row r="2576" spans="1:7" ht="15.75">
      <c r="A2576" s="362" t="s">
        <v>212</v>
      </c>
      <c r="B2576" s="362"/>
      <c r="C2576" s="229" t="s">
        <v>175</v>
      </c>
      <c r="D2576" s="229" t="s">
        <v>203</v>
      </c>
      <c r="E2576" s="229" t="s">
        <v>204</v>
      </c>
      <c r="F2576" s="229" t="s">
        <v>205</v>
      </c>
      <c r="G2576" s="229" t="s">
        <v>98</v>
      </c>
    </row>
    <row r="2577" spans="1:7">
      <c r="A2577" s="250" t="s">
        <v>1733</v>
      </c>
      <c r="B2577" s="251" t="s">
        <v>1734</v>
      </c>
      <c r="C2577" s="250" t="s">
        <v>176</v>
      </c>
      <c r="D2577" s="250" t="s">
        <v>168</v>
      </c>
      <c r="E2577" s="252">
        <v>1.0000190499999999</v>
      </c>
      <c r="F2577" s="256">
        <v>443.8</v>
      </c>
      <c r="G2577" s="256">
        <v>443.80849999999998</v>
      </c>
    </row>
    <row r="2578" spans="1:7">
      <c r="A2578" s="250" t="s">
        <v>1735</v>
      </c>
      <c r="B2578" s="251" t="s">
        <v>1736</v>
      </c>
      <c r="C2578" s="250" t="s">
        <v>176</v>
      </c>
      <c r="D2578" s="250" t="s">
        <v>192</v>
      </c>
      <c r="E2578" s="252">
        <v>4</v>
      </c>
      <c r="F2578" s="256">
        <v>6.37</v>
      </c>
      <c r="G2578" s="256">
        <v>25.48</v>
      </c>
    </row>
    <row r="2579" spans="1:7" ht="15.75" customHeight="1">
      <c r="A2579" s="254"/>
      <c r="B2579" s="254"/>
      <c r="C2579" s="254"/>
      <c r="D2579" s="254"/>
      <c r="E2579" s="359" t="s">
        <v>224</v>
      </c>
      <c r="F2579" s="359"/>
      <c r="G2579" s="257">
        <v>469.2885</v>
      </c>
    </row>
    <row r="2580" spans="1:7" ht="15.75">
      <c r="A2580" s="362" t="s">
        <v>225</v>
      </c>
      <c r="B2580" s="362"/>
      <c r="C2580" s="229" t="s">
        <v>175</v>
      </c>
      <c r="D2580" s="229" t="s">
        <v>203</v>
      </c>
      <c r="E2580" s="229" t="s">
        <v>204</v>
      </c>
      <c r="F2580" s="229" t="s">
        <v>205</v>
      </c>
      <c r="G2580" s="229" t="s">
        <v>98</v>
      </c>
    </row>
    <row r="2581" spans="1:7">
      <c r="A2581" s="250" t="s">
        <v>241</v>
      </c>
      <c r="B2581" s="251" t="s">
        <v>242</v>
      </c>
      <c r="C2581" s="250" t="s">
        <v>176</v>
      </c>
      <c r="D2581" s="250" t="s">
        <v>237</v>
      </c>
      <c r="E2581" s="252">
        <v>1.9996218699999999</v>
      </c>
      <c r="F2581" s="256">
        <v>26.728400000000001</v>
      </c>
      <c r="G2581" s="256">
        <v>53.4499</v>
      </c>
    </row>
    <row r="2582" spans="1:7">
      <c r="A2582" s="250" t="s">
        <v>243</v>
      </c>
      <c r="B2582" s="251" t="s">
        <v>244</v>
      </c>
      <c r="C2582" s="250" t="s">
        <v>176</v>
      </c>
      <c r="D2582" s="250" t="s">
        <v>237</v>
      </c>
      <c r="E2582" s="252">
        <v>0.40000762000000001</v>
      </c>
      <c r="F2582" s="256">
        <v>20.165800000000001</v>
      </c>
      <c r="G2582" s="256">
        <v>8.0681999999999992</v>
      </c>
    </row>
    <row r="2583" spans="1:7" ht="33" customHeight="1">
      <c r="A2583" s="254"/>
      <c r="B2583" s="254"/>
      <c r="C2583" s="254"/>
      <c r="D2583" s="254"/>
      <c r="E2583" s="359" t="s">
        <v>229</v>
      </c>
      <c r="F2583" s="359"/>
      <c r="G2583" s="257">
        <v>61.518099999999997</v>
      </c>
    </row>
    <row r="2584" spans="1:7" ht="15.75">
      <c r="A2584" s="254"/>
      <c r="B2584" s="254"/>
      <c r="C2584" s="254"/>
      <c r="D2584" s="254"/>
      <c r="E2584" s="360" t="s">
        <v>230</v>
      </c>
      <c r="F2584" s="360"/>
      <c r="G2584" s="230">
        <v>530.80999999999995</v>
      </c>
    </row>
    <row r="2585" spans="1:7" ht="15.75" customHeight="1">
      <c r="A2585" s="254"/>
      <c r="B2585" s="254"/>
      <c r="C2585" s="254"/>
      <c r="D2585" s="254"/>
      <c r="E2585" s="360" t="s">
        <v>231</v>
      </c>
      <c r="F2585" s="360"/>
      <c r="G2585" s="230">
        <v>489.85</v>
      </c>
    </row>
    <row r="2586" spans="1:7" ht="15.75" customHeight="1">
      <c r="A2586" s="254"/>
      <c r="B2586" s="254"/>
      <c r="C2586" s="254"/>
      <c r="D2586" s="254"/>
      <c r="E2586" s="360" t="s">
        <v>232</v>
      </c>
      <c r="F2586" s="360"/>
      <c r="G2586" s="230">
        <v>530.80999999999995</v>
      </c>
    </row>
    <row r="2587" spans="1:7" ht="15.75" customHeight="1">
      <c r="A2587" s="254"/>
      <c r="B2587" s="254"/>
      <c r="C2587" s="254"/>
      <c r="D2587" s="254"/>
      <c r="E2587" s="360" t="s">
        <v>1862</v>
      </c>
      <c r="F2587" s="360"/>
      <c r="G2587" s="230">
        <v>119.27</v>
      </c>
    </row>
    <row r="2588" spans="1:7" ht="15.75" customHeight="1">
      <c r="A2588" s="254"/>
      <c r="B2588" s="254"/>
      <c r="C2588" s="254"/>
      <c r="D2588" s="254"/>
      <c r="E2588" s="360" t="s">
        <v>233</v>
      </c>
      <c r="F2588" s="360"/>
      <c r="G2588" s="230">
        <v>650.08000000000004</v>
      </c>
    </row>
    <row r="2589" spans="1:7">
      <c r="A2589" s="254"/>
      <c r="B2589" s="254"/>
      <c r="C2589" s="361"/>
      <c r="D2589" s="361"/>
      <c r="E2589" s="254"/>
      <c r="F2589" s="254"/>
      <c r="G2589" s="254"/>
    </row>
    <row r="2590" spans="1:7" ht="33.75" customHeight="1">
      <c r="A2590" s="362" t="s">
        <v>1737</v>
      </c>
      <c r="B2590" s="362"/>
      <c r="C2590" s="362"/>
      <c r="D2590" s="362"/>
      <c r="E2590" s="362"/>
      <c r="F2590" s="362"/>
      <c r="G2590" s="362"/>
    </row>
    <row r="2591" spans="1:7" ht="15.75" customHeight="1">
      <c r="A2591" s="362" t="s">
        <v>248</v>
      </c>
      <c r="B2591" s="362"/>
      <c r="C2591" s="229" t="s">
        <v>175</v>
      </c>
      <c r="D2591" s="229" t="s">
        <v>203</v>
      </c>
      <c r="E2591" s="229" t="s">
        <v>204</v>
      </c>
      <c r="F2591" s="229" t="s">
        <v>205</v>
      </c>
      <c r="G2591" s="229" t="s">
        <v>98</v>
      </c>
    </row>
    <row r="2592" spans="1:7" ht="30">
      <c r="A2592" s="250" t="s">
        <v>312</v>
      </c>
      <c r="B2592" s="251" t="s">
        <v>313</v>
      </c>
      <c r="C2592" s="250" t="s">
        <v>133</v>
      </c>
      <c r="D2592" s="250" t="s">
        <v>252</v>
      </c>
      <c r="E2592" s="252">
        <v>9.4000000000000004E-3</v>
      </c>
      <c r="F2592" s="253">
        <v>23.3</v>
      </c>
      <c r="G2592" s="253">
        <v>0.21</v>
      </c>
    </row>
    <row r="2593" spans="1:7" ht="30">
      <c r="A2593" s="250" t="s">
        <v>314</v>
      </c>
      <c r="B2593" s="251" t="s">
        <v>315</v>
      </c>
      <c r="C2593" s="250" t="s">
        <v>133</v>
      </c>
      <c r="D2593" s="250" t="s">
        <v>255</v>
      </c>
      <c r="E2593" s="252">
        <v>6.7999999999999996E-3</v>
      </c>
      <c r="F2593" s="253">
        <v>24.3</v>
      </c>
      <c r="G2593" s="253">
        <v>0.16</v>
      </c>
    </row>
    <row r="2594" spans="1:7" ht="15.75" customHeight="1">
      <c r="A2594" s="254"/>
      <c r="B2594" s="254"/>
      <c r="C2594" s="254"/>
      <c r="D2594" s="254"/>
      <c r="E2594" s="359" t="s">
        <v>249</v>
      </c>
      <c r="F2594" s="359"/>
      <c r="G2594" s="255">
        <v>0.37</v>
      </c>
    </row>
    <row r="2595" spans="1:7" ht="15.75">
      <c r="A2595" s="362" t="s">
        <v>212</v>
      </c>
      <c r="B2595" s="362"/>
      <c r="C2595" s="229" t="s">
        <v>175</v>
      </c>
      <c r="D2595" s="229" t="s">
        <v>203</v>
      </c>
      <c r="E2595" s="229" t="s">
        <v>204</v>
      </c>
      <c r="F2595" s="229" t="s">
        <v>205</v>
      </c>
      <c r="G2595" s="229" t="s">
        <v>98</v>
      </c>
    </row>
    <row r="2596" spans="1:7" ht="30">
      <c r="A2596" s="250" t="s">
        <v>560</v>
      </c>
      <c r="B2596" s="251" t="s">
        <v>561</v>
      </c>
      <c r="C2596" s="250" t="s">
        <v>133</v>
      </c>
      <c r="D2596" s="250" t="s">
        <v>295</v>
      </c>
      <c r="E2596" s="252">
        <v>7.0000000000000001E-3</v>
      </c>
      <c r="F2596" s="253">
        <v>199.63</v>
      </c>
      <c r="G2596" s="253">
        <v>1.39</v>
      </c>
    </row>
    <row r="2597" spans="1:7" ht="30">
      <c r="A2597" s="250" t="s">
        <v>562</v>
      </c>
      <c r="B2597" s="251" t="s">
        <v>563</v>
      </c>
      <c r="C2597" s="250" t="s">
        <v>133</v>
      </c>
      <c r="D2597" s="250" t="s">
        <v>193</v>
      </c>
      <c r="E2597" s="252">
        <v>4.3330000000000002</v>
      </c>
      <c r="F2597" s="253">
        <v>8.66</v>
      </c>
      <c r="G2597" s="253">
        <v>37.520000000000003</v>
      </c>
    </row>
    <row r="2598" spans="1:7" ht="15.75" customHeight="1">
      <c r="A2598" s="254"/>
      <c r="B2598" s="254"/>
      <c r="C2598" s="254"/>
      <c r="D2598" s="254"/>
      <c r="E2598" s="359" t="s">
        <v>224</v>
      </c>
      <c r="F2598" s="359"/>
      <c r="G2598" s="255">
        <v>38.909999999999997</v>
      </c>
    </row>
    <row r="2599" spans="1:7" ht="15.75" customHeight="1">
      <c r="A2599" s="362" t="s">
        <v>234</v>
      </c>
      <c r="B2599" s="362"/>
      <c r="C2599" s="229" t="s">
        <v>175</v>
      </c>
      <c r="D2599" s="229" t="s">
        <v>203</v>
      </c>
      <c r="E2599" s="229" t="s">
        <v>204</v>
      </c>
      <c r="F2599" s="229" t="s">
        <v>205</v>
      </c>
      <c r="G2599" s="229" t="s">
        <v>98</v>
      </c>
    </row>
    <row r="2600" spans="1:7" ht="30">
      <c r="A2600" s="250" t="s">
        <v>437</v>
      </c>
      <c r="B2600" s="251" t="s">
        <v>438</v>
      </c>
      <c r="C2600" s="250" t="s">
        <v>133</v>
      </c>
      <c r="D2600" s="250" t="s">
        <v>237</v>
      </c>
      <c r="E2600" s="252">
        <v>0.21299999999999999</v>
      </c>
      <c r="F2600" s="253">
        <v>23.19</v>
      </c>
      <c r="G2600" s="253">
        <v>4.93</v>
      </c>
    </row>
    <row r="2601" spans="1:7">
      <c r="A2601" s="250" t="s">
        <v>238</v>
      </c>
      <c r="B2601" s="251" t="s">
        <v>239</v>
      </c>
      <c r="C2601" s="250" t="s">
        <v>133</v>
      </c>
      <c r="D2601" s="250" t="s">
        <v>237</v>
      </c>
      <c r="E2601" s="252">
        <v>0.106</v>
      </c>
      <c r="F2601" s="253">
        <v>22.54</v>
      </c>
      <c r="G2601" s="253">
        <v>2.38</v>
      </c>
    </row>
    <row r="2602" spans="1:7" ht="15.75" customHeight="1">
      <c r="A2602" s="254"/>
      <c r="B2602" s="254"/>
      <c r="C2602" s="254"/>
      <c r="D2602" s="254"/>
      <c r="E2602" s="359" t="s">
        <v>240</v>
      </c>
      <c r="F2602" s="359"/>
      <c r="G2602" s="255">
        <v>7.31</v>
      </c>
    </row>
    <row r="2603" spans="1:7" ht="15.75">
      <c r="A2603" s="254"/>
      <c r="B2603" s="254"/>
      <c r="C2603" s="254"/>
      <c r="D2603" s="254"/>
      <c r="E2603" s="360" t="s">
        <v>230</v>
      </c>
      <c r="F2603" s="360"/>
      <c r="G2603" s="230">
        <v>46.59</v>
      </c>
    </row>
    <row r="2604" spans="1:7" ht="15.75" customHeight="1">
      <c r="A2604" s="254"/>
      <c r="B2604" s="254"/>
      <c r="C2604" s="254"/>
      <c r="D2604" s="254"/>
      <c r="E2604" s="360" t="s">
        <v>231</v>
      </c>
      <c r="F2604" s="360"/>
      <c r="G2604" s="230">
        <v>43.91</v>
      </c>
    </row>
    <row r="2605" spans="1:7" ht="15.75" customHeight="1">
      <c r="A2605" s="254"/>
      <c r="B2605" s="254"/>
      <c r="C2605" s="254"/>
      <c r="D2605" s="254"/>
      <c r="E2605" s="360" t="s">
        <v>232</v>
      </c>
      <c r="F2605" s="360"/>
      <c r="G2605" s="230">
        <v>46.59</v>
      </c>
    </row>
    <row r="2606" spans="1:7" ht="15.75" customHeight="1">
      <c r="A2606" s="254"/>
      <c r="B2606" s="254"/>
      <c r="C2606" s="254"/>
      <c r="D2606" s="254"/>
      <c r="E2606" s="360" t="s">
        <v>1862</v>
      </c>
      <c r="F2606" s="360"/>
      <c r="G2606" s="230">
        <v>10.47</v>
      </c>
    </row>
    <row r="2607" spans="1:7" ht="15.75" customHeight="1">
      <c r="A2607" s="254"/>
      <c r="B2607" s="254"/>
      <c r="C2607" s="254"/>
      <c r="D2607" s="254"/>
      <c r="E2607" s="360" t="s">
        <v>233</v>
      </c>
      <c r="F2607" s="360"/>
      <c r="G2607" s="230">
        <v>57.06</v>
      </c>
    </row>
    <row r="2608" spans="1:7">
      <c r="A2608" s="254"/>
      <c r="B2608" s="254"/>
      <c r="C2608" s="361"/>
      <c r="D2608" s="361"/>
      <c r="E2608" s="254"/>
      <c r="F2608" s="254"/>
      <c r="G2608" s="254"/>
    </row>
    <row r="2609" spans="1:7" ht="15.75" customHeight="1">
      <c r="A2609" s="362" t="s">
        <v>1738</v>
      </c>
      <c r="B2609" s="362"/>
      <c r="C2609" s="362"/>
      <c r="D2609" s="362"/>
      <c r="E2609" s="362"/>
      <c r="F2609" s="362"/>
      <c r="G2609" s="362"/>
    </row>
    <row r="2610" spans="1:7" ht="15.75" customHeight="1">
      <c r="A2610" s="362" t="s">
        <v>248</v>
      </c>
      <c r="B2610" s="362"/>
      <c r="C2610" s="229" t="s">
        <v>175</v>
      </c>
      <c r="D2610" s="229" t="s">
        <v>203</v>
      </c>
      <c r="E2610" s="229" t="s">
        <v>204</v>
      </c>
      <c r="F2610" s="229" t="s">
        <v>205</v>
      </c>
      <c r="G2610" s="229" t="s">
        <v>98</v>
      </c>
    </row>
    <row r="2611" spans="1:7" ht="30">
      <c r="A2611" s="250" t="s">
        <v>312</v>
      </c>
      <c r="B2611" s="251" t="s">
        <v>313</v>
      </c>
      <c r="C2611" s="250" t="s">
        <v>133</v>
      </c>
      <c r="D2611" s="250" t="s">
        <v>252</v>
      </c>
      <c r="E2611" s="252">
        <v>1.2999999999999999E-3</v>
      </c>
      <c r="F2611" s="253">
        <v>23.3</v>
      </c>
      <c r="G2611" s="253">
        <v>0.03</v>
      </c>
    </row>
    <row r="2612" spans="1:7" ht="30">
      <c r="A2612" s="250" t="s">
        <v>314</v>
      </c>
      <c r="B2612" s="251" t="s">
        <v>315</v>
      </c>
      <c r="C2612" s="250" t="s">
        <v>133</v>
      </c>
      <c r="D2612" s="250" t="s">
        <v>255</v>
      </c>
      <c r="E2612" s="252">
        <v>8.9999999999999998E-4</v>
      </c>
      <c r="F2612" s="253">
        <v>24.3</v>
      </c>
      <c r="G2612" s="253">
        <v>0.02</v>
      </c>
    </row>
    <row r="2613" spans="1:7" ht="31.5" customHeight="1">
      <c r="A2613" s="254"/>
      <c r="B2613" s="254"/>
      <c r="C2613" s="254"/>
      <c r="D2613" s="254"/>
      <c r="E2613" s="359" t="s">
        <v>249</v>
      </c>
      <c r="F2613" s="359"/>
      <c r="G2613" s="255">
        <v>0.05</v>
      </c>
    </row>
    <row r="2614" spans="1:7" ht="31.5" customHeight="1">
      <c r="A2614" s="362" t="s">
        <v>212</v>
      </c>
      <c r="B2614" s="362"/>
      <c r="C2614" s="229" t="s">
        <v>175</v>
      </c>
      <c r="D2614" s="229" t="s">
        <v>203</v>
      </c>
      <c r="E2614" s="229" t="s">
        <v>204</v>
      </c>
      <c r="F2614" s="229" t="s">
        <v>205</v>
      </c>
      <c r="G2614" s="229" t="s">
        <v>98</v>
      </c>
    </row>
    <row r="2615" spans="1:7" ht="45">
      <c r="A2615" s="250" t="s">
        <v>457</v>
      </c>
      <c r="B2615" s="251" t="s">
        <v>458</v>
      </c>
      <c r="C2615" s="250" t="s">
        <v>133</v>
      </c>
      <c r="D2615" s="250" t="s">
        <v>316</v>
      </c>
      <c r="E2615" s="252">
        <v>4.1500000000000004</v>
      </c>
      <c r="F2615" s="253">
        <v>2.72</v>
      </c>
      <c r="G2615" s="253">
        <v>11.28</v>
      </c>
    </row>
    <row r="2616" spans="1:7" ht="45">
      <c r="A2616" s="250" t="s">
        <v>418</v>
      </c>
      <c r="B2616" s="251" t="s">
        <v>419</v>
      </c>
      <c r="C2616" s="250" t="s">
        <v>133</v>
      </c>
      <c r="D2616" s="250" t="s">
        <v>168</v>
      </c>
      <c r="E2616" s="252">
        <v>1.1659999999999999</v>
      </c>
      <c r="F2616" s="253">
        <v>46.39</v>
      </c>
      <c r="G2616" s="253">
        <v>54.09</v>
      </c>
    </row>
    <row r="2617" spans="1:7" ht="15.75" customHeight="1">
      <c r="A2617" s="254"/>
      <c r="B2617" s="254"/>
      <c r="C2617" s="254"/>
      <c r="D2617" s="254"/>
      <c r="E2617" s="359" t="s">
        <v>224</v>
      </c>
      <c r="F2617" s="359"/>
      <c r="G2617" s="255">
        <v>65.37</v>
      </c>
    </row>
    <row r="2618" spans="1:7" ht="15.75" customHeight="1">
      <c r="A2618" s="362" t="s">
        <v>234</v>
      </c>
      <c r="B2618" s="362"/>
      <c r="C2618" s="229" t="s">
        <v>175</v>
      </c>
      <c r="D2618" s="229" t="s">
        <v>203</v>
      </c>
      <c r="E2618" s="229" t="s">
        <v>204</v>
      </c>
      <c r="F2618" s="229" t="s">
        <v>205</v>
      </c>
      <c r="G2618" s="229" t="s">
        <v>98</v>
      </c>
    </row>
    <row r="2619" spans="1:7">
      <c r="A2619" s="250" t="s">
        <v>238</v>
      </c>
      <c r="B2619" s="251" t="s">
        <v>239</v>
      </c>
      <c r="C2619" s="250" t="s">
        <v>133</v>
      </c>
      <c r="D2619" s="250" t="s">
        <v>237</v>
      </c>
      <c r="E2619" s="252">
        <v>9.7000000000000003E-2</v>
      </c>
      <c r="F2619" s="253">
        <v>22.54</v>
      </c>
      <c r="G2619" s="253">
        <v>2.1800000000000002</v>
      </c>
    </row>
    <row r="2620" spans="1:7">
      <c r="A2620" s="250" t="s">
        <v>317</v>
      </c>
      <c r="B2620" s="251" t="s">
        <v>318</v>
      </c>
      <c r="C2620" s="250" t="s">
        <v>133</v>
      </c>
      <c r="D2620" s="250" t="s">
        <v>237</v>
      </c>
      <c r="E2620" s="252">
        <v>9.0999999999999998E-2</v>
      </c>
      <c r="F2620" s="253">
        <v>27.63</v>
      </c>
      <c r="G2620" s="253">
        <v>2.5099999999999998</v>
      </c>
    </row>
    <row r="2621" spans="1:7" ht="15.75" customHeight="1">
      <c r="A2621" s="254"/>
      <c r="B2621" s="254"/>
      <c r="C2621" s="254"/>
      <c r="D2621" s="254"/>
      <c r="E2621" s="359" t="s">
        <v>240</v>
      </c>
      <c r="F2621" s="359"/>
      <c r="G2621" s="255">
        <v>4.6900000000000004</v>
      </c>
    </row>
    <row r="2622" spans="1:7" ht="15.75">
      <c r="A2622" s="254"/>
      <c r="B2622" s="254"/>
      <c r="C2622" s="254"/>
      <c r="D2622" s="254"/>
      <c r="E2622" s="360" t="s">
        <v>230</v>
      </c>
      <c r="F2622" s="360"/>
      <c r="G2622" s="230">
        <v>70.11</v>
      </c>
    </row>
    <row r="2623" spans="1:7" ht="15.75" customHeight="1">
      <c r="A2623" s="254"/>
      <c r="B2623" s="254"/>
      <c r="C2623" s="254"/>
      <c r="D2623" s="254"/>
      <c r="E2623" s="360" t="s">
        <v>231</v>
      </c>
      <c r="F2623" s="360"/>
      <c r="G2623" s="230">
        <v>68.44</v>
      </c>
    </row>
    <row r="2624" spans="1:7" ht="15.75" customHeight="1">
      <c r="A2624" s="254"/>
      <c r="B2624" s="254"/>
      <c r="C2624" s="254"/>
      <c r="D2624" s="254"/>
      <c r="E2624" s="360" t="s">
        <v>232</v>
      </c>
      <c r="F2624" s="360"/>
      <c r="G2624" s="230">
        <v>70.11</v>
      </c>
    </row>
    <row r="2625" spans="1:7" ht="15.75" customHeight="1">
      <c r="A2625" s="254"/>
      <c r="B2625" s="254"/>
      <c r="C2625" s="254"/>
      <c r="D2625" s="254"/>
      <c r="E2625" s="360" t="s">
        <v>1862</v>
      </c>
      <c r="F2625" s="360"/>
      <c r="G2625" s="230">
        <v>15.75</v>
      </c>
    </row>
    <row r="2626" spans="1:7" ht="15.75" customHeight="1">
      <c r="A2626" s="254"/>
      <c r="B2626" s="254"/>
      <c r="C2626" s="254"/>
      <c r="D2626" s="254"/>
      <c r="E2626" s="360" t="s">
        <v>233</v>
      </c>
      <c r="F2626" s="360"/>
      <c r="G2626" s="230">
        <v>85.86</v>
      </c>
    </row>
    <row r="2627" spans="1:7">
      <c r="A2627" s="254"/>
      <c r="B2627" s="254"/>
      <c r="C2627" s="361"/>
      <c r="D2627" s="361"/>
      <c r="E2627" s="254"/>
      <c r="F2627" s="254"/>
      <c r="G2627" s="254"/>
    </row>
    <row r="2628" spans="1:7" ht="15.75" customHeight="1">
      <c r="A2628" s="362" t="s">
        <v>1739</v>
      </c>
      <c r="B2628" s="362"/>
      <c r="C2628" s="362"/>
      <c r="D2628" s="362"/>
      <c r="E2628" s="362"/>
      <c r="F2628" s="362"/>
      <c r="G2628" s="362"/>
    </row>
    <row r="2629" spans="1:7" ht="15.75">
      <c r="A2629" s="362" t="s">
        <v>212</v>
      </c>
      <c r="B2629" s="362"/>
      <c r="C2629" s="229" t="s">
        <v>175</v>
      </c>
      <c r="D2629" s="229" t="s">
        <v>203</v>
      </c>
      <c r="E2629" s="229" t="s">
        <v>204</v>
      </c>
      <c r="F2629" s="229" t="s">
        <v>205</v>
      </c>
      <c r="G2629" s="229" t="s">
        <v>98</v>
      </c>
    </row>
    <row r="2630" spans="1:7" ht="30">
      <c r="A2630" s="250" t="s">
        <v>564</v>
      </c>
      <c r="B2630" s="251" t="s">
        <v>565</v>
      </c>
      <c r="C2630" s="250" t="s">
        <v>133</v>
      </c>
      <c r="D2630" s="250" t="s">
        <v>193</v>
      </c>
      <c r="E2630" s="252">
        <v>3.6999999999999998E-2</v>
      </c>
      <c r="F2630" s="253">
        <v>20.51</v>
      </c>
      <c r="G2630" s="253">
        <v>0.75</v>
      </c>
    </row>
    <row r="2631" spans="1:7" ht="30">
      <c r="A2631" s="250" t="s">
        <v>566</v>
      </c>
      <c r="B2631" s="251" t="s">
        <v>567</v>
      </c>
      <c r="C2631" s="250" t="s">
        <v>133</v>
      </c>
      <c r="D2631" s="250" t="s">
        <v>168</v>
      </c>
      <c r="E2631" s="252">
        <v>1.0363</v>
      </c>
      <c r="F2631" s="253">
        <v>29.02</v>
      </c>
      <c r="G2631" s="253">
        <v>30.07</v>
      </c>
    </row>
    <row r="2632" spans="1:7" ht="30">
      <c r="A2632" s="250" t="s">
        <v>435</v>
      </c>
      <c r="B2632" s="251" t="s">
        <v>436</v>
      </c>
      <c r="C2632" s="250" t="s">
        <v>133</v>
      </c>
      <c r="D2632" s="250" t="s">
        <v>192</v>
      </c>
      <c r="E2632" s="252">
        <v>2.2134</v>
      </c>
      <c r="F2632" s="253">
        <v>0.26</v>
      </c>
      <c r="G2632" s="253">
        <v>0.56999999999999995</v>
      </c>
    </row>
    <row r="2633" spans="1:7" ht="30">
      <c r="A2633" s="250" t="s">
        <v>304</v>
      </c>
      <c r="B2633" s="251" t="s">
        <v>305</v>
      </c>
      <c r="C2633" s="250" t="s">
        <v>133</v>
      </c>
      <c r="D2633" s="250" t="s">
        <v>295</v>
      </c>
      <c r="E2633" s="252">
        <v>1.23E-2</v>
      </c>
      <c r="F2633" s="253">
        <v>29.41</v>
      </c>
      <c r="G2633" s="253">
        <v>0.36</v>
      </c>
    </row>
    <row r="2634" spans="1:7" ht="30">
      <c r="A2634" s="250" t="s">
        <v>568</v>
      </c>
      <c r="B2634" s="251" t="s">
        <v>569</v>
      </c>
      <c r="C2634" s="250" t="s">
        <v>133</v>
      </c>
      <c r="D2634" s="250" t="s">
        <v>295</v>
      </c>
      <c r="E2634" s="252">
        <v>3.3599999999999998E-2</v>
      </c>
      <c r="F2634" s="253">
        <v>50.43</v>
      </c>
      <c r="G2634" s="253">
        <v>1.69</v>
      </c>
    </row>
    <row r="2635" spans="1:7" ht="45">
      <c r="A2635" s="250" t="s">
        <v>570</v>
      </c>
      <c r="B2635" s="251" t="s">
        <v>571</v>
      </c>
      <c r="C2635" s="250" t="s">
        <v>133</v>
      </c>
      <c r="D2635" s="250" t="s">
        <v>192</v>
      </c>
      <c r="E2635" s="252">
        <v>1.2266999999999999</v>
      </c>
      <c r="F2635" s="253">
        <v>2.6</v>
      </c>
      <c r="G2635" s="253">
        <v>3.18</v>
      </c>
    </row>
    <row r="2636" spans="1:7" ht="45">
      <c r="A2636" s="250" t="s">
        <v>572</v>
      </c>
      <c r="B2636" s="251" t="s">
        <v>573</v>
      </c>
      <c r="C2636" s="250" t="s">
        <v>133</v>
      </c>
      <c r="D2636" s="250" t="s">
        <v>141</v>
      </c>
      <c r="E2636" s="252">
        <v>3.5470000000000002</v>
      </c>
      <c r="F2636" s="253">
        <v>6.91</v>
      </c>
      <c r="G2636" s="253">
        <v>24.5</v>
      </c>
    </row>
    <row r="2637" spans="1:7" ht="15.75" customHeight="1">
      <c r="A2637" s="254"/>
      <c r="B2637" s="254"/>
      <c r="C2637" s="254"/>
      <c r="D2637" s="254"/>
      <c r="E2637" s="359" t="s">
        <v>224</v>
      </c>
      <c r="F2637" s="359"/>
      <c r="G2637" s="255">
        <v>61.12</v>
      </c>
    </row>
    <row r="2638" spans="1:7" ht="15.75" customHeight="1">
      <c r="A2638" s="362" t="s">
        <v>234</v>
      </c>
      <c r="B2638" s="362"/>
      <c r="C2638" s="229" t="s">
        <v>175</v>
      </c>
      <c r="D2638" s="229" t="s">
        <v>203</v>
      </c>
      <c r="E2638" s="229" t="s">
        <v>204</v>
      </c>
      <c r="F2638" s="229" t="s">
        <v>205</v>
      </c>
      <c r="G2638" s="229" t="s">
        <v>98</v>
      </c>
    </row>
    <row r="2639" spans="1:7" ht="30">
      <c r="A2639" s="250" t="s">
        <v>437</v>
      </c>
      <c r="B2639" s="251" t="s">
        <v>438</v>
      </c>
      <c r="C2639" s="250" t="s">
        <v>133</v>
      </c>
      <c r="D2639" s="250" t="s">
        <v>237</v>
      </c>
      <c r="E2639" s="252">
        <v>0.6</v>
      </c>
      <c r="F2639" s="253">
        <v>23.19</v>
      </c>
      <c r="G2639" s="253">
        <v>13.91</v>
      </c>
    </row>
    <row r="2640" spans="1:7" ht="15.75" customHeight="1">
      <c r="A2640" s="254"/>
      <c r="B2640" s="254"/>
      <c r="C2640" s="254"/>
      <c r="D2640" s="254"/>
      <c r="E2640" s="359" t="s">
        <v>240</v>
      </c>
      <c r="F2640" s="359"/>
      <c r="G2640" s="255">
        <v>13.91</v>
      </c>
    </row>
    <row r="2641" spans="1:7" ht="15.75">
      <c r="A2641" s="254"/>
      <c r="B2641" s="254"/>
      <c r="C2641" s="254"/>
      <c r="D2641" s="254"/>
      <c r="E2641" s="360" t="s">
        <v>230</v>
      </c>
      <c r="F2641" s="360"/>
      <c r="G2641" s="230">
        <v>75.03</v>
      </c>
    </row>
    <row r="2642" spans="1:7" ht="15.75" customHeight="1">
      <c r="A2642" s="254"/>
      <c r="B2642" s="254"/>
      <c r="C2642" s="254"/>
      <c r="D2642" s="254"/>
      <c r="E2642" s="360" t="s">
        <v>231</v>
      </c>
      <c r="F2642" s="360"/>
      <c r="G2642" s="230">
        <v>70.03</v>
      </c>
    </row>
    <row r="2643" spans="1:7" ht="15.75" customHeight="1">
      <c r="A2643" s="254"/>
      <c r="B2643" s="254"/>
      <c r="C2643" s="254"/>
      <c r="D2643" s="254"/>
      <c r="E2643" s="360" t="s">
        <v>232</v>
      </c>
      <c r="F2643" s="360"/>
      <c r="G2643" s="230">
        <v>75.03</v>
      </c>
    </row>
    <row r="2644" spans="1:7" ht="15.75" customHeight="1">
      <c r="A2644" s="254"/>
      <c r="B2644" s="254"/>
      <c r="C2644" s="254"/>
      <c r="D2644" s="254"/>
      <c r="E2644" s="360" t="s">
        <v>1862</v>
      </c>
      <c r="F2644" s="360"/>
      <c r="G2644" s="230">
        <v>16.86</v>
      </c>
    </row>
    <row r="2645" spans="1:7" ht="15.75" customHeight="1">
      <c r="A2645" s="254"/>
      <c r="B2645" s="254"/>
      <c r="C2645" s="254"/>
      <c r="D2645" s="254"/>
      <c r="E2645" s="360" t="s">
        <v>233</v>
      </c>
      <c r="F2645" s="360"/>
      <c r="G2645" s="230">
        <v>91.89</v>
      </c>
    </row>
    <row r="2646" spans="1:7">
      <c r="A2646" s="254"/>
      <c r="B2646" s="254"/>
      <c r="C2646" s="361"/>
      <c r="D2646" s="361"/>
      <c r="E2646" s="254"/>
      <c r="F2646" s="254"/>
      <c r="G2646" s="254"/>
    </row>
    <row r="2647" spans="1:7" ht="15.75" customHeight="1">
      <c r="A2647" s="362" t="s">
        <v>1740</v>
      </c>
      <c r="B2647" s="362"/>
      <c r="C2647" s="362"/>
      <c r="D2647" s="362"/>
      <c r="E2647" s="362"/>
      <c r="F2647" s="362"/>
      <c r="G2647" s="362"/>
    </row>
    <row r="2648" spans="1:7" ht="15.75">
      <c r="A2648" s="362" t="s">
        <v>212</v>
      </c>
      <c r="B2648" s="362"/>
      <c r="C2648" s="229" t="s">
        <v>175</v>
      </c>
      <c r="D2648" s="229" t="s">
        <v>203</v>
      </c>
      <c r="E2648" s="229" t="s">
        <v>204</v>
      </c>
      <c r="F2648" s="229" t="s">
        <v>205</v>
      </c>
      <c r="G2648" s="229" t="s">
        <v>98</v>
      </c>
    </row>
    <row r="2649" spans="1:7">
      <c r="A2649" s="250" t="s">
        <v>300</v>
      </c>
      <c r="B2649" s="251" t="s">
        <v>301</v>
      </c>
      <c r="C2649" s="250" t="s">
        <v>133</v>
      </c>
      <c r="D2649" s="250" t="s">
        <v>193</v>
      </c>
      <c r="E2649" s="252">
        <v>2.1700000000000001E-2</v>
      </c>
      <c r="F2649" s="253">
        <v>25.19</v>
      </c>
      <c r="G2649" s="253">
        <v>0.54</v>
      </c>
    </row>
    <row r="2650" spans="1:7" ht="30">
      <c r="A2650" s="250" t="s">
        <v>302</v>
      </c>
      <c r="B2650" s="251" t="s">
        <v>303</v>
      </c>
      <c r="C2650" s="250" t="s">
        <v>133</v>
      </c>
      <c r="D2650" s="250" t="s">
        <v>193</v>
      </c>
      <c r="E2650" s="252">
        <v>1.8127</v>
      </c>
      <c r="F2650" s="253">
        <v>1.04</v>
      </c>
      <c r="G2650" s="253">
        <v>1.88</v>
      </c>
    </row>
    <row r="2651" spans="1:7" ht="30">
      <c r="A2651" s="250" t="s">
        <v>304</v>
      </c>
      <c r="B2651" s="251" t="s">
        <v>305</v>
      </c>
      <c r="C2651" s="250" t="s">
        <v>133</v>
      </c>
      <c r="D2651" s="250" t="s">
        <v>295</v>
      </c>
      <c r="E2651" s="252">
        <v>2.93E-2</v>
      </c>
      <c r="F2651" s="253">
        <v>29.41</v>
      </c>
      <c r="G2651" s="253">
        <v>0.86</v>
      </c>
    </row>
    <row r="2652" spans="1:7" ht="30">
      <c r="A2652" s="250" t="s">
        <v>306</v>
      </c>
      <c r="B2652" s="251" t="s">
        <v>307</v>
      </c>
      <c r="C2652" s="250" t="s">
        <v>133</v>
      </c>
      <c r="D2652" s="250" t="s">
        <v>168</v>
      </c>
      <c r="E2652" s="252">
        <v>1.0414000000000001</v>
      </c>
      <c r="F2652" s="253">
        <v>14.53</v>
      </c>
      <c r="G2652" s="253">
        <v>15.13</v>
      </c>
    </row>
    <row r="2653" spans="1:7">
      <c r="A2653" s="250" t="s">
        <v>308</v>
      </c>
      <c r="B2653" s="251" t="s">
        <v>309</v>
      </c>
      <c r="C2653" s="250" t="s">
        <v>133</v>
      </c>
      <c r="D2653" s="250" t="s">
        <v>193</v>
      </c>
      <c r="E2653" s="252">
        <v>7.7999999999999996E-3</v>
      </c>
      <c r="F2653" s="253">
        <v>25.33</v>
      </c>
      <c r="G2653" s="253">
        <v>0.19</v>
      </c>
    </row>
    <row r="2654" spans="1:7" ht="15.75" customHeight="1">
      <c r="A2654" s="254"/>
      <c r="B2654" s="254"/>
      <c r="C2654" s="254"/>
      <c r="D2654" s="254"/>
      <c r="E2654" s="359" t="s">
        <v>224</v>
      </c>
      <c r="F2654" s="359"/>
      <c r="G2654" s="255">
        <v>18.600000000000001</v>
      </c>
    </row>
    <row r="2655" spans="1:7" ht="15.75" customHeight="1">
      <c r="A2655" s="362" t="s">
        <v>234</v>
      </c>
      <c r="B2655" s="362"/>
      <c r="C2655" s="229" t="s">
        <v>175</v>
      </c>
      <c r="D2655" s="229" t="s">
        <v>203</v>
      </c>
      <c r="E2655" s="229" t="s">
        <v>204</v>
      </c>
      <c r="F2655" s="229" t="s">
        <v>205</v>
      </c>
      <c r="G2655" s="229" t="s">
        <v>98</v>
      </c>
    </row>
    <row r="2656" spans="1:7">
      <c r="A2656" s="250" t="s">
        <v>310</v>
      </c>
      <c r="B2656" s="251" t="s">
        <v>311</v>
      </c>
      <c r="C2656" s="250" t="s">
        <v>133</v>
      </c>
      <c r="D2656" s="250" t="s">
        <v>237</v>
      </c>
      <c r="E2656" s="252">
        <v>0.78669999999999995</v>
      </c>
      <c r="F2656" s="253">
        <v>28</v>
      </c>
      <c r="G2656" s="253">
        <v>22.02</v>
      </c>
    </row>
    <row r="2657" spans="1:7">
      <c r="A2657" s="250" t="s">
        <v>238</v>
      </c>
      <c r="B2657" s="251" t="s">
        <v>239</v>
      </c>
      <c r="C2657" s="250" t="s">
        <v>133</v>
      </c>
      <c r="D2657" s="250" t="s">
        <v>237</v>
      </c>
      <c r="E2657" s="252">
        <v>0.45219999999999999</v>
      </c>
      <c r="F2657" s="253">
        <v>22.54</v>
      </c>
      <c r="G2657" s="253">
        <v>10.19</v>
      </c>
    </row>
    <row r="2658" spans="1:7" ht="15.75" customHeight="1">
      <c r="A2658" s="254"/>
      <c r="B2658" s="254"/>
      <c r="C2658" s="254"/>
      <c r="D2658" s="254"/>
      <c r="E2658" s="359" t="s">
        <v>240</v>
      </c>
      <c r="F2658" s="359"/>
      <c r="G2658" s="255">
        <v>32.21</v>
      </c>
    </row>
    <row r="2659" spans="1:7" ht="15.75">
      <c r="A2659" s="254"/>
      <c r="B2659" s="254"/>
      <c r="C2659" s="254"/>
      <c r="D2659" s="254"/>
      <c r="E2659" s="360" t="s">
        <v>230</v>
      </c>
      <c r="F2659" s="360"/>
      <c r="G2659" s="230">
        <v>50.81</v>
      </c>
    </row>
    <row r="2660" spans="1:7" ht="15.75" customHeight="1">
      <c r="A2660" s="254"/>
      <c r="B2660" s="254"/>
      <c r="C2660" s="254"/>
      <c r="D2660" s="254"/>
      <c r="E2660" s="360" t="s">
        <v>231</v>
      </c>
      <c r="F2660" s="360"/>
      <c r="G2660" s="230">
        <v>39.39</v>
      </c>
    </row>
    <row r="2661" spans="1:7" ht="15.75" customHeight="1">
      <c r="A2661" s="254"/>
      <c r="B2661" s="254"/>
      <c r="C2661" s="254"/>
      <c r="D2661" s="254"/>
      <c r="E2661" s="360" t="s">
        <v>232</v>
      </c>
      <c r="F2661" s="360"/>
      <c r="G2661" s="230">
        <v>50.81</v>
      </c>
    </row>
    <row r="2662" spans="1:7" ht="15.75" customHeight="1">
      <c r="A2662" s="254"/>
      <c r="B2662" s="254"/>
      <c r="C2662" s="254"/>
      <c r="D2662" s="254"/>
      <c r="E2662" s="360" t="s">
        <v>1862</v>
      </c>
      <c r="F2662" s="360"/>
      <c r="G2662" s="230">
        <v>11.42</v>
      </c>
    </row>
    <row r="2663" spans="1:7" ht="15.75" customHeight="1">
      <c r="A2663" s="254"/>
      <c r="B2663" s="254"/>
      <c r="C2663" s="254"/>
      <c r="D2663" s="254"/>
      <c r="E2663" s="360" t="s">
        <v>233</v>
      </c>
      <c r="F2663" s="360"/>
      <c r="G2663" s="230">
        <v>62.23</v>
      </c>
    </row>
    <row r="2664" spans="1:7">
      <c r="A2664" s="254"/>
      <c r="B2664" s="254"/>
      <c r="C2664" s="361"/>
      <c r="D2664" s="361"/>
      <c r="E2664" s="254"/>
      <c r="F2664" s="254"/>
      <c r="G2664" s="254"/>
    </row>
    <row r="2665" spans="1:7" ht="15.75" customHeight="1">
      <c r="A2665" s="362" t="s">
        <v>1741</v>
      </c>
      <c r="B2665" s="362"/>
      <c r="C2665" s="362"/>
      <c r="D2665" s="362"/>
      <c r="E2665" s="362"/>
      <c r="F2665" s="362"/>
      <c r="G2665" s="362"/>
    </row>
    <row r="2666" spans="1:7" ht="15.75">
      <c r="A2666" s="362" t="s">
        <v>212</v>
      </c>
      <c r="B2666" s="362"/>
      <c r="C2666" s="229" t="s">
        <v>175</v>
      </c>
      <c r="D2666" s="229" t="s">
        <v>203</v>
      </c>
      <c r="E2666" s="229" t="s">
        <v>204</v>
      </c>
      <c r="F2666" s="229" t="s">
        <v>205</v>
      </c>
      <c r="G2666" s="229" t="s">
        <v>98</v>
      </c>
    </row>
    <row r="2667" spans="1:7">
      <c r="A2667" s="250" t="s">
        <v>588</v>
      </c>
      <c r="B2667" s="251" t="s">
        <v>589</v>
      </c>
      <c r="C2667" s="250" t="s">
        <v>133</v>
      </c>
      <c r="D2667" s="250" t="s">
        <v>12</v>
      </c>
      <c r="E2667" s="252">
        <v>0.1666</v>
      </c>
      <c r="F2667" s="253">
        <v>10</v>
      </c>
      <c r="G2667" s="253">
        <v>1.66</v>
      </c>
    </row>
    <row r="2668" spans="1:7" ht="15.75" customHeight="1">
      <c r="A2668" s="254"/>
      <c r="B2668" s="254"/>
      <c r="C2668" s="254"/>
      <c r="D2668" s="254"/>
      <c r="E2668" s="359" t="s">
        <v>224</v>
      </c>
      <c r="F2668" s="359"/>
      <c r="G2668" s="255">
        <v>1.66</v>
      </c>
    </row>
    <row r="2669" spans="1:7" ht="15.75" customHeight="1">
      <c r="A2669" s="362" t="s">
        <v>234</v>
      </c>
      <c r="B2669" s="362"/>
      <c r="C2669" s="229" t="s">
        <v>175</v>
      </c>
      <c r="D2669" s="229" t="s">
        <v>203</v>
      </c>
      <c r="E2669" s="229" t="s">
        <v>204</v>
      </c>
      <c r="F2669" s="229" t="s">
        <v>205</v>
      </c>
      <c r="G2669" s="229" t="s">
        <v>98</v>
      </c>
    </row>
    <row r="2670" spans="1:7">
      <c r="A2670" s="250" t="s">
        <v>331</v>
      </c>
      <c r="B2670" s="251" t="s">
        <v>332</v>
      </c>
      <c r="C2670" s="250" t="s">
        <v>133</v>
      </c>
      <c r="D2670" s="250" t="s">
        <v>237</v>
      </c>
      <c r="E2670" s="252">
        <v>6.6600000000000006E-2</v>
      </c>
      <c r="F2670" s="253">
        <v>30.71</v>
      </c>
      <c r="G2670" s="253">
        <v>2.04</v>
      </c>
    </row>
    <row r="2671" spans="1:7">
      <c r="A2671" s="250" t="s">
        <v>238</v>
      </c>
      <c r="B2671" s="251" t="s">
        <v>239</v>
      </c>
      <c r="C2671" s="250" t="s">
        <v>133</v>
      </c>
      <c r="D2671" s="250" t="s">
        <v>237</v>
      </c>
      <c r="E2671" s="252">
        <v>2.2200000000000001E-2</v>
      </c>
      <c r="F2671" s="253">
        <v>22.54</v>
      </c>
      <c r="G2671" s="253">
        <v>0.5</v>
      </c>
    </row>
    <row r="2672" spans="1:7" ht="15.75" customHeight="1">
      <c r="A2672" s="254"/>
      <c r="B2672" s="254"/>
      <c r="C2672" s="254"/>
      <c r="D2672" s="254"/>
      <c r="E2672" s="359" t="s">
        <v>240</v>
      </c>
      <c r="F2672" s="359"/>
      <c r="G2672" s="255">
        <v>2.54</v>
      </c>
    </row>
    <row r="2673" spans="1:7" ht="15.75">
      <c r="A2673" s="254"/>
      <c r="B2673" s="254"/>
      <c r="C2673" s="254"/>
      <c r="D2673" s="254"/>
      <c r="E2673" s="360" t="s">
        <v>230</v>
      </c>
      <c r="F2673" s="360"/>
      <c r="G2673" s="230">
        <v>4.2</v>
      </c>
    </row>
    <row r="2674" spans="1:7" ht="15.75" customHeight="1">
      <c r="A2674" s="254"/>
      <c r="B2674" s="254"/>
      <c r="C2674" s="254"/>
      <c r="D2674" s="254"/>
      <c r="E2674" s="360" t="s">
        <v>231</v>
      </c>
      <c r="F2674" s="360"/>
      <c r="G2674" s="230">
        <v>3.31</v>
      </c>
    </row>
    <row r="2675" spans="1:7" ht="15.75" customHeight="1">
      <c r="A2675" s="254"/>
      <c r="B2675" s="254"/>
      <c r="C2675" s="254"/>
      <c r="D2675" s="254"/>
      <c r="E2675" s="360" t="s">
        <v>232</v>
      </c>
      <c r="F2675" s="360"/>
      <c r="G2675" s="230">
        <v>4.2</v>
      </c>
    </row>
    <row r="2676" spans="1:7" ht="15.75" customHeight="1">
      <c r="A2676" s="254"/>
      <c r="B2676" s="254"/>
      <c r="C2676" s="254"/>
      <c r="D2676" s="254"/>
      <c r="E2676" s="360" t="s">
        <v>1862</v>
      </c>
      <c r="F2676" s="360"/>
      <c r="G2676" s="230">
        <v>0.94</v>
      </c>
    </row>
    <row r="2677" spans="1:7" ht="15.75" customHeight="1">
      <c r="A2677" s="254"/>
      <c r="B2677" s="254"/>
      <c r="C2677" s="254"/>
      <c r="D2677" s="254"/>
      <c r="E2677" s="360" t="s">
        <v>233</v>
      </c>
      <c r="F2677" s="360"/>
      <c r="G2677" s="230">
        <v>5.14</v>
      </c>
    </row>
    <row r="2678" spans="1:7">
      <c r="A2678" s="254"/>
      <c r="B2678" s="254"/>
      <c r="C2678" s="361"/>
      <c r="D2678" s="361"/>
      <c r="E2678" s="254"/>
      <c r="F2678" s="254"/>
      <c r="G2678" s="254"/>
    </row>
    <row r="2679" spans="1:7" ht="15.75" customHeight="1">
      <c r="A2679" s="362" t="s">
        <v>1742</v>
      </c>
      <c r="B2679" s="362"/>
      <c r="C2679" s="362"/>
      <c r="D2679" s="362"/>
      <c r="E2679" s="362"/>
      <c r="F2679" s="362"/>
      <c r="G2679" s="362"/>
    </row>
    <row r="2680" spans="1:7" ht="15.75">
      <c r="A2680" s="362" t="s">
        <v>212</v>
      </c>
      <c r="B2680" s="362"/>
      <c r="C2680" s="229" t="s">
        <v>175</v>
      </c>
      <c r="D2680" s="229" t="s">
        <v>203</v>
      </c>
      <c r="E2680" s="229" t="s">
        <v>204</v>
      </c>
      <c r="F2680" s="229" t="s">
        <v>205</v>
      </c>
      <c r="G2680" s="229" t="s">
        <v>98</v>
      </c>
    </row>
    <row r="2681" spans="1:7" ht="30">
      <c r="A2681" s="250" t="s">
        <v>329</v>
      </c>
      <c r="B2681" s="251" t="s">
        <v>330</v>
      </c>
      <c r="C2681" s="250" t="s">
        <v>133</v>
      </c>
      <c r="D2681" s="250" t="s">
        <v>192</v>
      </c>
      <c r="E2681" s="252">
        <v>4.1399999999999999E-2</v>
      </c>
      <c r="F2681" s="253">
        <v>1</v>
      </c>
      <c r="G2681" s="253">
        <v>0.04</v>
      </c>
    </row>
    <row r="2682" spans="1:7">
      <c r="A2682" s="250" t="s">
        <v>475</v>
      </c>
      <c r="B2682" s="251" t="s">
        <v>476</v>
      </c>
      <c r="C2682" s="250" t="s">
        <v>133</v>
      </c>
      <c r="D2682" s="250" t="s">
        <v>193</v>
      </c>
      <c r="E2682" s="252">
        <v>0.755</v>
      </c>
      <c r="F2682" s="253">
        <v>5.32</v>
      </c>
      <c r="G2682" s="253">
        <v>4.01</v>
      </c>
    </row>
    <row r="2683" spans="1:7" ht="15.75" customHeight="1">
      <c r="A2683" s="254"/>
      <c r="B2683" s="254"/>
      <c r="C2683" s="254"/>
      <c r="D2683" s="254"/>
      <c r="E2683" s="359" t="s">
        <v>224</v>
      </c>
      <c r="F2683" s="359"/>
      <c r="G2683" s="255">
        <v>4.05</v>
      </c>
    </row>
    <row r="2684" spans="1:7" ht="15.75" customHeight="1">
      <c r="A2684" s="362" t="s">
        <v>234</v>
      </c>
      <c r="B2684" s="362"/>
      <c r="C2684" s="229" t="s">
        <v>175</v>
      </c>
      <c r="D2684" s="229" t="s">
        <v>203</v>
      </c>
      <c r="E2684" s="229" t="s">
        <v>204</v>
      </c>
      <c r="F2684" s="229" t="s">
        <v>205</v>
      </c>
      <c r="G2684" s="229" t="s">
        <v>98</v>
      </c>
    </row>
    <row r="2685" spans="1:7">
      <c r="A2685" s="250" t="s">
        <v>331</v>
      </c>
      <c r="B2685" s="251" t="s">
        <v>332</v>
      </c>
      <c r="C2685" s="250" t="s">
        <v>133</v>
      </c>
      <c r="D2685" s="250" t="s">
        <v>237</v>
      </c>
      <c r="E2685" s="252">
        <v>0.43219999999999997</v>
      </c>
      <c r="F2685" s="253">
        <v>30.71</v>
      </c>
      <c r="G2685" s="253">
        <v>13.27</v>
      </c>
    </row>
    <row r="2686" spans="1:7">
      <c r="A2686" s="250" t="s">
        <v>238</v>
      </c>
      <c r="B2686" s="251" t="s">
        <v>239</v>
      </c>
      <c r="C2686" s="250" t="s">
        <v>133</v>
      </c>
      <c r="D2686" s="250" t="s">
        <v>237</v>
      </c>
      <c r="E2686" s="252">
        <v>7.0599999999999996E-2</v>
      </c>
      <c r="F2686" s="253">
        <v>22.54</v>
      </c>
      <c r="G2686" s="253">
        <v>1.59</v>
      </c>
    </row>
    <row r="2687" spans="1:7" ht="15.75" customHeight="1">
      <c r="A2687" s="254"/>
      <c r="B2687" s="254"/>
      <c r="C2687" s="254"/>
      <c r="D2687" s="254"/>
      <c r="E2687" s="359" t="s">
        <v>240</v>
      </c>
      <c r="F2687" s="359"/>
      <c r="G2687" s="255">
        <v>14.86</v>
      </c>
    </row>
    <row r="2688" spans="1:7" ht="15.75">
      <c r="A2688" s="254"/>
      <c r="B2688" s="254"/>
      <c r="C2688" s="254"/>
      <c r="D2688" s="254"/>
      <c r="E2688" s="360" t="s">
        <v>230</v>
      </c>
      <c r="F2688" s="360"/>
      <c r="G2688" s="230">
        <v>18.91</v>
      </c>
    </row>
    <row r="2689" spans="1:7" ht="15.75" customHeight="1">
      <c r="A2689" s="254"/>
      <c r="B2689" s="254"/>
      <c r="C2689" s="254"/>
      <c r="D2689" s="254"/>
      <c r="E2689" s="360" t="s">
        <v>231</v>
      </c>
      <c r="F2689" s="360"/>
      <c r="G2689" s="230">
        <v>13.71</v>
      </c>
    </row>
    <row r="2690" spans="1:7" ht="15.75" customHeight="1">
      <c r="A2690" s="254"/>
      <c r="B2690" s="254"/>
      <c r="C2690" s="254"/>
      <c r="D2690" s="254"/>
      <c r="E2690" s="360" t="s">
        <v>232</v>
      </c>
      <c r="F2690" s="360"/>
      <c r="G2690" s="230">
        <v>18.91</v>
      </c>
    </row>
    <row r="2691" spans="1:7" ht="15.75" customHeight="1">
      <c r="A2691" s="254"/>
      <c r="B2691" s="254"/>
      <c r="C2691" s="254"/>
      <c r="D2691" s="254"/>
      <c r="E2691" s="360" t="s">
        <v>1862</v>
      </c>
      <c r="F2691" s="360"/>
      <c r="G2691" s="230">
        <v>4.25</v>
      </c>
    </row>
    <row r="2692" spans="1:7" ht="15.75" customHeight="1">
      <c r="A2692" s="254"/>
      <c r="B2692" s="254"/>
      <c r="C2692" s="254"/>
      <c r="D2692" s="254"/>
      <c r="E2692" s="360" t="s">
        <v>233</v>
      </c>
      <c r="F2692" s="360"/>
      <c r="G2692" s="230">
        <v>23.16</v>
      </c>
    </row>
    <row r="2693" spans="1:7">
      <c r="A2693" s="254"/>
      <c r="B2693" s="254"/>
      <c r="C2693" s="361"/>
      <c r="D2693" s="361"/>
      <c r="E2693" s="254"/>
      <c r="F2693" s="254"/>
      <c r="G2693" s="254"/>
    </row>
    <row r="2694" spans="1:7" ht="15.75" customHeight="1">
      <c r="A2694" s="362" t="s">
        <v>1743</v>
      </c>
      <c r="B2694" s="362"/>
      <c r="C2694" s="362"/>
      <c r="D2694" s="362"/>
      <c r="E2694" s="362"/>
      <c r="F2694" s="362"/>
      <c r="G2694" s="362"/>
    </row>
    <row r="2695" spans="1:7" ht="15.75" customHeight="1">
      <c r="A2695" s="362" t="s">
        <v>202</v>
      </c>
      <c r="B2695" s="362"/>
      <c r="C2695" s="229" t="s">
        <v>175</v>
      </c>
      <c r="D2695" s="229" t="s">
        <v>203</v>
      </c>
      <c r="E2695" s="229" t="s">
        <v>204</v>
      </c>
      <c r="F2695" s="229" t="s">
        <v>205</v>
      </c>
      <c r="G2695" s="229" t="s">
        <v>98</v>
      </c>
    </row>
    <row r="2696" spans="1:7">
      <c r="A2696" s="250" t="s">
        <v>477</v>
      </c>
      <c r="B2696" s="251" t="s">
        <v>478</v>
      </c>
      <c r="C2696" s="250" t="s">
        <v>181</v>
      </c>
      <c r="D2696" s="250" t="s">
        <v>208</v>
      </c>
      <c r="E2696" s="252">
        <v>0.4</v>
      </c>
      <c r="F2696" s="253">
        <v>3.9</v>
      </c>
      <c r="G2696" s="253">
        <v>1.56</v>
      </c>
    </row>
    <row r="2697" spans="1:7">
      <c r="A2697" s="250" t="s">
        <v>209</v>
      </c>
      <c r="B2697" s="251" t="s">
        <v>210</v>
      </c>
      <c r="C2697" s="250" t="s">
        <v>181</v>
      </c>
      <c r="D2697" s="250" t="s">
        <v>208</v>
      </c>
      <c r="E2697" s="252">
        <v>0.2</v>
      </c>
      <c r="F2697" s="253">
        <v>3.83</v>
      </c>
      <c r="G2697" s="253">
        <v>0.77</v>
      </c>
    </row>
    <row r="2698" spans="1:7" ht="15.75" customHeight="1">
      <c r="A2698" s="254"/>
      <c r="B2698" s="254"/>
      <c r="C2698" s="254"/>
      <c r="D2698" s="254"/>
      <c r="E2698" s="359" t="s">
        <v>211</v>
      </c>
      <c r="F2698" s="359"/>
      <c r="G2698" s="255">
        <v>2.33</v>
      </c>
    </row>
    <row r="2699" spans="1:7" ht="15.75">
      <c r="A2699" s="362" t="s">
        <v>212</v>
      </c>
      <c r="B2699" s="362"/>
      <c r="C2699" s="229" t="s">
        <v>175</v>
      </c>
      <c r="D2699" s="229" t="s">
        <v>203</v>
      </c>
      <c r="E2699" s="229" t="s">
        <v>204</v>
      </c>
      <c r="F2699" s="229" t="s">
        <v>205</v>
      </c>
      <c r="G2699" s="229" t="s">
        <v>98</v>
      </c>
    </row>
    <row r="2700" spans="1:7">
      <c r="A2700" s="250" t="s">
        <v>1744</v>
      </c>
      <c r="B2700" s="251" t="s">
        <v>1745</v>
      </c>
      <c r="C2700" s="250" t="s">
        <v>181</v>
      </c>
      <c r="D2700" s="250" t="s">
        <v>362</v>
      </c>
      <c r="E2700" s="252">
        <v>0.18</v>
      </c>
      <c r="F2700" s="253">
        <v>20.7</v>
      </c>
      <c r="G2700" s="253">
        <v>3.73</v>
      </c>
    </row>
    <row r="2701" spans="1:7" ht="15.75" customHeight="1">
      <c r="A2701" s="254"/>
      <c r="B2701" s="254"/>
      <c r="C2701" s="254"/>
      <c r="D2701" s="254"/>
      <c r="E2701" s="359" t="s">
        <v>224</v>
      </c>
      <c r="F2701" s="359"/>
      <c r="G2701" s="255">
        <v>3.73</v>
      </c>
    </row>
    <row r="2702" spans="1:7" ht="15.75">
      <c r="A2702" s="362" t="s">
        <v>225</v>
      </c>
      <c r="B2702" s="362"/>
      <c r="C2702" s="229" t="s">
        <v>175</v>
      </c>
      <c r="D2702" s="229" t="s">
        <v>203</v>
      </c>
      <c r="E2702" s="229" t="s">
        <v>204</v>
      </c>
      <c r="F2702" s="229" t="s">
        <v>205</v>
      </c>
      <c r="G2702" s="229" t="s">
        <v>98</v>
      </c>
    </row>
    <row r="2703" spans="1:7">
      <c r="A2703" s="250" t="s">
        <v>479</v>
      </c>
      <c r="B2703" s="251" t="s">
        <v>480</v>
      </c>
      <c r="C2703" s="250" t="s">
        <v>181</v>
      </c>
      <c r="D2703" s="250" t="s">
        <v>208</v>
      </c>
      <c r="E2703" s="252">
        <v>0.4</v>
      </c>
      <c r="F2703" s="253">
        <v>18.22</v>
      </c>
      <c r="G2703" s="253">
        <v>7.29</v>
      </c>
    </row>
    <row r="2704" spans="1:7">
      <c r="A2704" s="250" t="s">
        <v>228</v>
      </c>
      <c r="B2704" s="251" t="s">
        <v>539</v>
      </c>
      <c r="C2704" s="250" t="s">
        <v>181</v>
      </c>
      <c r="D2704" s="250" t="s">
        <v>208</v>
      </c>
      <c r="E2704" s="252">
        <v>0.2</v>
      </c>
      <c r="F2704" s="253">
        <v>13.66</v>
      </c>
      <c r="G2704" s="253">
        <v>2.73</v>
      </c>
    </row>
    <row r="2705" spans="1:7" ht="15.75" customHeight="1">
      <c r="A2705" s="254"/>
      <c r="B2705" s="254"/>
      <c r="C2705" s="254"/>
      <c r="D2705" s="254"/>
      <c r="E2705" s="359" t="s">
        <v>229</v>
      </c>
      <c r="F2705" s="359"/>
      <c r="G2705" s="255">
        <v>10.02</v>
      </c>
    </row>
    <row r="2706" spans="1:7" ht="15.75">
      <c r="A2706" s="254"/>
      <c r="B2706" s="254"/>
      <c r="C2706" s="254"/>
      <c r="D2706" s="254"/>
      <c r="E2706" s="360" t="s">
        <v>230</v>
      </c>
      <c r="F2706" s="360"/>
      <c r="G2706" s="230">
        <v>16.079999999999998</v>
      </c>
    </row>
    <row r="2707" spans="1:7" ht="15.75" customHeight="1">
      <c r="A2707" s="254"/>
      <c r="B2707" s="254"/>
      <c r="C2707" s="254"/>
      <c r="D2707" s="254"/>
      <c r="E2707" s="360" t="s">
        <v>231</v>
      </c>
      <c r="F2707" s="360"/>
      <c r="G2707" s="230">
        <v>10.77</v>
      </c>
    </row>
    <row r="2708" spans="1:7" ht="15.75" customHeight="1">
      <c r="A2708" s="254"/>
      <c r="B2708" s="254"/>
      <c r="C2708" s="254"/>
      <c r="D2708" s="254"/>
      <c r="E2708" s="360" t="s">
        <v>232</v>
      </c>
      <c r="F2708" s="360"/>
      <c r="G2708" s="230">
        <v>16.079999999999998</v>
      </c>
    </row>
    <row r="2709" spans="1:7" ht="15.75" customHeight="1">
      <c r="A2709" s="254"/>
      <c r="B2709" s="254"/>
      <c r="C2709" s="254"/>
      <c r="D2709" s="254"/>
      <c r="E2709" s="360" t="s">
        <v>1862</v>
      </c>
      <c r="F2709" s="360"/>
      <c r="G2709" s="230">
        <v>3.61</v>
      </c>
    </row>
    <row r="2710" spans="1:7" ht="15.75" customHeight="1">
      <c r="A2710" s="254"/>
      <c r="B2710" s="254"/>
      <c r="C2710" s="254"/>
      <c r="D2710" s="254"/>
      <c r="E2710" s="360" t="s">
        <v>233</v>
      </c>
      <c r="F2710" s="360"/>
      <c r="G2710" s="230">
        <v>19.690000000000001</v>
      </c>
    </row>
    <row r="2711" spans="1:7">
      <c r="A2711" s="254"/>
      <c r="B2711" s="254"/>
      <c r="C2711" s="361"/>
      <c r="D2711" s="361"/>
      <c r="E2711" s="254"/>
      <c r="F2711" s="254"/>
      <c r="G2711" s="254"/>
    </row>
    <row r="2712" spans="1:7" ht="15.75" customHeight="1">
      <c r="A2712" s="362" t="s">
        <v>1746</v>
      </c>
      <c r="B2712" s="362"/>
      <c r="C2712" s="362"/>
      <c r="D2712" s="362"/>
      <c r="E2712" s="362"/>
      <c r="F2712" s="362"/>
      <c r="G2712" s="362"/>
    </row>
    <row r="2713" spans="1:7" ht="15.75">
      <c r="A2713" s="362" t="s">
        <v>212</v>
      </c>
      <c r="B2713" s="362"/>
      <c r="C2713" s="229" t="s">
        <v>175</v>
      </c>
      <c r="D2713" s="229" t="s">
        <v>203</v>
      </c>
      <c r="E2713" s="229" t="s">
        <v>204</v>
      </c>
      <c r="F2713" s="229" t="s">
        <v>205</v>
      </c>
      <c r="G2713" s="229" t="s">
        <v>98</v>
      </c>
    </row>
    <row r="2714" spans="1:7">
      <c r="A2714" s="250" t="s">
        <v>333</v>
      </c>
      <c r="B2714" s="251" t="s">
        <v>334</v>
      </c>
      <c r="C2714" s="250" t="s">
        <v>133</v>
      </c>
      <c r="D2714" s="250" t="s">
        <v>12</v>
      </c>
      <c r="E2714" s="252">
        <v>0.22850000000000001</v>
      </c>
      <c r="F2714" s="253">
        <v>36.17</v>
      </c>
      <c r="G2714" s="253">
        <v>8.26</v>
      </c>
    </row>
    <row r="2715" spans="1:7" ht="15.75" customHeight="1">
      <c r="A2715" s="254"/>
      <c r="B2715" s="254"/>
      <c r="C2715" s="254"/>
      <c r="D2715" s="254"/>
      <c r="E2715" s="359" t="s">
        <v>224</v>
      </c>
      <c r="F2715" s="359"/>
      <c r="G2715" s="255">
        <v>8.26</v>
      </c>
    </row>
    <row r="2716" spans="1:7" ht="15.75" customHeight="1">
      <c r="A2716" s="362" t="s">
        <v>234</v>
      </c>
      <c r="B2716" s="362"/>
      <c r="C2716" s="229" t="s">
        <v>175</v>
      </c>
      <c r="D2716" s="229" t="s">
        <v>203</v>
      </c>
      <c r="E2716" s="229" t="s">
        <v>204</v>
      </c>
      <c r="F2716" s="229" t="s">
        <v>205</v>
      </c>
      <c r="G2716" s="229" t="s">
        <v>98</v>
      </c>
    </row>
    <row r="2717" spans="1:7">
      <c r="A2717" s="250" t="s">
        <v>331</v>
      </c>
      <c r="B2717" s="251" t="s">
        <v>332</v>
      </c>
      <c r="C2717" s="250" t="s">
        <v>133</v>
      </c>
      <c r="D2717" s="250" t="s">
        <v>237</v>
      </c>
      <c r="E2717" s="252">
        <v>0.16309999999999999</v>
      </c>
      <c r="F2717" s="253">
        <v>30.71</v>
      </c>
      <c r="G2717" s="253">
        <v>5</v>
      </c>
    </row>
    <row r="2718" spans="1:7">
      <c r="A2718" s="250" t="s">
        <v>238</v>
      </c>
      <c r="B2718" s="251" t="s">
        <v>239</v>
      </c>
      <c r="C2718" s="250" t="s">
        <v>133</v>
      </c>
      <c r="D2718" s="250" t="s">
        <v>237</v>
      </c>
      <c r="E2718" s="252">
        <v>5.4399999999999997E-2</v>
      </c>
      <c r="F2718" s="253">
        <v>22.54</v>
      </c>
      <c r="G2718" s="253">
        <v>1.22</v>
      </c>
    </row>
    <row r="2719" spans="1:7" ht="15.75" customHeight="1">
      <c r="A2719" s="254"/>
      <c r="B2719" s="254"/>
      <c r="C2719" s="254"/>
      <c r="D2719" s="254"/>
      <c r="E2719" s="359" t="s">
        <v>240</v>
      </c>
      <c r="F2719" s="359"/>
      <c r="G2719" s="255">
        <v>6.22</v>
      </c>
    </row>
    <row r="2720" spans="1:7" ht="15.75">
      <c r="A2720" s="254"/>
      <c r="B2720" s="254"/>
      <c r="C2720" s="254"/>
      <c r="D2720" s="254"/>
      <c r="E2720" s="360" t="s">
        <v>230</v>
      </c>
      <c r="F2720" s="360"/>
      <c r="G2720" s="230">
        <v>14.48</v>
      </c>
    </row>
    <row r="2721" spans="1:7" ht="15.75" customHeight="1">
      <c r="A2721" s="254"/>
      <c r="B2721" s="254"/>
      <c r="C2721" s="254"/>
      <c r="D2721" s="254"/>
      <c r="E2721" s="360" t="s">
        <v>231</v>
      </c>
      <c r="F2721" s="360"/>
      <c r="G2721" s="230">
        <v>12.32</v>
      </c>
    </row>
    <row r="2722" spans="1:7" ht="15.75" customHeight="1">
      <c r="A2722" s="254"/>
      <c r="B2722" s="254"/>
      <c r="C2722" s="254"/>
      <c r="D2722" s="254"/>
      <c r="E2722" s="360" t="s">
        <v>232</v>
      </c>
      <c r="F2722" s="360"/>
      <c r="G2722" s="230">
        <v>14.48</v>
      </c>
    </row>
    <row r="2723" spans="1:7" ht="15.75" customHeight="1">
      <c r="A2723" s="254"/>
      <c r="B2723" s="254"/>
      <c r="C2723" s="254"/>
      <c r="D2723" s="254"/>
      <c r="E2723" s="360" t="s">
        <v>1862</v>
      </c>
      <c r="F2723" s="360"/>
      <c r="G2723" s="230">
        <v>3.25</v>
      </c>
    </row>
    <row r="2724" spans="1:7" ht="15.75" customHeight="1">
      <c r="A2724" s="254"/>
      <c r="B2724" s="254"/>
      <c r="C2724" s="254"/>
      <c r="D2724" s="254"/>
      <c r="E2724" s="360" t="s">
        <v>233</v>
      </c>
      <c r="F2724" s="360"/>
      <c r="G2724" s="230">
        <v>17.73</v>
      </c>
    </row>
    <row r="2725" spans="1:7">
      <c r="A2725" s="254"/>
      <c r="B2725" s="254"/>
      <c r="C2725" s="361"/>
      <c r="D2725" s="361"/>
      <c r="E2725" s="254"/>
      <c r="F2725" s="254"/>
      <c r="G2725" s="254"/>
    </row>
    <row r="2726" spans="1:7" ht="15.75" customHeight="1">
      <c r="A2726" s="362" t="s">
        <v>1747</v>
      </c>
      <c r="B2726" s="362"/>
      <c r="C2726" s="362"/>
      <c r="D2726" s="362"/>
      <c r="E2726" s="362"/>
      <c r="F2726" s="362"/>
      <c r="G2726" s="362"/>
    </row>
    <row r="2727" spans="1:7" ht="15.75">
      <c r="A2727" s="362" t="s">
        <v>212</v>
      </c>
      <c r="B2727" s="362"/>
      <c r="C2727" s="229" t="s">
        <v>175</v>
      </c>
      <c r="D2727" s="229" t="s">
        <v>203</v>
      </c>
      <c r="E2727" s="229" t="s">
        <v>204</v>
      </c>
      <c r="F2727" s="229" t="s">
        <v>205</v>
      </c>
      <c r="G2727" s="229" t="s">
        <v>98</v>
      </c>
    </row>
    <row r="2728" spans="1:7" ht="45">
      <c r="A2728" s="250" t="s">
        <v>286</v>
      </c>
      <c r="B2728" s="251" t="s">
        <v>287</v>
      </c>
      <c r="C2728" s="250" t="s">
        <v>133</v>
      </c>
      <c r="D2728" s="250" t="s">
        <v>193</v>
      </c>
      <c r="E2728" s="252">
        <v>1.5</v>
      </c>
      <c r="F2728" s="253">
        <v>19.440000000000001</v>
      </c>
      <c r="G2728" s="253">
        <v>29.16</v>
      </c>
    </row>
    <row r="2729" spans="1:7" ht="15.75" customHeight="1">
      <c r="A2729" s="254"/>
      <c r="B2729" s="254"/>
      <c r="C2729" s="254"/>
      <c r="D2729" s="254"/>
      <c r="E2729" s="359" t="s">
        <v>224</v>
      </c>
      <c r="F2729" s="359"/>
      <c r="G2729" s="255">
        <v>29.16</v>
      </c>
    </row>
    <row r="2730" spans="1:7" ht="15.75" customHeight="1">
      <c r="A2730" s="362" t="s">
        <v>234</v>
      </c>
      <c r="B2730" s="362"/>
      <c r="C2730" s="229" t="s">
        <v>175</v>
      </c>
      <c r="D2730" s="229" t="s">
        <v>203</v>
      </c>
      <c r="E2730" s="229" t="s">
        <v>204</v>
      </c>
      <c r="F2730" s="229" t="s">
        <v>205</v>
      </c>
      <c r="G2730" s="229" t="s">
        <v>98</v>
      </c>
    </row>
    <row r="2731" spans="1:7">
      <c r="A2731" s="250" t="s">
        <v>288</v>
      </c>
      <c r="B2731" s="251" t="s">
        <v>289</v>
      </c>
      <c r="C2731" s="250" t="s">
        <v>133</v>
      </c>
      <c r="D2731" s="250" t="s">
        <v>237</v>
      </c>
      <c r="E2731" s="252">
        <v>9.69E-2</v>
      </c>
      <c r="F2731" s="253">
        <v>23.36</v>
      </c>
      <c r="G2731" s="253">
        <v>2.2599999999999998</v>
      </c>
    </row>
    <row r="2732" spans="1:7">
      <c r="A2732" s="250" t="s">
        <v>290</v>
      </c>
      <c r="B2732" s="251" t="s">
        <v>291</v>
      </c>
      <c r="C2732" s="250" t="s">
        <v>133</v>
      </c>
      <c r="D2732" s="250" t="s">
        <v>237</v>
      </c>
      <c r="E2732" s="252">
        <v>0.4299</v>
      </c>
      <c r="F2732" s="253">
        <v>28.21</v>
      </c>
      <c r="G2732" s="253">
        <v>12.12</v>
      </c>
    </row>
    <row r="2733" spans="1:7" ht="15.75" customHeight="1">
      <c r="A2733" s="254"/>
      <c r="B2733" s="254"/>
      <c r="C2733" s="254"/>
      <c r="D2733" s="254"/>
      <c r="E2733" s="359" t="s">
        <v>240</v>
      </c>
      <c r="F2733" s="359"/>
      <c r="G2733" s="255">
        <v>14.38</v>
      </c>
    </row>
    <row r="2734" spans="1:7" ht="15.75">
      <c r="A2734" s="254"/>
      <c r="B2734" s="254"/>
      <c r="C2734" s="254"/>
      <c r="D2734" s="254"/>
      <c r="E2734" s="360" t="s">
        <v>230</v>
      </c>
      <c r="F2734" s="360"/>
      <c r="G2734" s="230">
        <v>43.54</v>
      </c>
    </row>
    <row r="2735" spans="1:7" ht="15.75" customHeight="1">
      <c r="A2735" s="254"/>
      <c r="B2735" s="254"/>
      <c r="C2735" s="254"/>
      <c r="D2735" s="254"/>
      <c r="E2735" s="360" t="s">
        <v>231</v>
      </c>
      <c r="F2735" s="360"/>
      <c r="G2735" s="230">
        <v>38.33</v>
      </c>
    </row>
    <row r="2736" spans="1:7" ht="15.75" customHeight="1">
      <c r="A2736" s="254"/>
      <c r="B2736" s="254"/>
      <c r="C2736" s="254"/>
      <c r="D2736" s="254"/>
      <c r="E2736" s="360" t="s">
        <v>232</v>
      </c>
      <c r="F2736" s="360"/>
      <c r="G2736" s="230">
        <v>43.54</v>
      </c>
    </row>
    <row r="2737" spans="1:7" ht="15.75" customHeight="1">
      <c r="A2737" s="254"/>
      <c r="B2737" s="254"/>
      <c r="C2737" s="254"/>
      <c r="D2737" s="254"/>
      <c r="E2737" s="360" t="s">
        <v>1862</v>
      </c>
      <c r="F2737" s="360"/>
      <c r="G2737" s="230">
        <v>9.7799999999999994</v>
      </c>
    </row>
    <row r="2738" spans="1:7" ht="15.75" customHeight="1">
      <c r="A2738" s="254"/>
      <c r="B2738" s="254"/>
      <c r="C2738" s="254"/>
      <c r="D2738" s="254"/>
      <c r="E2738" s="360" t="s">
        <v>233</v>
      </c>
      <c r="F2738" s="360"/>
      <c r="G2738" s="230">
        <v>53.32</v>
      </c>
    </row>
    <row r="2739" spans="1:7">
      <c r="A2739" s="254"/>
      <c r="B2739" s="254"/>
      <c r="C2739" s="361"/>
      <c r="D2739" s="361"/>
      <c r="E2739" s="254"/>
      <c r="F2739" s="254"/>
      <c r="G2739" s="254"/>
    </row>
    <row r="2740" spans="1:7" ht="15.75" customHeight="1">
      <c r="A2740" s="362" t="s">
        <v>1748</v>
      </c>
      <c r="B2740" s="362"/>
      <c r="C2740" s="362"/>
      <c r="D2740" s="362"/>
      <c r="E2740" s="362"/>
      <c r="F2740" s="362"/>
      <c r="G2740" s="362"/>
    </row>
    <row r="2741" spans="1:7" ht="15.75">
      <c r="A2741" s="362" t="s">
        <v>212</v>
      </c>
      <c r="B2741" s="362"/>
      <c r="C2741" s="229" t="s">
        <v>175</v>
      </c>
      <c r="D2741" s="229" t="s">
        <v>203</v>
      </c>
      <c r="E2741" s="229" t="s">
        <v>204</v>
      </c>
      <c r="F2741" s="229" t="s">
        <v>205</v>
      </c>
      <c r="G2741" s="229" t="s">
        <v>98</v>
      </c>
    </row>
    <row r="2742" spans="1:7" ht="30">
      <c r="A2742" s="250" t="s">
        <v>1749</v>
      </c>
      <c r="B2742" s="251" t="s">
        <v>1750</v>
      </c>
      <c r="C2742" s="250" t="s">
        <v>133</v>
      </c>
      <c r="D2742" s="250" t="s">
        <v>168</v>
      </c>
      <c r="E2742" s="252">
        <v>1</v>
      </c>
      <c r="F2742" s="253">
        <v>18</v>
      </c>
      <c r="G2742" s="253">
        <v>18</v>
      </c>
    </row>
    <row r="2743" spans="1:7" ht="15.75" customHeight="1">
      <c r="A2743" s="254"/>
      <c r="B2743" s="254"/>
      <c r="C2743" s="254"/>
      <c r="D2743" s="254"/>
      <c r="E2743" s="359" t="s">
        <v>224</v>
      </c>
      <c r="F2743" s="359"/>
      <c r="G2743" s="255">
        <v>18</v>
      </c>
    </row>
    <row r="2744" spans="1:7" ht="15.75" customHeight="1">
      <c r="A2744" s="362" t="s">
        <v>234</v>
      </c>
      <c r="B2744" s="362"/>
      <c r="C2744" s="229" t="s">
        <v>175</v>
      </c>
      <c r="D2744" s="229" t="s">
        <v>203</v>
      </c>
      <c r="E2744" s="229" t="s">
        <v>204</v>
      </c>
      <c r="F2744" s="229" t="s">
        <v>205</v>
      </c>
      <c r="G2744" s="229" t="s">
        <v>98</v>
      </c>
    </row>
    <row r="2745" spans="1:7">
      <c r="A2745" s="250" t="s">
        <v>473</v>
      </c>
      <c r="B2745" s="251" t="s">
        <v>474</v>
      </c>
      <c r="C2745" s="250" t="s">
        <v>133</v>
      </c>
      <c r="D2745" s="250" t="s">
        <v>237</v>
      </c>
      <c r="E2745" s="252">
        <v>3.9100000000000003E-2</v>
      </c>
      <c r="F2745" s="253">
        <v>23.39</v>
      </c>
      <c r="G2745" s="253">
        <v>0.91</v>
      </c>
    </row>
    <row r="2746" spans="1:7">
      <c r="A2746" s="250" t="s">
        <v>238</v>
      </c>
      <c r="B2746" s="251" t="s">
        <v>239</v>
      </c>
      <c r="C2746" s="250" t="s">
        <v>133</v>
      </c>
      <c r="D2746" s="250" t="s">
        <v>237</v>
      </c>
      <c r="E2746" s="252">
        <v>0.15640000000000001</v>
      </c>
      <c r="F2746" s="253">
        <v>22.54</v>
      </c>
      <c r="G2746" s="253">
        <v>3.52</v>
      </c>
    </row>
    <row r="2747" spans="1:7" ht="15.75" customHeight="1">
      <c r="A2747" s="254"/>
      <c r="B2747" s="254"/>
      <c r="C2747" s="254"/>
      <c r="D2747" s="254"/>
      <c r="E2747" s="359" t="s">
        <v>240</v>
      </c>
      <c r="F2747" s="359"/>
      <c r="G2747" s="255">
        <v>4.43</v>
      </c>
    </row>
    <row r="2748" spans="1:7" ht="15.75">
      <c r="A2748" s="254"/>
      <c r="B2748" s="254"/>
      <c r="C2748" s="254"/>
      <c r="D2748" s="254"/>
      <c r="E2748" s="360" t="s">
        <v>230</v>
      </c>
      <c r="F2748" s="360"/>
      <c r="G2748" s="230">
        <v>22.43</v>
      </c>
    </row>
    <row r="2749" spans="1:7" ht="15.75" customHeight="1">
      <c r="A2749" s="254"/>
      <c r="B2749" s="254"/>
      <c r="C2749" s="254"/>
      <c r="D2749" s="254"/>
      <c r="E2749" s="360" t="s">
        <v>231</v>
      </c>
      <c r="F2749" s="360"/>
      <c r="G2749" s="230">
        <v>20.96</v>
      </c>
    </row>
    <row r="2750" spans="1:7" ht="15.75" customHeight="1">
      <c r="A2750" s="254"/>
      <c r="B2750" s="254"/>
      <c r="C2750" s="254"/>
      <c r="D2750" s="254"/>
      <c r="E2750" s="360" t="s">
        <v>232</v>
      </c>
      <c r="F2750" s="360"/>
      <c r="G2750" s="230">
        <v>22.43</v>
      </c>
    </row>
    <row r="2751" spans="1:7" ht="15.75" customHeight="1">
      <c r="A2751" s="254"/>
      <c r="B2751" s="254"/>
      <c r="C2751" s="254"/>
      <c r="D2751" s="254"/>
      <c r="E2751" s="360" t="s">
        <v>1862</v>
      </c>
      <c r="F2751" s="360"/>
      <c r="G2751" s="230">
        <v>5.04</v>
      </c>
    </row>
    <row r="2752" spans="1:7" ht="15.75" customHeight="1">
      <c r="A2752" s="254"/>
      <c r="B2752" s="254"/>
      <c r="C2752" s="254"/>
      <c r="D2752" s="254"/>
      <c r="E2752" s="360" t="s">
        <v>233</v>
      </c>
      <c r="F2752" s="360"/>
      <c r="G2752" s="230">
        <v>27.47</v>
      </c>
    </row>
    <row r="2753" spans="1:7">
      <c r="A2753" s="254"/>
      <c r="B2753" s="254"/>
      <c r="C2753" s="361"/>
      <c r="D2753" s="361"/>
      <c r="E2753" s="254"/>
      <c r="F2753" s="254"/>
      <c r="G2753" s="254"/>
    </row>
    <row r="2754" spans="1:7" ht="15.75" customHeight="1">
      <c r="A2754" s="362" t="s">
        <v>1751</v>
      </c>
      <c r="B2754" s="362"/>
      <c r="C2754" s="362"/>
      <c r="D2754" s="362"/>
      <c r="E2754" s="362"/>
      <c r="F2754" s="362"/>
      <c r="G2754" s="362"/>
    </row>
    <row r="2755" spans="1:7" ht="15.75" customHeight="1">
      <c r="A2755" s="362" t="s">
        <v>248</v>
      </c>
      <c r="B2755" s="362"/>
      <c r="C2755" s="229" t="s">
        <v>175</v>
      </c>
      <c r="D2755" s="229" t="s">
        <v>203</v>
      </c>
      <c r="E2755" s="229" t="s">
        <v>204</v>
      </c>
      <c r="F2755" s="229" t="s">
        <v>205</v>
      </c>
      <c r="G2755" s="229" t="s">
        <v>98</v>
      </c>
    </row>
    <row r="2756" spans="1:7" ht="60">
      <c r="A2756" s="250" t="s">
        <v>1752</v>
      </c>
      <c r="B2756" s="251" t="s">
        <v>1753</v>
      </c>
      <c r="C2756" s="250" t="s">
        <v>133</v>
      </c>
      <c r="D2756" s="250" t="s">
        <v>252</v>
      </c>
      <c r="E2756" s="252">
        <v>1.2252000000000001</v>
      </c>
      <c r="F2756" s="253">
        <v>70.7</v>
      </c>
      <c r="G2756" s="253">
        <v>86.62</v>
      </c>
    </row>
    <row r="2757" spans="1:7" ht="60">
      <c r="A2757" s="250" t="s">
        <v>1754</v>
      </c>
      <c r="B2757" s="251" t="s">
        <v>1755</v>
      </c>
      <c r="C2757" s="250" t="s">
        <v>133</v>
      </c>
      <c r="D2757" s="250" t="s">
        <v>255</v>
      </c>
      <c r="E2757" s="252">
        <v>0.2999</v>
      </c>
      <c r="F2757" s="253">
        <v>235.69</v>
      </c>
      <c r="G2757" s="253">
        <v>70.680000000000007</v>
      </c>
    </row>
    <row r="2758" spans="1:7" ht="15.75" customHeight="1">
      <c r="A2758" s="254"/>
      <c r="B2758" s="254"/>
      <c r="C2758" s="254"/>
      <c r="D2758" s="254"/>
      <c r="E2758" s="359" t="s">
        <v>249</v>
      </c>
      <c r="F2758" s="359"/>
      <c r="G2758" s="255">
        <v>157.30000000000001</v>
      </c>
    </row>
    <row r="2759" spans="1:7" ht="15.75">
      <c r="A2759" s="362" t="s">
        <v>212</v>
      </c>
      <c r="B2759" s="362"/>
      <c r="C2759" s="229" t="s">
        <v>175</v>
      </c>
      <c r="D2759" s="229" t="s">
        <v>203</v>
      </c>
      <c r="E2759" s="229" t="s">
        <v>204</v>
      </c>
      <c r="F2759" s="229" t="s">
        <v>205</v>
      </c>
      <c r="G2759" s="229" t="s">
        <v>98</v>
      </c>
    </row>
    <row r="2760" spans="1:7">
      <c r="A2760" s="250" t="s">
        <v>1756</v>
      </c>
      <c r="B2760" s="251" t="s">
        <v>1757</v>
      </c>
      <c r="C2760" s="250" t="s">
        <v>133</v>
      </c>
      <c r="D2760" s="250" t="s">
        <v>192</v>
      </c>
      <c r="E2760" s="252">
        <v>1</v>
      </c>
      <c r="F2760" s="253">
        <v>215.51</v>
      </c>
      <c r="G2760" s="253">
        <v>215.51</v>
      </c>
    </row>
    <row r="2761" spans="1:7" ht="15.75" customHeight="1">
      <c r="A2761" s="254"/>
      <c r="B2761" s="254"/>
      <c r="C2761" s="254"/>
      <c r="D2761" s="254"/>
      <c r="E2761" s="359" t="s">
        <v>224</v>
      </c>
      <c r="F2761" s="359"/>
      <c r="G2761" s="255">
        <v>215.51</v>
      </c>
    </row>
    <row r="2762" spans="1:7" ht="15.75" customHeight="1">
      <c r="A2762" s="362" t="s">
        <v>234</v>
      </c>
      <c r="B2762" s="362"/>
      <c r="C2762" s="229" t="s">
        <v>175</v>
      </c>
      <c r="D2762" s="229" t="s">
        <v>203</v>
      </c>
      <c r="E2762" s="229" t="s">
        <v>204</v>
      </c>
      <c r="F2762" s="229" t="s">
        <v>205</v>
      </c>
      <c r="G2762" s="229" t="s">
        <v>98</v>
      </c>
    </row>
    <row r="2763" spans="1:7">
      <c r="A2763" s="250" t="s">
        <v>473</v>
      </c>
      <c r="B2763" s="251" t="s">
        <v>474</v>
      </c>
      <c r="C2763" s="250" t="s">
        <v>133</v>
      </c>
      <c r="D2763" s="250" t="s">
        <v>237</v>
      </c>
      <c r="E2763" s="252">
        <v>1.0905</v>
      </c>
      <c r="F2763" s="253">
        <v>23.39</v>
      </c>
      <c r="G2763" s="253">
        <v>25.5</v>
      </c>
    </row>
    <row r="2764" spans="1:7">
      <c r="A2764" s="250" t="s">
        <v>238</v>
      </c>
      <c r="B2764" s="251" t="s">
        <v>239</v>
      </c>
      <c r="C2764" s="250" t="s">
        <v>133</v>
      </c>
      <c r="D2764" s="250" t="s">
        <v>237</v>
      </c>
      <c r="E2764" s="252">
        <v>4.3620000000000001</v>
      </c>
      <c r="F2764" s="253">
        <v>22.54</v>
      </c>
      <c r="G2764" s="253">
        <v>98.31</v>
      </c>
    </row>
    <row r="2765" spans="1:7" ht="15.75" customHeight="1">
      <c r="A2765" s="254"/>
      <c r="B2765" s="254"/>
      <c r="C2765" s="254"/>
      <c r="D2765" s="254"/>
      <c r="E2765" s="359" t="s">
        <v>240</v>
      </c>
      <c r="F2765" s="359"/>
      <c r="G2765" s="255">
        <v>123.81</v>
      </c>
    </row>
    <row r="2766" spans="1:7" ht="15.75">
      <c r="A2766" s="254"/>
      <c r="B2766" s="254"/>
      <c r="C2766" s="254"/>
      <c r="D2766" s="254"/>
      <c r="E2766" s="360" t="s">
        <v>230</v>
      </c>
      <c r="F2766" s="360"/>
      <c r="G2766" s="230">
        <v>496.62</v>
      </c>
    </row>
    <row r="2767" spans="1:7" ht="15.75" customHeight="1">
      <c r="A2767" s="254"/>
      <c r="B2767" s="254"/>
      <c r="C2767" s="254"/>
      <c r="D2767" s="254"/>
      <c r="E2767" s="360" t="s">
        <v>231</v>
      </c>
      <c r="F2767" s="360"/>
      <c r="G2767" s="230">
        <v>431.52</v>
      </c>
    </row>
    <row r="2768" spans="1:7" ht="15.75" customHeight="1">
      <c r="A2768" s="254"/>
      <c r="B2768" s="254"/>
      <c r="C2768" s="254"/>
      <c r="D2768" s="254"/>
      <c r="E2768" s="360" t="s">
        <v>232</v>
      </c>
      <c r="F2768" s="360"/>
      <c r="G2768" s="230">
        <v>496.62</v>
      </c>
    </row>
    <row r="2769" spans="1:7" ht="15.75" customHeight="1">
      <c r="A2769" s="254"/>
      <c r="B2769" s="254"/>
      <c r="C2769" s="254"/>
      <c r="D2769" s="254"/>
      <c r="E2769" s="360" t="s">
        <v>1862</v>
      </c>
      <c r="F2769" s="360"/>
      <c r="G2769" s="230">
        <v>111.59</v>
      </c>
    </row>
    <row r="2770" spans="1:7" ht="15.75" customHeight="1">
      <c r="A2770" s="254"/>
      <c r="B2770" s="254"/>
      <c r="C2770" s="254"/>
      <c r="D2770" s="254"/>
      <c r="E2770" s="360" t="s">
        <v>233</v>
      </c>
      <c r="F2770" s="360"/>
      <c r="G2770" s="230">
        <v>608.21</v>
      </c>
    </row>
    <row r="2771" spans="1:7">
      <c r="A2771" s="254"/>
      <c r="B2771" s="254"/>
      <c r="C2771" s="361"/>
      <c r="D2771" s="361"/>
      <c r="E2771" s="254"/>
      <c r="F2771" s="254"/>
      <c r="G2771" s="254"/>
    </row>
    <row r="2772" spans="1:7" ht="15.75" customHeight="1">
      <c r="A2772" s="362" t="s">
        <v>1758</v>
      </c>
      <c r="B2772" s="362"/>
      <c r="C2772" s="362"/>
      <c r="D2772" s="362"/>
      <c r="E2772" s="362"/>
      <c r="F2772" s="362"/>
      <c r="G2772" s="362"/>
    </row>
    <row r="2773" spans="1:7" ht="15.75">
      <c r="A2773" s="362" t="s">
        <v>212</v>
      </c>
      <c r="B2773" s="362"/>
      <c r="C2773" s="229" t="s">
        <v>175</v>
      </c>
      <c r="D2773" s="229" t="s">
        <v>203</v>
      </c>
      <c r="E2773" s="229" t="s">
        <v>204</v>
      </c>
      <c r="F2773" s="229" t="s">
        <v>205</v>
      </c>
      <c r="G2773" s="229" t="s">
        <v>98</v>
      </c>
    </row>
    <row r="2774" spans="1:7" ht="45">
      <c r="A2774" s="250" t="s">
        <v>1759</v>
      </c>
      <c r="B2774" s="251" t="s">
        <v>1760</v>
      </c>
      <c r="C2774" s="250" t="s">
        <v>133</v>
      </c>
      <c r="D2774" s="250" t="s">
        <v>192</v>
      </c>
      <c r="E2774" s="252">
        <v>1</v>
      </c>
      <c r="F2774" s="253">
        <v>218.39</v>
      </c>
      <c r="G2774" s="253">
        <v>218.39</v>
      </c>
    </row>
    <row r="2775" spans="1:7" ht="15.75" customHeight="1">
      <c r="A2775" s="254"/>
      <c r="B2775" s="254"/>
      <c r="C2775" s="254"/>
      <c r="D2775" s="254"/>
      <c r="E2775" s="359" t="s">
        <v>224</v>
      </c>
      <c r="F2775" s="359"/>
      <c r="G2775" s="255">
        <v>218.39</v>
      </c>
    </row>
    <row r="2776" spans="1:7" ht="15.75" customHeight="1">
      <c r="A2776" s="362" t="s">
        <v>234</v>
      </c>
      <c r="B2776" s="362"/>
      <c r="C2776" s="229" t="s">
        <v>175</v>
      </c>
      <c r="D2776" s="229" t="s">
        <v>203</v>
      </c>
      <c r="E2776" s="229" t="s">
        <v>204</v>
      </c>
      <c r="F2776" s="229" t="s">
        <v>205</v>
      </c>
      <c r="G2776" s="229" t="s">
        <v>98</v>
      </c>
    </row>
    <row r="2777" spans="1:7">
      <c r="A2777" s="250" t="s">
        <v>473</v>
      </c>
      <c r="B2777" s="251" t="s">
        <v>474</v>
      </c>
      <c r="C2777" s="250" t="s">
        <v>133</v>
      </c>
      <c r="D2777" s="250" t="s">
        <v>237</v>
      </c>
      <c r="E2777" s="252">
        <v>0.26</v>
      </c>
      <c r="F2777" s="253">
        <v>23.39</v>
      </c>
      <c r="G2777" s="253">
        <v>6.08</v>
      </c>
    </row>
    <row r="2778" spans="1:7">
      <c r="A2778" s="250" t="s">
        <v>238</v>
      </c>
      <c r="B2778" s="251" t="s">
        <v>239</v>
      </c>
      <c r="C2778" s="250" t="s">
        <v>133</v>
      </c>
      <c r="D2778" s="250" t="s">
        <v>237</v>
      </c>
      <c r="E2778" s="252">
        <v>1.0401</v>
      </c>
      <c r="F2778" s="253">
        <v>22.54</v>
      </c>
      <c r="G2778" s="253">
        <v>23.44</v>
      </c>
    </row>
    <row r="2779" spans="1:7" ht="15.75" customHeight="1">
      <c r="A2779" s="254"/>
      <c r="B2779" s="254"/>
      <c r="C2779" s="254"/>
      <c r="D2779" s="254"/>
      <c r="E2779" s="359" t="s">
        <v>240</v>
      </c>
      <c r="F2779" s="359"/>
      <c r="G2779" s="255">
        <v>29.52</v>
      </c>
    </row>
    <row r="2780" spans="1:7" ht="15.75">
      <c r="A2780" s="254"/>
      <c r="B2780" s="254"/>
      <c r="C2780" s="254"/>
      <c r="D2780" s="254"/>
      <c r="E2780" s="360" t="s">
        <v>230</v>
      </c>
      <c r="F2780" s="360"/>
      <c r="G2780" s="230">
        <v>247.91</v>
      </c>
    </row>
    <row r="2781" spans="1:7" ht="15.75" customHeight="1">
      <c r="A2781" s="254"/>
      <c r="B2781" s="254"/>
      <c r="C2781" s="254"/>
      <c r="D2781" s="254"/>
      <c r="E2781" s="360" t="s">
        <v>231</v>
      </c>
      <c r="F2781" s="360"/>
      <c r="G2781" s="230">
        <v>238.16</v>
      </c>
    </row>
    <row r="2782" spans="1:7" ht="15.75" customHeight="1">
      <c r="A2782" s="254"/>
      <c r="B2782" s="254"/>
      <c r="C2782" s="254"/>
      <c r="D2782" s="254"/>
      <c r="E2782" s="360" t="s">
        <v>232</v>
      </c>
      <c r="F2782" s="360"/>
      <c r="G2782" s="230">
        <v>247.91</v>
      </c>
    </row>
    <row r="2783" spans="1:7" ht="15.75" customHeight="1">
      <c r="A2783" s="254"/>
      <c r="B2783" s="254"/>
      <c r="C2783" s="254"/>
      <c r="D2783" s="254"/>
      <c r="E2783" s="360" t="s">
        <v>1862</v>
      </c>
      <c r="F2783" s="360"/>
      <c r="G2783" s="230">
        <v>55.71</v>
      </c>
    </row>
    <row r="2784" spans="1:7" ht="15.75" customHeight="1">
      <c r="A2784" s="254"/>
      <c r="B2784" s="254"/>
      <c r="C2784" s="254"/>
      <c r="D2784" s="254"/>
      <c r="E2784" s="360" t="s">
        <v>233</v>
      </c>
      <c r="F2784" s="360"/>
      <c r="G2784" s="230">
        <v>303.62</v>
      </c>
    </row>
    <row r="2785" spans="1:7">
      <c r="A2785" s="254"/>
      <c r="B2785" s="254"/>
      <c r="C2785" s="361"/>
      <c r="D2785" s="361"/>
      <c r="E2785" s="254"/>
      <c r="F2785" s="254"/>
      <c r="G2785" s="254"/>
    </row>
    <row r="2786" spans="1:7" ht="15.75" customHeight="1">
      <c r="A2786" s="362" t="s">
        <v>1761</v>
      </c>
      <c r="B2786" s="362"/>
      <c r="C2786" s="362"/>
      <c r="D2786" s="362"/>
      <c r="E2786" s="362"/>
      <c r="F2786" s="362"/>
      <c r="G2786" s="362"/>
    </row>
    <row r="2787" spans="1:7" ht="15.75">
      <c r="A2787" s="362" t="s">
        <v>212</v>
      </c>
      <c r="B2787" s="362"/>
      <c r="C2787" s="229" t="s">
        <v>175</v>
      </c>
      <c r="D2787" s="229" t="s">
        <v>203</v>
      </c>
      <c r="E2787" s="229" t="s">
        <v>204</v>
      </c>
      <c r="F2787" s="229" t="s">
        <v>205</v>
      </c>
      <c r="G2787" s="229" t="s">
        <v>98</v>
      </c>
    </row>
    <row r="2788" spans="1:7" ht="45">
      <c r="A2788" s="250" t="s">
        <v>1762</v>
      </c>
      <c r="B2788" s="251" t="s">
        <v>1763</v>
      </c>
      <c r="C2788" s="250" t="s">
        <v>133</v>
      </c>
      <c r="D2788" s="250" t="s">
        <v>192</v>
      </c>
      <c r="E2788" s="252">
        <v>2</v>
      </c>
      <c r="F2788" s="253">
        <v>0.68</v>
      </c>
      <c r="G2788" s="253">
        <v>1.36</v>
      </c>
    </row>
    <row r="2789" spans="1:7" ht="30">
      <c r="A2789" s="250" t="s">
        <v>1764</v>
      </c>
      <c r="B2789" s="251" t="s">
        <v>1765</v>
      </c>
      <c r="C2789" s="250" t="s">
        <v>133</v>
      </c>
      <c r="D2789" s="250" t="s">
        <v>192</v>
      </c>
      <c r="E2789" s="252">
        <v>1</v>
      </c>
      <c r="F2789" s="253">
        <v>692.3</v>
      </c>
      <c r="G2789" s="253">
        <v>692.3</v>
      </c>
    </row>
    <row r="2790" spans="1:7" ht="15.75" customHeight="1">
      <c r="A2790" s="254"/>
      <c r="B2790" s="254"/>
      <c r="C2790" s="254"/>
      <c r="D2790" s="254"/>
      <c r="E2790" s="359" t="s">
        <v>224</v>
      </c>
      <c r="F2790" s="359"/>
      <c r="G2790" s="255">
        <v>693.66</v>
      </c>
    </row>
    <row r="2791" spans="1:7" ht="15.75" customHeight="1">
      <c r="A2791" s="362" t="s">
        <v>234</v>
      </c>
      <c r="B2791" s="362"/>
      <c r="C2791" s="229" t="s">
        <v>175</v>
      </c>
      <c r="D2791" s="229" t="s">
        <v>203</v>
      </c>
      <c r="E2791" s="229" t="s">
        <v>204</v>
      </c>
      <c r="F2791" s="229" t="s">
        <v>205</v>
      </c>
      <c r="G2791" s="229" t="s">
        <v>98</v>
      </c>
    </row>
    <row r="2792" spans="1:7" ht="30">
      <c r="A2792" s="250" t="s">
        <v>369</v>
      </c>
      <c r="B2792" s="251" t="s">
        <v>370</v>
      </c>
      <c r="C2792" s="250" t="s">
        <v>133</v>
      </c>
      <c r="D2792" s="250" t="s">
        <v>237</v>
      </c>
      <c r="E2792" s="252">
        <v>0.45739999999999997</v>
      </c>
      <c r="F2792" s="253">
        <v>22.67</v>
      </c>
      <c r="G2792" s="253">
        <v>10.36</v>
      </c>
    </row>
    <row r="2793" spans="1:7" ht="30">
      <c r="A2793" s="250" t="s">
        <v>371</v>
      </c>
      <c r="B2793" s="251" t="s">
        <v>372</v>
      </c>
      <c r="C2793" s="250" t="s">
        <v>133</v>
      </c>
      <c r="D2793" s="250" t="s">
        <v>237</v>
      </c>
      <c r="E2793" s="252">
        <v>0.45739999999999997</v>
      </c>
      <c r="F2793" s="253">
        <v>27.45</v>
      </c>
      <c r="G2793" s="253">
        <v>12.55</v>
      </c>
    </row>
    <row r="2794" spans="1:7" ht="15.75" customHeight="1">
      <c r="A2794" s="254"/>
      <c r="B2794" s="254"/>
      <c r="C2794" s="254"/>
      <c r="D2794" s="254"/>
      <c r="E2794" s="359" t="s">
        <v>240</v>
      </c>
      <c r="F2794" s="359"/>
      <c r="G2794" s="255">
        <v>22.91</v>
      </c>
    </row>
    <row r="2795" spans="1:7" ht="15.75">
      <c r="A2795" s="254"/>
      <c r="B2795" s="254"/>
      <c r="C2795" s="254"/>
      <c r="D2795" s="254"/>
      <c r="E2795" s="360" t="s">
        <v>230</v>
      </c>
      <c r="F2795" s="360"/>
      <c r="G2795" s="230">
        <v>716.57</v>
      </c>
    </row>
    <row r="2796" spans="1:7" ht="15.75" customHeight="1">
      <c r="A2796" s="254"/>
      <c r="B2796" s="254"/>
      <c r="C2796" s="254"/>
      <c r="D2796" s="254"/>
      <c r="E2796" s="360" t="s">
        <v>231</v>
      </c>
      <c r="F2796" s="360"/>
      <c r="G2796" s="230">
        <v>708.29</v>
      </c>
    </row>
    <row r="2797" spans="1:7" ht="15.75" customHeight="1">
      <c r="A2797" s="254"/>
      <c r="B2797" s="254"/>
      <c r="C2797" s="254"/>
      <c r="D2797" s="254"/>
      <c r="E2797" s="360" t="s">
        <v>232</v>
      </c>
      <c r="F2797" s="360"/>
      <c r="G2797" s="230">
        <v>716.57</v>
      </c>
    </row>
    <row r="2798" spans="1:7" ht="15.75" customHeight="1">
      <c r="A2798" s="254"/>
      <c r="B2798" s="254"/>
      <c r="C2798" s="254"/>
      <c r="D2798" s="254"/>
      <c r="E2798" s="360" t="s">
        <v>1862</v>
      </c>
      <c r="F2798" s="360"/>
      <c r="G2798" s="230">
        <v>161.01</v>
      </c>
    </row>
    <row r="2799" spans="1:7" ht="15.75" customHeight="1">
      <c r="A2799" s="254"/>
      <c r="B2799" s="254"/>
      <c r="C2799" s="254"/>
      <c r="D2799" s="254"/>
      <c r="E2799" s="360" t="s">
        <v>233</v>
      </c>
      <c r="F2799" s="360"/>
      <c r="G2799" s="230">
        <v>877.58</v>
      </c>
    </row>
    <row r="2800" spans="1:7">
      <c r="A2800" s="254"/>
      <c r="B2800" s="254"/>
      <c r="C2800" s="361"/>
      <c r="D2800" s="361"/>
      <c r="E2800" s="254"/>
      <c r="F2800" s="254"/>
      <c r="G2800" s="254"/>
    </row>
    <row r="2801" spans="1:7" ht="15.75" customHeight="1">
      <c r="A2801" s="362" t="s">
        <v>1766</v>
      </c>
      <c r="B2801" s="362"/>
      <c r="C2801" s="362"/>
      <c r="D2801" s="362"/>
      <c r="E2801" s="362"/>
      <c r="F2801" s="362"/>
      <c r="G2801" s="362"/>
    </row>
    <row r="2802" spans="1:7" ht="15.75">
      <c r="A2802" s="362" t="s">
        <v>212</v>
      </c>
      <c r="B2802" s="362"/>
      <c r="C2802" s="229" t="s">
        <v>175</v>
      </c>
      <c r="D2802" s="229" t="s">
        <v>203</v>
      </c>
      <c r="E2802" s="229" t="s">
        <v>204</v>
      </c>
      <c r="F2802" s="229" t="s">
        <v>205</v>
      </c>
      <c r="G2802" s="229" t="s">
        <v>98</v>
      </c>
    </row>
    <row r="2803" spans="1:7" ht="45">
      <c r="A2803" s="250" t="s">
        <v>1762</v>
      </c>
      <c r="B2803" s="251" t="s">
        <v>1763</v>
      </c>
      <c r="C2803" s="250" t="s">
        <v>133</v>
      </c>
      <c r="D2803" s="250" t="s">
        <v>192</v>
      </c>
      <c r="E2803" s="252">
        <v>2</v>
      </c>
      <c r="F2803" s="253">
        <v>0.68</v>
      </c>
      <c r="G2803" s="253">
        <v>1.36</v>
      </c>
    </row>
    <row r="2804" spans="1:7" ht="30">
      <c r="A2804" s="250" t="s">
        <v>1767</v>
      </c>
      <c r="B2804" s="251" t="s">
        <v>1768</v>
      </c>
      <c r="C2804" s="250" t="s">
        <v>133</v>
      </c>
      <c r="D2804" s="250" t="s">
        <v>192</v>
      </c>
      <c r="E2804" s="252">
        <v>1</v>
      </c>
      <c r="F2804" s="253">
        <v>750</v>
      </c>
      <c r="G2804" s="253">
        <v>750</v>
      </c>
    </row>
    <row r="2805" spans="1:7" ht="15.75" customHeight="1">
      <c r="A2805" s="254"/>
      <c r="B2805" s="254"/>
      <c r="C2805" s="254"/>
      <c r="D2805" s="254"/>
      <c r="E2805" s="359" t="s">
        <v>224</v>
      </c>
      <c r="F2805" s="359"/>
      <c r="G2805" s="255">
        <v>751.36</v>
      </c>
    </row>
    <row r="2806" spans="1:7" ht="15.75" customHeight="1">
      <c r="A2806" s="362" t="s">
        <v>234</v>
      </c>
      <c r="B2806" s="362"/>
      <c r="C2806" s="229" t="s">
        <v>175</v>
      </c>
      <c r="D2806" s="229" t="s">
        <v>203</v>
      </c>
      <c r="E2806" s="229" t="s">
        <v>204</v>
      </c>
      <c r="F2806" s="229" t="s">
        <v>205</v>
      </c>
      <c r="G2806" s="229" t="s">
        <v>98</v>
      </c>
    </row>
    <row r="2807" spans="1:7" ht="30">
      <c r="A2807" s="250" t="s">
        <v>369</v>
      </c>
      <c r="B2807" s="251" t="s">
        <v>370</v>
      </c>
      <c r="C2807" s="250" t="s">
        <v>133</v>
      </c>
      <c r="D2807" s="250" t="s">
        <v>237</v>
      </c>
      <c r="E2807" s="252">
        <v>0.45739999999999997</v>
      </c>
      <c r="F2807" s="253">
        <v>22.67</v>
      </c>
      <c r="G2807" s="253">
        <v>10.36</v>
      </c>
    </row>
    <row r="2808" spans="1:7" ht="30">
      <c r="A2808" s="250" t="s">
        <v>371</v>
      </c>
      <c r="B2808" s="251" t="s">
        <v>372</v>
      </c>
      <c r="C2808" s="250" t="s">
        <v>133</v>
      </c>
      <c r="D2808" s="250" t="s">
        <v>237</v>
      </c>
      <c r="E2808" s="252">
        <v>0.45739999999999997</v>
      </c>
      <c r="F2808" s="253">
        <v>27.45</v>
      </c>
      <c r="G2808" s="253">
        <v>12.55</v>
      </c>
    </row>
    <row r="2809" spans="1:7" ht="15.75" customHeight="1">
      <c r="A2809" s="254"/>
      <c r="B2809" s="254"/>
      <c r="C2809" s="254"/>
      <c r="D2809" s="254"/>
      <c r="E2809" s="359" t="s">
        <v>240</v>
      </c>
      <c r="F2809" s="359"/>
      <c r="G2809" s="255">
        <v>22.91</v>
      </c>
    </row>
    <row r="2810" spans="1:7" ht="15.75">
      <c r="A2810" s="254"/>
      <c r="B2810" s="254"/>
      <c r="C2810" s="254"/>
      <c r="D2810" s="254"/>
      <c r="E2810" s="360" t="s">
        <v>230</v>
      </c>
      <c r="F2810" s="360"/>
      <c r="G2810" s="230">
        <v>774.27</v>
      </c>
    </row>
    <row r="2811" spans="1:7" ht="15.75" customHeight="1">
      <c r="A2811" s="254"/>
      <c r="B2811" s="254"/>
      <c r="C2811" s="254"/>
      <c r="D2811" s="254"/>
      <c r="E2811" s="360" t="s">
        <v>231</v>
      </c>
      <c r="F2811" s="360"/>
      <c r="G2811" s="230">
        <v>765.99</v>
      </c>
    </row>
    <row r="2812" spans="1:7" ht="15.75" customHeight="1">
      <c r="A2812" s="254"/>
      <c r="B2812" s="254"/>
      <c r="C2812" s="254"/>
      <c r="D2812" s="254"/>
      <c r="E2812" s="360" t="s">
        <v>232</v>
      </c>
      <c r="F2812" s="360"/>
      <c r="G2812" s="230">
        <v>774.27</v>
      </c>
    </row>
    <row r="2813" spans="1:7" ht="15.75" customHeight="1">
      <c r="A2813" s="254"/>
      <c r="B2813" s="254"/>
      <c r="C2813" s="254"/>
      <c r="D2813" s="254"/>
      <c r="E2813" s="360" t="s">
        <v>1862</v>
      </c>
      <c r="F2813" s="360"/>
      <c r="G2813" s="230">
        <v>173.98</v>
      </c>
    </row>
    <row r="2814" spans="1:7" ht="15.75" customHeight="1">
      <c r="A2814" s="254"/>
      <c r="B2814" s="254"/>
      <c r="C2814" s="254"/>
      <c r="D2814" s="254"/>
      <c r="E2814" s="360" t="s">
        <v>233</v>
      </c>
      <c r="F2814" s="360"/>
      <c r="G2814" s="230">
        <v>948.25</v>
      </c>
    </row>
    <row r="2815" spans="1:7">
      <c r="A2815" s="254"/>
      <c r="B2815" s="254"/>
      <c r="C2815" s="361"/>
      <c r="D2815" s="361"/>
      <c r="E2815" s="254"/>
      <c r="F2815" s="254"/>
      <c r="G2815" s="254"/>
    </row>
    <row r="2816" spans="1:7" ht="15.75" customHeight="1">
      <c r="A2816" s="362" t="s">
        <v>1769</v>
      </c>
      <c r="B2816" s="362"/>
      <c r="C2816" s="362"/>
      <c r="D2816" s="362"/>
      <c r="E2816" s="362"/>
      <c r="F2816" s="362"/>
      <c r="G2816" s="362"/>
    </row>
    <row r="2817" spans="1:7" ht="15.75">
      <c r="A2817" s="362" t="s">
        <v>212</v>
      </c>
      <c r="B2817" s="362"/>
      <c r="C2817" s="229" t="s">
        <v>175</v>
      </c>
      <c r="D2817" s="229" t="s">
        <v>203</v>
      </c>
      <c r="E2817" s="229" t="s">
        <v>204</v>
      </c>
      <c r="F2817" s="229" t="s">
        <v>205</v>
      </c>
      <c r="G2817" s="229" t="s">
        <v>98</v>
      </c>
    </row>
    <row r="2818" spans="1:7" ht="30">
      <c r="A2818" s="250" t="s">
        <v>1770</v>
      </c>
      <c r="B2818" s="251" t="s">
        <v>1771</v>
      </c>
      <c r="C2818" s="250" t="s">
        <v>133</v>
      </c>
      <c r="D2818" s="250" t="s">
        <v>192</v>
      </c>
      <c r="E2818" s="252">
        <v>1</v>
      </c>
      <c r="F2818" s="253">
        <v>14.54</v>
      </c>
      <c r="G2818" s="253">
        <v>14.54</v>
      </c>
    </row>
    <row r="2819" spans="1:7" ht="15.75" customHeight="1">
      <c r="A2819" s="254"/>
      <c r="B2819" s="254"/>
      <c r="C2819" s="254"/>
      <c r="D2819" s="254"/>
      <c r="E2819" s="359" t="s">
        <v>224</v>
      </c>
      <c r="F2819" s="359"/>
      <c r="G2819" s="255">
        <v>14.54</v>
      </c>
    </row>
    <row r="2820" spans="1:7" ht="15.75" customHeight="1">
      <c r="A2820" s="362" t="s">
        <v>234</v>
      </c>
      <c r="B2820" s="362"/>
      <c r="C2820" s="229" t="s">
        <v>175</v>
      </c>
      <c r="D2820" s="229" t="s">
        <v>203</v>
      </c>
      <c r="E2820" s="229" t="s">
        <v>204</v>
      </c>
      <c r="F2820" s="229" t="s">
        <v>205</v>
      </c>
      <c r="G2820" s="229" t="s">
        <v>98</v>
      </c>
    </row>
    <row r="2821" spans="1:7">
      <c r="A2821" s="250" t="s">
        <v>341</v>
      </c>
      <c r="B2821" s="251" t="s">
        <v>342</v>
      </c>
      <c r="C2821" s="250" t="s">
        <v>133</v>
      </c>
      <c r="D2821" s="250" t="s">
        <v>237</v>
      </c>
      <c r="E2821" s="252">
        <v>7.4800000000000005E-2</v>
      </c>
      <c r="F2821" s="253">
        <v>23.67</v>
      </c>
      <c r="G2821" s="253">
        <v>1.77</v>
      </c>
    </row>
    <row r="2822" spans="1:7">
      <c r="A2822" s="250" t="s">
        <v>343</v>
      </c>
      <c r="B2822" s="251" t="s">
        <v>344</v>
      </c>
      <c r="C2822" s="250" t="s">
        <v>133</v>
      </c>
      <c r="D2822" s="250" t="s">
        <v>237</v>
      </c>
      <c r="E2822" s="252">
        <v>0.17949999999999999</v>
      </c>
      <c r="F2822" s="253">
        <v>28.58</v>
      </c>
      <c r="G2822" s="253">
        <v>5.13</v>
      </c>
    </row>
    <row r="2823" spans="1:7" ht="15.75" customHeight="1">
      <c r="A2823" s="254"/>
      <c r="B2823" s="254"/>
      <c r="C2823" s="254"/>
      <c r="D2823" s="254"/>
      <c r="E2823" s="359" t="s">
        <v>240</v>
      </c>
      <c r="F2823" s="359"/>
      <c r="G2823" s="255">
        <v>6.9</v>
      </c>
    </row>
    <row r="2824" spans="1:7" ht="15.75">
      <c r="A2824" s="254"/>
      <c r="B2824" s="254"/>
      <c r="C2824" s="254"/>
      <c r="D2824" s="254"/>
      <c r="E2824" s="360" t="s">
        <v>230</v>
      </c>
      <c r="F2824" s="360"/>
      <c r="G2824" s="230">
        <v>21.44</v>
      </c>
    </row>
    <row r="2825" spans="1:7" ht="15.75" customHeight="1">
      <c r="A2825" s="254"/>
      <c r="B2825" s="254"/>
      <c r="C2825" s="254"/>
      <c r="D2825" s="254"/>
      <c r="E2825" s="360" t="s">
        <v>231</v>
      </c>
      <c r="F2825" s="360"/>
      <c r="G2825" s="230">
        <v>18.940000000000001</v>
      </c>
    </row>
    <row r="2826" spans="1:7" ht="15.75" customHeight="1">
      <c r="A2826" s="254"/>
      <c r="B2826" s="254"/>
      <c r="C2826" s="254"/>
      <c r="D2826" s="254"/>
      <c r="E2826" s="360" t="s">
        <v>232</v>
      </c>
      <c r="F2826" s="360"/>
      <c r="G2826" s="230">
        <v>21.44</v>
      </c>
    </row>
    <row r="2827" spans="1:7" ht="15.75" customHeight="1">
      <c r="A2827" s="254"/>
      <c r="B2827" s="254"/>
      <c r="C2827" s="254"/>
      <c r="D2827" s="254"/>
      <c r="E2827" s="360" t="s">
        <v>1862</v>
      </c>
      <c r="F2827" s="360"/>
      <c r="G2827" s="230">
        <v>4.82</v>
      </c>
    </row>
    <row r="2828" spans="1:7" ht="15.75" customHeight="1">
      <c r="A2828" s="254"/>
      <c r="B2828" s="254"/>
      <c r="C2828" s="254"/>
      <c r="D2828" s="254"/>
      <c r="E2828" s="360" t="s">
        <v>233</v>
      </c>
      <c r="F2828" s="360"/>
      <c r="G2828" s="230">
        <v>26.26</v>
      </c>
    </row>
    <row r="2829" spans="1:7">
      <c r="A2829" s="254"/>
      <c r="B2829" s="254"/>
      <c r="C2829" s="361"/>
      <c r="D2829" s="361"/>
      <c r="E2829" s="254"/>
      <c r="F2829" s="254"/>
      <c r="G2829" s="254"/>
    </row>
    <row r="2830" spans="1:7" ht="15.75" customHeight="1">
      <c r="A2830" s="362" t="s">
        <v>1772</v>
      </c>
      <c r="B2830" s="362"/>
      <c r="C2830" s="362"/>
      <c r="D2830" s="362"/>
      <c r="E2830" s="362"/>
      <c r="F2830" s="362"/>
      <c r="G2830" s="362"/>
    </row>
    <row r="2831" spans="1:7" ht="15.75" customHeight="1">
      <c r="A2831" s="362" t="s">
        <v>202</v>
      </c>
      <c r="B2831" s="362"/>
      <c r="C2831" s="229" t="s">
        <v>175</v>
      </c>
      <c r="D2831" s="229" t="s">
        <v>203</v>
      </c>
      <c r="E2831" s="229" t="s">
        <v>204</v>
      </c>
      <c r="F2831" s="229" t="s">
        <v>205</v>
      </c>
      <c r="G2831" s="229" t="s">
        <v>98</v>
      </c>
    </row>
    <row r="2832" spans="1:7">
      <c r="A2832" s="250" t="s">
        <v>477</v>
      </c>
      <c r="B2832" s="251" t="s">
        <v>478</v>
      </c>
      <c r="C2832" s="250" t="s">
        <v>181</v>
      </c>
      <c r="D2832" s="250" t="s">
        <v>208</v>
      </c>
      <c r="E2832" s="252">
        <v>0.5</v>
      </c>
      <c r="F2832" s="253">
        <v>3.9</v>
      </c>
      <c r="G2832" s="253">
        <v>1.95</v>
      </c>
    </row>
    <row r="2833" spans="1:7">
      <c r="A2833" s="250" t="s">
        <v>209</v>
      </c>
      <c r="B2833" s="251" t="s">
        <v>210</v>
      </c>
      <c r="C2833" s="250" t="s">
        <v>181</v>
      </c>
      <c r="D2833" s="250" t="s">
        <v>208</v>
      </c>
      <c r="E2833" s="252">
        <v>0.33</v>
      </c>
      <c r="F2833" s="253">
        <v>3.83</v>
      </c>
      <c r="G2833" s="253">
        <v>1.26</v>
      </c>
    </row>
    <row r="2834" spans="1:7" ht="15.75" customHeight="1">
      <c r="A2834" s="254"/>
      <c r="B2834" s="254"/>
      <c r="C2834" s="254"/>
      <c r="D2834" s="254"/>
      <c r="E2834" s="359" t="s">
        <v>211</v>
      </c>
      <c r="F2834" s="359"/>
      <c r="G2834" s="255">
        <v>3.21</v>
      </c>
    </row>
    <row r="2835" spans="1:7" ht="15.75">
      <c r="A2835" s="362" t="s">
        <v>212</v>
      </c>
      <c r="B2835" s="362"/>
      <c r="C2835" s="229" t="s">
        <v>175</v>
      </c>
      <c r="D2835" s="229" t="s">
        <v>203</v>
      </c>
      <c r="E2835" s="229" t="s">
        <v>204</v>
      </c>
      <c r="F2835" s="229" t="s">
        <v>205</v>
      </c>
      <c r="G2835" s="229" t="s">
        <v>98</v>
      </c>
    </row>
    <row r="2836" spans="1:7">
      <c r="A2836" s="250" t="s">
        <v>1773</v>
      </c>
      <c r="B2836" s="251" t="s">
        <v>1774</v>
      </c>
      <c r="C2836" s="250" t="s">
        <v>181</v>
      </c>
      <c r="D2836" s="250" t="s">
        <v>362</v>
      </c>
      <c r="E2836" s="252">
        <v>0.35</v>
      </c>
      <c r="F2836" s="253">
        <v>12.53</v>
      </c>
      <c r="G2836" s="253">
        <v>4.3899999999999997</v>
      </c>
    </row>
    <row r="2837" spans="1:7" ht="15.75" customHeight="1">
      <c r="A2837" s="254"/>
      <c r="B2837" s="254"/>
      <c r="C2837" s="254"/>
      <c r="D2837" s="254"/>
      <c r="E2837" s="359" t="s">
        <v>224</v>
      </c>
      <c r="F2837" s="359"/>
      <c r="G2837" s="255">
        <v>4.3899999999999997</v>
      </c>
    </row>
    <row r="2838" spans="1:7" ht="15.75">
      <c r="A2838" s="362" t="s">
        <v>225</v>
      </c>
      <c r="B2838" s="362"/>
      <c r="C2838" s="229" t="s">
        <v>175</v>
      </c>
      <c r="D2838" s="229" t="s">
        <v>203</v>
      </c>
      <c r="E2838" s="229" t="s">
        <v>204</v>
      </c>
      <c r="F2838" s="229" t="s">
        <v>205</v>
      </c>
      <c r="G2838" s="229" t="s">
        <v>98</v>
      </c>
    </row>
    <row r="2839" spans="1:7">
      <c r="A2839" s="250" t="s">
        <v>479</v>
      </c>
      <c r="B2839" s="251" t="s">
        <v>480</v>
      </c>
      <c r="C2839" s="250" t="s">
        <v>181</v>
      </c>
      <c r="D2839" s="250" t="s">
        <v>208</v>
      </c>
      <c r="E2839" s="252">
        <v>0.5</v>
      </c>
      <c r="F2839" s="253">
        <v>18.22</v>
      </c>
      <c r="G2839" s="253">
        <v>9.11</v>
      </c>
    </row>
    <row r="2840" spans="1:7">
      <c r="A2840" s="250" t="s">
        <v>228</v>
      </c>
      <c r="B2840" s="251" t="s">
        <v>539</v>
      </c>
      <c r="C2840" s="250" t="s">
        <v>181</v>
      </c>
      <c r="D2840" s="250" t="s">
        <v>208</v>
      </c>
      <c r="E2840" s="252">
        <v>0.33</v>
      </c>
      <c r="F2840" s="253">
        <v>13.66</v>
      </c>
      <c r="G2840" s="253">
        <v>4.51</v>
      </c>
    </row>
    <row r="2841" spans="1:7" ht="15.75" customHeight="1">
      <c r="A2841" s="254"/>
      <c r="B2841" s="254"/>
      <c r="C2841" s="254"/>
      <c r="D2841" s="254"/>
      <c r="E2841" s="359" t="s">
        <v>229</v>
      </c>
      <c r="F2841" s="359"/>
      <c r="G2841" s="255">
        <v>13.62</v>
      </c>
    </row>
    <row r="2842" spans="1:7" ht="15.75">
      <c r="A2842" s="254"/>
      <c r="B2842" s="254"/>
      <c r="C2842" s="254"/>
      <c r="D2842" s="254"/>
      <c r="E2842" s="360" t="s">
        <v>230</v>
      </c>
      <c r="F2842" s="360"/>
      <c r="G2842" s="230">
        <v>21.22</v>
      </c>
    </row>
    <row r="2843" spans="1:7" ht="15.75" customHeight="1">
      <c r="A2843" s="254"/>
      <c r="B2843" s="254"/>
      <c r="C2843" s="254"/>
      <c r="D2843" s="254"/>
      <c r="E2843" s="360" t="s">
        <v>231</v>
      </c>
      <c r="F2843" s="360"/>
      <c r="G2843" s="230">
        <v>14.01</v>
      </c>
    </row>
    <row r="2844" spans="1:7" ht="15.75" customHeight="1">
      <c r="A2844" s="254"/>
      <c r="B2844" s="254"/>
      <c r="C2844" s="254"/>
      <c r="D2844" s="254"/>
      <c r="E2844" s="360" t="s">
        <v>232</v>
      </c>
      <c r="F2844" s="360"/>
      <c r="G2844" s="230">
        <v>21.22</v>
      </c>
    </row>
    <row r="2845" spans="1:7" ht="15.75" customHeight="1">
      <c r="A2845" s="254"/>
      <c r="B2845" s="254"/>
      <c r="C2845" s="254"/>
      <c r="D2845" s="254"/>
      <c r="E2845" s="360" t="s">
        <v>1862</v>
      </c>
      <c r="F2845" s="360"/>
      <c r="G2845" s="230">
        <v>4.7699999999999996</v>
      </c>
    </row>
    <row r="2846" spans="1:7" ht="15.75" customHeight="1">
      <c r="A2846" s="254"/>
      <c r="B2846" s="254"/>
      <c r="C2846" s="254"/>
      <c r="D2846" s="254"/>
      <c r="E2846" s="360" t="s">
        <v>233</v>
      </c>
      <c r="F2846" s="360"/>
      <c r="G2846" s="230">
        <v>25.99</v>
      </c>
    </row>
    <row r="2847" spans="1:7">
      <c r="A2847" s="254"/>
      <c r="B2847" s="254"/>
      <c r="C2847" s="361"/>
      <c r="D2847" s="361"/>
      <c r="E2847" s="254"/>
      <c r="F2847" s="254"/>
      <c r="G2847" s="254"/>
    </row>
    <row r="2848" spans="1:7" ht="15.75" customHeight="1">
      <c r="A2848" s="362" t="s">
        <v>1775</v>
      </c>
      <c r="B2848" s="362"/>
      <c r="C2848" s="362"/>
      <c r="D2848" s="362"/>
      <c r="E2848" s="362"/>
      <c r="F2848" s="362"/>
      <c r="G2848" s="362"/>
    </row>
    <row r="2849" spans="1:7" ht="15.75" customHeight="1">
      <c r="A2849" s="362" t="s">
        <v>202</v>
      </c>
      <c r="B2849" s="362"/>
      <c r="C2849" s="229" t="s">
        <v>175</v>
      </c>
      <c r="D2849" s="229" t="s">
        <v>203</v>
      </c>
      <c r="E2849" s="229" t="s">
        <v>204</v>
      </c>
      <c r="F2849" s="229" t="s">
        <v>205</v>
      </c>
      <c r="G2849" s="229" t="s">
        <v>98</v>
      </c>
    </row>
    <row r="2850" spans="1:7">
      <c r="A2850" s="250" t="s">
        <v>209</v>
      </c>
      <c r="B2850" s="251" t="s">
        <v>210</v>
      </c>
      <c r="C2850" s="250" t="s">
        <v>181</v>
      </c>
      <c r="D2850" s="250" t="s">
        <v>208</v>
      </c>
      <c r="E2850" s="252">
        <v>0.2</v>
      </c>
      <c r="F2850" s="253">
        <v>3.83</v>
      </c>
      <c r="G2850" s="253">
        <v>0.77</v>
      </c>
    </row>
    <row r="2851" spans="1:7" ht="15.75" customHeight="1">
      <c r="A2851" s="254"/>
      <c r="B2851" s="254"/>
      <c r="C2851" s="254"/>
      <c r="D2851" s="254"/>
      <c r="E2851" s="359" t="s">
        <v>211</v>
      </c>
      <c r="F2851" s="359"/>
      <c r="G2851" s="255">
        <v>0.77</v>
      </c>
    </row>
    <row r="2852" spans="1:7" ht="15.75">
      <c r="A2852" s="362" t="s">
        <v>212</v>
      </c>
      <c r="B2852" s="362"/>
      <c r="C2852" s="229" t="s">
        <v>175</v>
      </c>
      <c r="D2852" s="229" t="s">
        <v>203</v>
      </c>
      <c r="E2852" s="229" t="s">
        <v>204</v>
      </c>
      <c r="F2852" s="229" t="s">
        <v>205</v>
      </c>
      <c r="G2852" s="229" t="s">
        <v>98</v>
      </c>
    </row>
    <row r="2853" spans="1:7" ht="30">
      <c r="A2853" s="250" t="s">
        <v>1776</v>
      </c>
      <c r="B2853" s="251" t="s">
        <v>955</v>
      </c>
      <c r="C2853" s="250" t="s">
        <v>181</v>
      </c>
      <c r="D2853" s="250" t="s">
        <v>246</v>
      </c>
      <c r="E2853" s="252">
        <v>1</v>
      </c>
      <c r="F2853" s="253">
        <v>13.05</v>
      </c>
      <c r="G2853" s="253">
        <v>13.05</v>
      </c>
    </row>
    <row r="2854" spans="1:7" ht="15.75" customHeight="1">
      <c r="A2854" s="254"/>
      <c r="B2854" s="254"/>
      <c r="C2854" s="254"/>
      <c r="D2854" s="254"/>
      <c r="E2854" s="359" t="s">
        <v>224</v>
      </c>
      <c r="F2854" s="359"/>
      <c r="G2854" s="255">
        <v>13.05</v>
      </c>
    </row>
    <row r="2855" spans="1:7" ht="15.75">
      <c r="A2855" s="362" t="s">
        <v>225</v>
      </c>
      <c r="B2855" s="362"/>
      <c r="C2855" s="229" t="s">
        <v>175</v>
      </c>
      <c r="D2855" s="229" t="s">
        <v>203</v>
      </c>
      <c r="E2855" s="229" t="s">
        <v>204</v>
      </c>
      <c r="F2855" s="229" t="s">
        <v>205</v>
      </c>
      <c r="G2855" s="229" t="s">
        <v>98</v>
      </c>
    </row>
    <row r="2856" spans="1:7">
      <c r="A2856" s="250" t="s">
        <v>228</v>
      </c>
      <c r="B2856" s="251" t="s">
        <v>539</v>
      </c>
      <c r="C2856" s="250" t="s">
        <v>181</v>
      </c>
      <c r="D2856" s="250" t="s">
        <v>208</v>
      </c>
      <c r="E2856" s="252">
        <v>0.2</v>
      </c>
      <c r="F2856" s="253">
        <v>13.66</v>
      </c>
      <c r="G2856" s="253">
        <v>2.73</v>
      </c>
    </row>
    <row r="2857" spans="1:7" ht="15.75" customHeight="1">
      <c r="A2857" s="254"/>
      <c r="B2857" s="254"/>
      <c r="C2857" s="254"/>
      <c r="D2857" s="254"/>
      <c r="E2857" s="359" t="s">
        <v>229</v>
      </c>
      <c r="F2857" s="359"/>
      <c r="G2857" s="255">
        <v>2.73</v>
      </c>
    </row>
    <row r="2858" spans="1:7" ht="15.75">
      <c r="A2858" s="254"/>
      <c r="B2858" s="254"/>
      <c r="C2858" s="254"/>
      <c r="D2858" s="254"/>
      <c r="E2858" s="360" t="s">
        <v>230</v>
      </c>
      <c r="F2858" s="360"/>
      <c r="G2858" s="230">
        <v>16.55</v>
      </c>
    </row>
    <row r="2859" spans="1:7" ht="15.75" customHeight="1">
      <c r="A2859" s="254"/>
      <c r="B2859" s="254"/>
      <c r="C2859" s="254"/>
      <c r="D2859" s="254"/>
      <c r="E2859" s="360" t="s">
        <v>231</v>
      </c>
      <c r="F2859" s="360"/>
      <c r="G2859" s="230">
        <v>15.1</v>
      </c>
    </row>
    <row r="2860" spans="1:7" ht="15.75" customHeight="1">
      <c r="A2860" s="254"/>
      <c r="B2860" s="254"/>
      <c r="C2860" s="254"/>
      <c r="D2860" s="254"/>
      <c r="E2860" s="360" t="s">
        <v>232</v>
      </c>
      <c r="F2860" s="360"/>
      <c r="G2860" s="230">
        <v>16.55</v>
      </c>
    </row>
    <row r="2861" spans="1:7" ht="15.75" customHeight="1">
      <c r="A2861" s="254"/>
      <c r="B2861" s="254"/>
      <c r="C2861" s="254"/>
      <c r="D2861" s="254"/>
      <c r="E2861" s="360" t="s">
        <v>1862</v>
      </c>
      <c r="F2861" s="360"/>
      <c r="G2861" s="230">
        <v>3.72</v>
      </c>
    </row>
    <row r="2862" spans="1:7" ht="15.75" customHeight="1">
      <c r="A2862" s="254"/>
      <c r="B2862" s="254"/>
      <c r="C2862" s="254"/>
      <c r="D2862" s="254"/>
      <c r="E2862" s="360" t="s">
        <v>233</v>
      </c>
      <c r="F2862" s="360"/>
      <c r="G2862" s="230">
        <v>20.27</v>
      </c>
    </row>
    <row r="2863" spans="1:7">
      <c r="A2863" s="254"/>
      <c r="B2863" s="254"/>
      <c r="C2863" s="361"/>
      <c r="D2863" s="361"/>
      <c r="E2863" s="254"/>
      <c r="F2863" s="254"/>
      <c r="G2863" s="254"/>
    </row>
    <row r="2864" spans="1:7" ht="15.75" customHeight="1">
      <c r="A2864" s="362" t="s">
        <v>1777</v>
      </c>
      <c r="B2864" s="362"/>
      <c r="C2864" s="362"/>
      <c r="D2864" s="362"/>
      <c r="E2864" s="362"/>
      <c r="F2864" s="362"/>
      <c r="G2864" s="362"/>
    </row>
    <row r="2865" spans="1:7" ht="15.75">
      <c r="A2865" s="362" t="s">
        <v>212</v>
      </c>
      <c r="B2865" s="362"/>
      <c r="C2865" s="229" t="s">
        <v>175</v>
      </c>
      <c r="D2865" s="229" t="s">
        <v>203</v>
      </c>
      <c r="E2865" s="229" t="s">
        <v>204</v>
      </c>
      <c r="F2865" s="229" t="s">
        <v>205</v>
      </c>
      <c r="G2865" s="229" t="s">
        <v>98</v>
      </c>
    </row>
    <row r="2866" spans="1:7" ht="30">
      <c r="A2866" s="250" t="s">
        <v>1778</v>
      </c>
      <c r="B2866" s="251" t="s">
        <v>1779</v>
      </c>
      <c r="C2866" s="250" t="s">
        <v>181</v>
      </c>
      <c r="D2866" s="250" t="s">
        <v>958</v>
      </c>
      <c r="E2866" s="252">
        <v>1</v>
      </c>
      <c r="F2866" s="253">
        <v>52.38</v>
      </c>
      <c r="G2866" s="253">
        <v>52.38</v>
      </c>
    </row>
    <row r="2867" spans="1:7" ht="15.75" customHeight="1">
      <c r="A2867" s="254"/>
      <c r="B2867" s="254"/>
      <c r="C2867" s="254"/>
      <c r="D2867" s="254"/>
      <c r="E2867" s="359" t="s">
        <v>224</v>
      </c>
      <c r="F2867" s="359"/>
      <c r="G2867" s="255">
        <v>52.38</v>
      </c>
    </row>
    <row r="2868" spans="1:7" ht="15.75">
      <c r="A2868" s="254"/>
      <c r="B2868" s="254"/>
      <c r="C2868" s="254"/>
      <c r="D2868" s="254"/>
      <c r="E2868" s="360" t="s">
        <v>230</v>
      </c>
      <c r="F2868" s="360"/>
      <c r="G2868" s="230">
        <v>52.38</v>
      </c>
    </row>
    <row r="2869" spans="1:7" ht="15.75" customHeight="1">
      <c r="A2869" s="254"/>
      <c r="B2869" s="254"/>
      <c r="C2869" s="254"/>
      <c r="D2869" s="254"/>
      <c r="E2869" s="360" t="s">
        <v>231</v>
      </c>
      <c r="F2869" s="360"/>
      <c r="G2869" s="230">
        <v>52.38</v>
      </c>
    </row>
    <row r="2870" spans="1:7" ht="15.75" customHeight="1">
      <c r="A2870" s="254"/>
      <c r="B2870" s="254"/>
      <c r="C2870" s="254"/>
      <c r="D2870" s="254"/>
      <c r="E2870" s="360" t="s">
        <v>232</v>
      </c>
      <c r="F2870" s="360"/>
      <c r="G2870" s="230">
        <v>52.38</v>
      </c>
    </row>
    <row r="2871" spans="1:7" ht="15.75" customHeight="1">
      <c r="A2871" s="254"/>
      <c r="B2871" s="254"/>
      <c r="C2871" s="254"/>
      <c r="D2871" s="254"/>
      <c r="E2871" s="360" t="s">
        <v>1862</v>
      </c>
      <c r="F2871" s="360"/>
      <c r="G2871" s="230">
        <v>11.77</v>
      </c>
    </row>
    <row r="2872" spans="1:7" ht="15.75" customHeight="1">
      <c r="A2872" s="254"/>
      <c r="B2872" s="254"/>
      <c r="C2872" s="254"/>
      <c r="D2872" s="254"/>
      <c r="E2872" s="360" t="s">
        <v>233</v>
      </c>
      <c r="F2872" s="360"/>
      <c r="G2872" s="230">
        <v>64.150000000000006</v>
      </c>
    </row>
    <row r="2873" spans="1:7">
      <c r="A2873" s="254"/>
      <c r="B2873" s="254"/>
      <c r="C2873" s="361"/>
      <c r="D2873" s="361"/>
      <c r="E2873" s="254"/>
      <c r="F2873" s="254"/>
      <c r="G2873" s="254"/>
    </row>
    <row r="2874" spans="1:7" ht="15.75" customHeight="1">
      <c r="A2874" s="362" t="s">
        <v>1780</v>
      </c>
      <c r="B2874" s="362"/>
      <c r="C2874" s="362"/>
      <c r="D2874" s="362"/>
      <c r="E2874" s="362"/>
      <c r="F2874" s="362"/>
      <c r="G2874" s="362"/>
    </row>
    <row r="2875" spans="1:7" ht="15.75">
      <c r="A2875" s="362" t="s">
        <v>212</v>
      </c>
      <c r="B2875" s="362"/>
      <c r="C2875" s="229" t="s">
        <v>175</v>
      </c>
      <c r="D2875" s="229" t="s">
        <v>203</v>
      </c>
      <c r="E2875" s="229" t="s">
        <v>204</v>
      </c>
      <c r="F2875" s="229" t="s">
        <v>205</v>
      </c>
      <c r="G2875" s="229" t="s">
        <v>98</v>
      </c>
    </row>
    <row r="2876" spans="1:7" ht="30">
      <c r="A2876" s="250" t="s">
        <v>1781</v>
      </c>
      <c r="B2876" s="251" t="s">
        <v>960</v>
      </c>
      <c r="C2876" s="250" t="s">
        <v>181</v>
      </c>
      <c r="D2876" s="250" t="s">
        <v>246</v>
      </c>
      <c r="E2876" s="252">
        <v>1</v>
      </c>
      <c r="F2876" s="253">
        <v>51.74</v>
      </c>
      <c r="G2876" s="253">
        <v>51.74</v>
      </c>
    </row>
    <row r="2877" spans="1:7" ht="15.75" customHeight="1">
      <c r="A2877" s="254"/>
      <c r="B2877" s="254"/>
      <c r="C2877" s="254"/>
      <c r="D2877" s="254"/>
      <c r="E2877" s="359" t="s">
        <v>224</v>
      </c>
      <c r="F2877" s="359"/>
      <c r="G2877" s="255">
        <v>51.74</v>
      </c>
    </row>
    <row r="2878" spans="1:7" ht="15.75">
      <c r="A2878" s="254"/>
      <c r="B2878" s="254"/>
      <c r="C2878" s="254"/>
      <c r="D2878" s="254"/>
      <c r="E2878" s="360" t="s">
        <v>230</v>
      </c>
      <c r="F2878" s="360"/>
      <c r="G2878" s="230">
        <v>51.74</v>
      </c>
    </row>
    <row r="2879" spans="1:7" ht="15.75" customHeight="1">
      <c r="A2879" s="254"/>
      <c r="B2879" s="254"/>
      <c r="C2879" s="254"/>
      <c r="D2879" s="254"/>
      <c r="E2879" s="360" t="s">
        <v>231</v>
      </c>
      <c r="F2879" s="360"/>
      <c r="G2879" s="230">
        <v>51.74</v>
      </c>
    </row>
    <row r="2880" spans="1:7" ht="15.75" customHeight="1">
      <c r="A2880" s="254"/>
      <c r="B2880" s="254"/>
      <c r="C2880" s="254"/>
      <c r="D2880" s="254"/>
      <c r="E2880" s="360" t="s">
        <v>232</v>
      </c>
      <c r="F2880" s="360"/>
      <c r="G2880" s="230">
        <v>51.74</v>
      </c>
    </row>
    <row r="2881" spans="1:7" ht="15.75" customHeight="1">
      <c r="A2881" s="254"/>
      <c r="B2881" s="254"/>
      <c r="C2881" s="254"/>
      <c r="D2881" s="254"/>
      <c r="E2881" s="360" t="s">
        <v>1862</v>
      </c>
      <c r="F2881" s="360"/>
      <c r="G2881" s="230">
        <v>11.63</v>
      </c>
    </row>
    <row r="2882" spans="1:7" ht="15.75" customHeight="1">
      <c r="A2882" s="254"/>
      <c r="B2882" s="254"/>
      <c r="C2882" s="254"/>
      <c r="D2882" s="254"/>
      <c r="E2882" s="360" t="s">
        <v>233</v>
      </c>
      <c r="F2882" s="360"/>
      <c r="G2882" s="230">
        <v>63.37</v>
      </c>
    </row>
    <row r="2883" spans="1:7">
      <c r="A2883" s="254"/>
      <c r="B2883" s="254"/>
      <c r="C2883" s="361"/>
      <c r="D2883" s="361"/>
      <c r="E2883" s="254"/>
      <c r="F2883" s="254"/>
      <c r="G2883" s="254"/>
    </row>
    <row r="2884" spans="1:7" ht="15.75" customHeight="1">
      <c r="A2884" s="362" t="s">
        <v>1782</v>
      </c>
      <c r="B2884" s="362"/>
      <c r="C2884" s="362"/>
      <c r="D2884" s="362"/>
      <c r="E2884" s="362"/>
      <c r="F2884" s="362"/>
      <c r="G2884" s="362"/>
    </row>
    <row r="2885" spans="1:7" ht="15.75">
      <c r="A2885" s="362" t="s">
        <v>212</v>
      </c>
      <c r="B2885" s="362"/>
      <c r="C2885" s="229" t="s">
        <v>175</v>
      </c>
      <c r="D2885" s="229" t="s">
        <v>203</v>
      </c>
      <c r="E2885" s="229" t="s">
        <v>204</v>
      </c>
      <c r="F2885" s="229" t="s">
        <v>205</v>
      </c>
      <c r="G2885" s="229" t="s">
        <v>98</v>
      </c>
    </row>
    <row r="2886" spans="1:7" ht="30">
      <c r="A2886" s="250" t="s">
        <v>1783</v>
      </c>
      <c r="B2886" s="251" t="s">
        <v>1784</v>
      </c>
      <c r="C2886" s="250" t="s">
        <v>181</v>
      </c>
      <c r="D2886" s="250" t="s">
        <v>246</v>
      </c>
      <c r="E2886" s="252">
        <v>9</v>
      </c>
      <c r="F2886" s="253">
        <v>0.36</v>
      </c>
      <c r="G2886" s="253">
        <v>3.24</v>
      </c>
    </row>
    <row r="2887" spans="1:7">
      <c r="A2887" s="250" t="s">
        <v>1785</v>
      </c>
      <c r="B2887" s="251" t="s">
        <v>1786</v>
      </c>
      <c r="C2887" s="250" t="s">
        <v>181</v>
      </c>
      <c r="D2887" s="250" t="s">
        <v>246</v>
      </c>
      <c r="E2887" s="252">
        <v>6</v>
      </c>
      <c r="F2887" s="253">
        <v>1.27</v>
      </c>
      <c r="G2887" s="253">
        <v>7.62</v>
      </c>
    </row>
    <row r="2888" spans="1:7">
      <c r="A2888" s="250" t="s">
        <v>1787</v>
      </c>
      <c r="B2888" s="251" t="s">
        <v>1788</v>
      </c>
      <c r="C2888" s="250" t="s">
        <v>181</v>
      </c>
      <c r="D2888" s="250" t="s">
        <v>215</v>
      </c>
      <c r="E2888" s="252">
        <v>3</v>
      </c>
      <c r="F2888" s="253">
        <v>3.39</v>
      </c>
      <c r="G2888" s="253">
        <v>10.17</v>
      </c>
    </row>
    <row r="2889" spans="1:7" ht="30">
      <c r="A2889" s="250" t="s">
        <v>1789</v>
      </c>
      <c r="B2889" s="251" t="s">
        <v>1790</v>
      </c>
      <c r="C2889" s="250" t="s">
        <v>181</v>
      </c>
      <c r="D2889" s="250" t="s">
        <v>246</v>
      </c>
      <c r="E2889" s="252">
        <v>4</v>
      </c>
      <c r="F2889" s="253">
        <v>0.47</v>
      </c>
      <c r="G2889" s="253">
        <v>1.88</v>
      </c>
    </row>
    <row r="2890" spans="1:7" ht="30">
      <c r="A2890" s="250" t="s">
        <v>1791</v>
      </c>
      <c r="B2890" s="251" t="s">
        <v>1792</v>
      </c>
      <c r="C2890" s="250" t="s">
        <v>181</v>
      </c>
      <c r="D2890" s="250" t="s">
        <v>246</v>
      </c>
      <c r="E2890" s="252">
        <v>2</v>
      </c>
      <c r="F2890" s="253">
        <v>20.27</v>
      </c>
      <c r="G2890" s="253">
        <v>40.54</v>
      </c>
    </row>
    <row r="2891" spans="1:7" ht="30">
      <c r="A2891" s="250" t="s">
        <v>1793</v>
      </c>
      <c r="B2891" s="251" t="s">
        <v>1794</v>
      </c>
      <c r="C2891" s="250" t="s">
        <v>181</v>
      </c>
      <c r="D2891" s="250" t="s">
        <v>246</v>
      </c>
      <c r="E2891" s="252">
        <v>10</v>
      </c>
      <c r="F2891" s="253">
        <v>0.93</v>
      </c>
      <c r="G2891" s="253">
        <v>9.3000000000000007</v>
      </c>
    </row>
    <row r="2892" spans="1:7" ht="30">
      <c r="A2892" s="250" t="s">
        <v>1795</v>
      </c>
      <c r="B2892" s="251" t="s">
        <v>1796</v>
      </c>
      <c r="C2892" s="250" t="s">
        <v>181</v>
      </c>
      <c r="D2892" s="250" t="s">
        <v>215</v>
      </c>
      <c r="E2892" s="252">
        <v>3</v>
      </c>
      <c r="F2892" s="253">
        <v>38.479999999999997</v>
      </c>
      <c r="G2892" s="253">
        <v>115.44</v>
      </c>
    </row>
    <row r="2893" spans="1:7" ht="30">
      <c r="A2893" s="250" t="s">
        <v>1797</v>
      </c>
      <c r="B2893" s="251" t="s">
        <v>1798</v>
      </c>
      <c r="C2893" s="250" t="s">
        <v>181</v>
      </c>
      <c r="D2893" s="250" t="s">
        <v>215</v>
      </c>
      <c r="E2893" s="252">
        <v>3</v>
      </c>
      <c r="F2893" s="253">
        <v>18.440000000000001</v>
      </c>
      <c r="G2893" s="253">
        <v>55.32</v>
      </c>
    </row>
    <row r="2894" spans="1:7" ht="30">
      <c r="A2894" s="250" t="s">
        <v>1799</v>
      </c>
      <c r="B2894" s="251" t="s">
        <v>1800</v>
      </c>
      <c r="C2894" s="250" t="s">
        <v>181</v>
      </c>
      <c r="D2894" s="250" t="s">
        <v>215</v>
      </c>
      <c r="E2894" s="252">
        <v>3</v>
      </c>
      <c r="F2894" s="253">
        <v>4.13</v>
      </c>
      <c r="G2894" s="253">
        <v>12.39</v>
      </c>
    </row>
    <row r="2895" spans="1:7" ht="15.75" customHeight="1">
      <c r="A2895" s="254"/>
      <c r="B2895" s="254"/>
      <c r="C2895" s="254"/>
      <c r="D2895" s="254"/>
      <c r="E2895" s="359" t="s">
        <v>224</v>
      </c>
      <c r="F2895" s="359"/>
      <c r="G2895" s="255">
        <v>255.9</v>
      </c>
    </row>
    <row r="2896" spans="1:7" ht="15.75" customHeight="1">
      <c r="A2896" s="362" t="s">
        <v>234</v>
      </c>
      <c r="B2896" s="362"/>
      <c r="C2896" s="229" t="s">
        <v>175</v>
      </c>
      <c r="D2896" s="229" t="s">
        <v>203</v>
      </c>
      <c r="E2896" s="229" t="s">
        <v>204</v>
      </c>
      <c r="F2896" s="229" t="s">
        <v>205</v>
      </c>
      <c r="G2896" s="229" t="s">
        <v>98</v>
      </c>
    </row>
    <row r="2897" spans="1:7">
      <c r="A2897" s="250" t="s">
        <v>1801</v>
      </c>
      <c r="B2897" s="251" t="s">
        <v>1802</v>
      </c>
      <c r="C2897" s="250" t="s">
        <v>181</v>
      </c>
      <c r="D2897" s="250" t="s">
        <v>208</v>
      </c>
      <c r="E2897" s="252">
        <v>2.3334000000000001</v>
      </c>
      <c r="F2897" s="253">
        <v>20.54</v>
      </c>
      <c r="G2897" s="253">
        <v>47.93</v>
      </c>
    </row>
    <row r="2898" spans="1:7">
      <c r="A2898" s="250" t="s">
        <v>1803</v>
      </c>
      <c r="B2898" s="251" t="s">
        <v>1804</v>
      </c>
      <c r="C2898" s="250" t="s">
        <v>181</v>
      </c>
      <c r="D2898" s="250" t="s">
        <v>208</v>
      </c>
      <c r="E2898" s="252">
        <v>2.3334000000000001</v>
      </c>
      <c r="F2898" s="253">
        <v>21.01</v>
      </c>
      <c r="G2898" s="253">
        <v>49.02</v>
      </c>
    </row>
    <row r="2899" spans="1:7" ht="15.75" customHeight="1">
      <c r="A2899" s="254"/>
      <c r="B2899" s="254"/>
      <c r="C2899" s="254"/>
      <c r="D2899" s="254"/>
      <c r="E2899" s="359" t="s">
        <v>240</v>
      </c>
      <c r="F2899" s="359"/>
      <c r="G2899" s="255">
        <v>96.95</v>
      </c>
    </row>
    <row r="2900" spans="1:7" ht="15.75">
      <c r="A2900" s="254"/>
      <c r="B2900" s="254"/>
      <c r="C2900" s="254"/>
      <c r="D2900" s="254"/>
      <c r="E2900" s="360" t="s">
        <v>230</v>
      </c>
      <c r="F2900" s="360"/>
      <c r="G2900" s="230">
        <v>352.85</v>
      </c>
    </row>
    <row r="2901" spans="1:7" ht="15.75" customHeight="1">
      <c r="A2901" s="254"/>
      <c r="B2901" s="254"/>
      <c r="C2901" s="254"/>
      <c r="D2901" s="254"/>
      <c r="E2901" s="360" t="s">
        <v>231</v>
      </c>
      <c r="F2901" s="360"/>
      <c r="G2901" s="230">
        <v>317.57</v>
      </c>
    </row>
    <row r="2902" spans="1:7" ht="15.75" customHeight="1">
      <c r="A2902" s="254"/>
      <c r="B2902" s="254"/>
      <c r="C2902" s="254"/>
      <c r="D2902" s="254"/>
      <c r="E2902" s="360" t="s">
        <v>232</v>
      </c>
      <c r="F2902" s="360"/>
      <c r="G2902" s="230">
        <v>352.85</v>
      </c>
    </row>
    <row r="2903" spans="1:7" ht="15.75" customHeight="1">
      <c r="A2903" s="254"/>
      <c r="B2903" s="254"/>
      <c r="C2903" s="254"/>
      <c r="D2903" s="254"/>
      <c r="E2903" s="360" t="s">
        <v>1862</v>
      </c>
      <c r="F2903" s="360"/>
      <c r="G2903" s="230">
        <v>79.290000000000006</v>
      </c>
    </row>
    <row r="2904" spans="1:7" ht="15.75" customHeight="1">
      <c r="A2904" s="254"/>
      <c r="B2904" s="254"/>
      <c r="C2904" s="254"/>
      <c r="D2904" s="254"/>
      <c r="E2904" s="360" t="s">
        <v>233</v>
      </c>
      <c r="F2904" s="360"/>
      <c r="G2904" s="230">
        <v>432.14</v>
      </c>
    </row>
    <row r="2905" spans="1:7">
      <c r="A2905" s="254"/>
      <c r="B2905" s="254"/>
      <c r="C2905" s="361"/>
      <c r="D2905" s="361"/>
      <c r="E2905" s="254"/>
      <c r="F2905" s="254"/>
      <c r="G2905" s="254"/>
    </row>
    <row r="2906" spans="1:7" ht="15.75" customHeight="1">
      <c r="A2906" s="362" t="s">
        <v>1805</v>
      </c>
      <c r="B2906" s="362"/>
      <c r="C2906" s="362"/>
      <c r="D2906" s="362"/>
      <c r="E2906" s="362"/>
      <c r="F2906" s="362"/>
      <c r="G2906" s="362"/>
    </row>
    <row r="2907" spans="1:7" ht="15.75">
      <c r="A2907" s="362" t="s">
        <v>212</v>
      </c>
      <c r="B2907" s="362"/>
      <c r="C2907" s="229" t="s">
        <v>175</v>
      </c>
      <c r="D2907" s="229" t="s">
        <v>203</v>
      </c>
      <c r="E2907" s="229" t="s">
        <v>204</v>
      </c>
      <c r="F2907" s="229" t="s">
        <v>205</v>
      </c>
      <c r="G2907" s="229" t="s">
        <v>98</v>
      </c>
    </row>
    <row r="2908" spans="1:7" ht="30">
      <c r="A2908" s="250" t="s">
        <v>1783</v>
      </c>
      <c r="B2908" s="251" t="s">
        <v>1784</v>
      </c>
      <c r="C2908" s="250" t="s">
        <v>181</v>
      </c>
      <c r="D2908" s="250" t="s">
        <v>246</v>
      </c>
      <c r="E2908" s="252">
        <v>9</v>
      </c>
      <c r="F2908" s="253">
        <v>0.36</v>
      </c>
      <c r="G2908" s="253">
        <v>3.24</v>
      </c>
    </row>
    <row r="2909" spans="1:7">
      <c r="A2909" s="250" t="s">
        <v>1785</v>
      </c>
      <c r="B2909" s="251" t="s">
        <v>1786</v>
      </c>
      <c r="C2909" s="250" t="s">
        <v>181</v>
      </c>
      <c r="D2909" s="250" t="s">
        <v>246</v>
      </c>
      <c r="E2909" s="252">
        <v>6</v>
      </c>
      <c r="F2909" s="253">
        <v>1.27</v>
      </c>
      <c r="G2909" s="253">
        <v>7.62</v>
      </c>
    </row>
    <row r="2910" spans="1:7">
      <c r="A2910" s="250" t="s">
        <v>1787</v>
      </c>
      <c r="B2910" s="251" t="s">
        <v>1788</v>
      </c>
      <c r="C2910" s="250" t="s">
        <v>181</v>
      </c>
      <c r="D2910" s="250" t="s">
        <v>215</v>
      </c>
      <c r="E2910" s="252">
        <v>3</v>
      </c>
      <c r="F2910" s="253">
        <v>3.39</v>
      </c>
      <c r="G2910" s="253">
        <v>10.17</v>
      </c>
    </row>
    <row r="2911" spans="1:7" ht="30">
      <c r="A2911" s="250" t="s">
        <v>1789</v>
      </c>
      <c r="B2911" s="251" t="s">
        <v>1790</v>
      </c>
      <c r="C2911" s="250" t="s">
        <v>181</v>
      </c>
      <c r="D2911" s="250" t="s">
        <v>246</v>
      </c>
      <c r="E2911" s="252">
        <v>4</v>
      </c>
      <c r="F2911" s="253">
        <v>0.47</v>
      </c>
      <c r="G2911" s="253">
        <v>1.88</v>
      </c>
    </row>
    <row r="2912" spans="1:7" ht="30">
      <c r="A2912" s="250" t="s">
        <v>1791</v>
      </c>
      <c r="B2912" s="251" t="s">
        <v>1792</v>
      </c>
      <c r="C2912" s="250" t="s">
        <v>181</v>
      </c>
      <c r="D2912" s="250" t="s">
        <v>246</v>
      </c>
      <c r="E2912" s="252">
        <v>2</v>
      </c>
      <c r="F2912" s="253">
        <v>20.27</v>
      </c>
      <c r="G2912" s="253">
        <v>40.54</v>
      </c>
    </row>
    <row r="2913" spans="1:7" ht="30">
      <c r="A2913" s="250" t="s">
        <v>1793</v>
      </c>
      <c r="B2913" s="251" t="s">
        <v>1794</v>
      </c>
      <c r="C2913" s="250" t="s">
        <v>181</v>
      </c>
      <c r="D2913" s="250" t="s">
        <v>246</v>
      </c>
      <c r="E2913" s="252">
        <v>10</v>
      </c>
      <c r="F2913" s="253">
        <v>0.93</v>
      </c>
      <c r="G2913" s="253">
        <v>9.3000000000000007</v>
      </c>
    </row>
    <row r="2914" spans="1:7" ht="30">
      <c r="A2914" s="250" t="s">
        <v>1806</v>
      </c>
      <c r="B2914" s="251" t="s">
        <v>1807</v>
      </c>
      <c r="C2914" s="250" t="s">
        <v>181</v>
      </c>
      <c r="D2914" s="250" t="s">
        <v>215</v>
      </c>
      <c r="E2914" s="252">
        <v>3</v>
      </c>
      <c r="F2914" s="253">
        <v>28.37</v>
      </c>
      <c r="G2914" s="253">
        <v>85.11</v>
      </c>
    </row>
    <row r="2915" spans="1:7" ht="30">
      <c r="A2915" s="250" t="s">
        <v>1808</v>
      </c>
      <c r="B2915" s="251" t="s">
        <v>1809</v>
      </c>
      <c r="C2915" s="250" t="s">
        <v>181</v>
      </c>
      <c r="D2915" s="250" t="s">
        <v>215</v>
      </c>
      <c r="E2915" s="252">
        <v>3</v>
      </c>
      <c r="F2915" s="253">
        <v>47.87</v>
      </c>
      <c r="G2915" s="253">
        <v>143.61000000000001</v>
      </c>
    </row>
    <row r="2916" spans="1:7" ht="30">
      <c r="A2916" s="250" t="s">
        <v>1810</v>
      </c>
      <c r="B2916" s="251" t="s">
        <v>1811</v>
      </c>
      <c r="C2916" s="250" t="s">
        <v>181</v>
      </c>
      <c r="D2916" s="250" t="s">
        <v>215</v>
      </c>
      <c r="E2916" s="252">
        <v>3</v>
      </c>
      <c r="F2916" s="253">
        <v>6.12</v>
      </c>
      <c r="G2916" s="253">
        <v>18.36</v>
      </c>
    </row>
    <row r="2917" spans="1:7" ht="15.75" customHeight="1">
      <c r="A2917" s="254"/>
      <c r="B2917" s="254"/>
      <c r="C2917" s="254"/>
      <c r="D2917" s="254"/>
      <c r="E2917" s="359" t="s">
        <v>224</v>
      </c>
      <c r="F2917" s="359"/>
      <c r="G2917" s="255">
        <v>319.83</v>
      </c>
    </row>
    <row r="2918" spans="1:7" ht="15.75" customHeight="1">
      <c r="A2918" s="362" t="s">
        <v>234</v>
      </c>
      <c r="B2918" s="362"/>
      <c r="C2918" s="229" t="s">
        <v>175</v>
      </c>
      <c r="D2918" s="229" t="s">
        <v>203</v>
      </c>
      <c r="E2918" s="229" t="s">
        <v>204</v>
      </c>
      <c r="F2918" s="229" t="s">
        <v>205</v>
      </c>
      <c r="G2918" s="229" t="s">
        <v>98</v>
      </c>
    </row>
    <row r="2919" spans="1:7">
      <c r="A2919" s="250" t="s">
        <v>1801</v>
      </c>
      <c r="B2919" s="251" t="s">
        <v>1802</v>
      </c>
      <c r="C2919" s="250" t="s">
        <v>181</v>
      </c>
      <c r="D2919" s="250" t="s">
        <v>208</v>
      </c>
      <c r="E2919" s="252">
        <v>2.3334000000000001</v>
      </c>
      <c r="F2919" s="253">
        <v>20.54</v>
      </c>
      <c r="G2919" s="253">
        <v>47.93</v>
      </c>
    </row>
    <row r="2920" spans="1:7">
      <c r="A2920" s="250" t="s">
        <v>1803</v>
      </c>
      <c r="B2920" s="251" t="s">
        <v>1804</v>
      </c>
      <c r="C2920" s="250" t="s">
        <v>181</v>
      </c>
      <c r="D2920" s="250" t="s">
        <v>208</v>
      </c>
      <c r="E2920" s="252">
        <v>2.3334000000000001</v>
      </c>
      <c r="F2920" s="253">
        <v>21.01</v>
      </c>
      <c r="G2920" s="253">
        <v>49.02</v>
      </c>
    </row>
    <row r="2921" spans="1:7" ht="15.75" customHeight="1">
      <c r="A2921" s="254"/>
      <c r="B2921" s="254"/>
      <c r="C2921" s="254"/>
      <c r="D2921" s="254"/>
      <c r="E2921" s="359" t="s">
        <v>240</v>
      </c>
      <c r="F2921" s="359"/>
      <c r="G2921" s="255">
        <v>96.95</v>
      </c>
    </row>
    <row r="2922" spans="1:7" ht="15.75">
      <c r="A2922" s="254"/>
      <c r="B2922" s="254"/>
      <c r="C2922" s="254"/>
      <c r="D2922" s="254"/>
      <c r="E2922" s="360" t="s">
        <v>230</v>
      </c>
      <c r="F2922" s="360"/>
      <c r="G2922" s="230">
        <v>416.78</v>
      </c>
    </row>
    <row r="2923" spans="1:7" ht="15.75" customHeight="1">
      <c r="A2923" s="254"/>
      <c r="B2923" s="254"/>
      <c r="C2923" s="254"/>
      <c r="D2923" s="254"/>
      <c r="E2923" s="360" t="s">
        <v>231</v>
      </c>
      <c r="F2923" s="360"/>
      <c r="G2923" s="230">
        <v>381.5</v>
      </c>
    </row>
    <row r="2924" spans="1:7" ht="15.75" customHeight="1">
      <c r="A2924" s="254"/>
      <c r="B2924" s="254"/>
      <c r="C2924" s="254"/>
      <c r="D2924" s="254"/>
      <c r="E2924" s="360" t="s">
        <v>232</v>
      </c>
      <c r="F2924" s="360"/>
      <c r="G2924" s="230">
        <v>416.78</v>
      </c>
    </row>
    <row r="2925" spans="1:7" ht="15.75" customHeight="1">
      <c r="A2925" s="254"/>
      <c r="B2925" s="254"/>
      <c r="C2925" s="254"/>
      <c r="D2925" s="254"/>
      <c r="E2925" s="360" t="s">
        <v>1862</v>
      </c>
      <c r="F2925" s="360"/>
      <c r="G2925" s="230">
        <v>93.65</v>
      </c>
    </row>
    <row r="2926" spans="1:7" ht="15.75" customHeight="1">
      <c r="A2926" s="254"/>
      <c r="B2926" s="254"/>
      <c r="C2926" s="254"/>
      <c r="D2926" s="254"/>
      <c r="E2926" s="360" t="s">
        <v>233</v>
      </c>
      <c r="F2926" s="360"/>
      <c r="G2926" s="230">
        <v>510.43</v>
      </c>
    </row>
    <row r="2927" spans="1:7">
      <c r="A2927" s="254"/>
      <c r="B2927" s="254"/>
      <c r="C2927" s="361"/>
      <c r="D2927" s="361"/>
      <c r="E2927" s="254"/>
      <c r="F2927" s="254"/>
      <c r="G2927" s="254"/>
    </row>
    <row r="2928" spans="1:7" ht="31.5" customHeight="1">
      <c r="A2928" s="362" t="s">
        <v>1812</v>
      </c>
      <c r="B2928" s="362"/>
      <c r="C2928" s="362"/>
      <c r="D2928" s="362"/>
      <c r="E2928" s="362"/>
      <c r="F2928" s="362"/>
      <c r="G2928" s="362"/>
    </row>
    <row r="2929" spans="1:7" ht="15.75">
      <c r="A2929" s="362" t="s">
        <v>212</v>
      </c>
      <c r="B2929" s="362"/>
      <c r="C2929" s="229" t="s">
        <v>175</v>
      </c>
      <c r="D2929" s="229" t="s">
        <v>203</v>
      </c>
      <c r="E2929" s="229" t="s">
        <v>204</v>
      </c>
      <c r="F2929" s="229" t="s">
        <v>205</v>
      </c>
      <c r="G2929" s="229" t="s">
        <v>98</v>
      </c>
    </row>
    <row r="2930" spans="1:7" ht="45">
      <c r="A2930" s="250" t="s">
        <v>441</v>
      </c>
      <c r="B2930" s="251" t="s">
        <v>442</v>
      </c>
      <c r="C2930" s="250" t="s">
        <v>133</v>
      </c>
      <c r="D2930" s="250" t="s">
        <v>192</v>
      </c>
      <c r="E2930" s="252">
        <v>3</v>
      </c>
      <c r="F2930" s="253">
        <v>0.61</v>
      </c>
      <c r="G2930" s="253">
        <v>1.83</v>
      </c>
    </row>
    <row r="2931" spans="1:7" ht="30">
      <c r="A2931" s="250" t="s">
        <v>1813</v>
      </c>
      <c r="B2931" s="251" t="s">
        <v>1814</v>
      </c>
      <c r="C2931" s="250" t="s">
        <v>133</v>
      </c>
      <c r="D2931" s="250" t="s">
        <v>192</v>
      </c>
      <c r="E2931" s="252">
        <v>1</v>
      </c>
      <c r="F2931" s="253">
        <v>20.27</v>
      </c>
      <c r="G2931" s="253">
        <v>20.27</v>
      </c>
    </row>
    <row r="2932" spans="1:7" ht="15.75" customHeight="1">
      <c r="A2932" s="254"/>
      <c r="B2932" s="254"/>
      <c r="C2932" s="254"/>
      <c r="D2932" s="254"/>
      <c r="E2932" s="359" t="s">
        <v>224</v>
      </c>
      <c r="F2932" s="359"/>
      <c r="G2932" s="255">
        <v>22.1</v>
      </c>
    </row>
    <row r="2933" spans="1:7" ht="15.75" customHeight="1">
      <c r="A2933" s="362" t="s">
        <v>234</v>
      </c>
      <c r="B2933" s="362"/>
      <c r="C2933" s="229" t="s">
        <v>175</v>
      </c>
      <c r="D2933" s="229" t="s">
        <v>203</v>
      </c>
      <c r="E2933" s="229" t="s">
        <v>204</v>
      </c>
      <c r="F2933" s="229" t="s">
        <v>205</v>
      </c>
      <c r="G2933" s="229" t="s">
        <v>98</v>
      </c>
    </row>
    <row r="2934" spans="1:7" ht="30">
      <c r="A2934" s="250" t="s">
        <v>371</v>
      </c>
      <c r="B2934" s="251" t="s">
        <v>372</v>
      </c>
      <c r="C2934" s="250" t="s">
        <v>133</v>
      </c>
      <c r="D2934" s="250" t="s">
        <v>237</v>
      </c>
      <c r="E2934" s="252">
        <v>0.4743</v>
      </c>
      <c r="F2934" s="253">
        <v>27.45</v>
      </c>
      <c r="G2934" s="253">
        <v>13.01</v>
      </c>
    </row>
    <row r="2935" spans="1:7">
      <c r="A2935" s="250" t="s">
        <v>238</v>
      </c>
      <c r="B2935" s="251" t="s">
        <v>239</v>
      </c>
      <c r="C2935" s="250" t="s">
        <v>133</v>
      </c>
      <c r="D2935" s="250" t="s">
        <v>237</v>
      </c>
      <c r="E2935" s="252">
        <v>0.14940000000000001</v>
      </c>
      <c r="F2935" s="253">
        <v>22.54</v>
      </c>
      <c r="G2935" s="253">
        <v>3.36</v>
      </c>
    </row>
    <row r="2936" spans="1:7" ht="15.75" customHeight="1">
      <c r="A2936" s="254"/>
      <c r="B2936" s="254"/>
      <c r="C2936" s="254"/>
      <c r="D2936" s="254"/>
      <c r="E2936" s="359" t="s">
        <v>240</v>
      </c>
      <c r="F2936" s="359"/>
      <c r="G2936" s="255">
        <v>16.37</v>
      </c>
    </row>
    <row r="2937" spans="1:7" ht="15.75">
      <c r="A2937" s="254"/>
      <c r="B2937" s="254"/>
      <c r="C2937" s="254"/>
      <c r="D2937" s="254"/>
      <c r="E2937" s="360" t="s">
        <v>230</v>
      </c>
      <c r="F2937" s="360"/>
      <c r="G2937" s="230">
        <v>38.47</v>
      </c>
    </row>
    <row r="2938" spans="1:7" ht="15.75" customHeight="1">
      <c r="A2938" s="254"/>
      <c r="B2938" s="254"/>
      <c r="C2938" s="254"/>
      <c r="D2938" s="254"/>
      <c r="E2938" s="360" t="s">
        <v>231</v>
      </c>
      <c r="F2938" s="360"/>
      <c r="G2938" s="230">
        <v>32.47</v>
      </c>
    </row>
    <row r="2939" spans="1:7" ht="15.75" customHeight="1">
      <c r="A2939" s="254"/>
      <c r="B2939" s="254"/>
      <c r="C2939" s="254"/>
      <c r="D2939" s="254"/>
      <c r="E2939" s="360" t="s">
        <v>232</v>
      </c>
      <c r="F2939" s="360"/>
      <c r="G2939" s="230">
        <v>38.47</v>
      </c>
    </row>
    <row r="2940" spans="1:7" ht="15.75" customHeight="1">
      <c r="A2940" s="254"/>
      <c r="B2940" s="254"/>
      <c r="C2940" s="254"/>
      <c r="D2940" s="254"/>
      <c r="E2940" s="360" t="s">
        <v>1862</v>
      </c>
      <c r="F2940" s="360"/>
      <c r="G2940" s="230">
        <v>8.64</v>
      </c>
    </row>
    <row r="2941" spans="1:7" ht="15.75" customHeight="1">
      <c r="A2941" s="254"/>
      <c r="B2941" s="254"/>
      <c r="C2941" s="254"/>
      <c r="D2941" s="254"/>
      <c r="E2941" s="360" t="s">
        <v>233</v>
      </c>
      <c r="F2941" s="360"/>
      <c r="G2941" s="230">
        <v>47.11</v>
      </c>
    </row>
    <row r="2942" spans="1:7">
      <c r="A2942" s="254"/>
      <c r="B2942" s="254"/>
      <c r="C2942" s="361"/>
      <c r="D2942" s="361"/>
      <c r="E2942" s="254"/>
      <c r="F2942" s="254"/>
      <c r="G2942" s="254"/>
    </row>
    <row r="2943" spans="1:7" ht="33" customHeight="1">
      <c r="A2943" s="362" t="s">
        <v>1815</v>
      </c>
      <c r="B2943" s="362"/>
      <c r="C2943" s="362"/>
      <c r="D2943" s="362"/>
      <c r="E2943" s="362"/>
      <c r="F2943" s="362"/>
      <c r="G2943" s="362"/>
    </row>
    <row r="2944" spans="1:7" ht="15.75">
      <c r="A2944" s="362" t="s">
        <v>212</v>
      </c>
      <c r="B2944" s="362"/>
      <c r="C2944" s="229" t="s">
        <v>175</v>
      </c>
      <c r="D2944" s="229" t="s">
        <v>203</v>
      </c>
      <c r="E2944" s="229" t="s">
        <v>204</v>
      </c>
      <c r="F2944" s="229" t="s">
        <v>205</v>
      </c>
      <c r="G2944" s="229" t="s">
        <v>98</v>
      </c>
    </row>
    <row r="2945" spans="1:7" ht="60">
      <c r="A2945" s="250" t="s">
        <v>1816</v>
      </c>
      <c r="B2945" s="251" t="s">
        <v>1817</v>
      </c>
      <c r="C2945" s="250" t="s">
        <v>133</v>
      </c>
      <c r="D2945" s="250" t="s">
        <v>141</v>
      </c>
      <c r="E2945" s="252">
        <v>1.0210999999999999</v>
      </c>
      <c r="F2945" s="253">
        <v>7.19</v>
      </c>
      <c r="G2945" s="253">
        <v>7.34</v>
      </c>
    </row>
    <row r="2946" spans="1:7" ht="30">
      <c r="A2946" s="250" t="s">
        <v>1818</v>
      </c>
      <c r="B2946" s="251" t="s">
        <v>1819</v>
      </c>
      <c r="C2946" s="250" t="s">
        <v>133</v>
      </c>
      <c r="D2946" s="250" t="s">
        <v>141</v>
      </c>
      <c r="E2946" s="252">
        <v>1.0210999999999999</v>
      </c>
      <c r="F2946" s="253">
        <v>18.440000000000001</v>
      </c>
      <c r="G2946" s="253">
        <v>18.82</v>
      </c>
    </row>
    <row r="2947" spans="1:7" ht="15.75" customHeight="1">
      <c r="A2947" s="254"/>
      <c r="B2947" s="254"/>
      <c r="C2947" s="254"/>
      <c r="D2947" s="254"/>
      <c r="E2947" s="359" t="s">
        <v>224</v>
      </c>
      <c r="F2947" s="359"/>
      <c r="G2947" s="255">
        <v>26.16</v>
      </c>
    </row>
    <row r="2948" spans="1:7" ht="15.75" customHeight="1">
      <c r="A2948" s="362" t="s">
        <v>234</v>
      </c>
      <c r="B2948" s="362"/>
      <c r="C2948" s="229" t="s">
        <v>175</v>
      </c>
      <c r="D2948" s="229" t="s">
        <v>203</v>
      </c>
      <c r="E2948" s="229" t="s">
        <v>204</v>
      </c>
      <c r="F2948" s="229" t="s">
        <v>205</v>
      </c>
      <c r="G2948" s="229" t="s">
        <v>98</v>
      </c>
    </row>
    <row r="2949" spans="1:7" ht="30">
      <c r="A2949" s="250" t="s">
        <v>369</v>
      </c>
      <c r="B2949" s="251" t="s">
        <v>370</v>
      </c>
      <c r="C2949" s="250" t="s">
        <v>133</v>
      </c>
      <c r="D2949" s="250" t="s">
        <v>237</v>
      </c>
      <c r="E2949" s="252">
        <v>5.1999999999999998E-2</v>
      </c>
      <c r="F2949" s="253">
        <v>22.67</v>
      </c>
      <c r="G2949" s="253">
        <v>1.17</v>
      </c>
    </row>
    <row r="2950" spans="1:7" ht="30">
      <c r="A2950" s="250" t="s">
        <v>371</v>
      </c>
      <c r="B2950" s="251" t="s">
        <v>372</v>
      </c>
      <c r="C2950" s="250" t="s">
        <v>133</v>
      </c>
      <c r="D2950" s="250" t="s">
        <v>237</v>
      </c>
      <c r="E2950" s="252">
        <v>5.1999999999999998E-2</v>
      </c>
      <c r="F2950" s="253">
        <v>27.45</v>
      </c>
      <c r="G2950" s="253">
        <v>1.42</v>
      </c>
    </row>
    <row r="2951" spans="1:7" ht="33" customHeight="1">
      <c r="A2951" s="254"/>
      <c r="B2951" s="254"/>
      <c r="C2951" s="254"/>
      <c r="D2951" s="254"/>
      <c r="E2951" s="359" t="s">
        <v>240</v>
      </c>
      <c r="F2951" s="359"/>
      <c r="G2951" s="255">
        <v>2.59</v>
      </c>
    </row>
    <row r="2952" spans="1:7" ht="15.75">
      <c r="A2952" s="254"/>
      <c r="B2952" s="254"/>
      <c r="C2952" s="254"/>
      <c r="D2952" s="254"/>
      <c r="E2952" s="360" t="s">
        <v>230</v>
      </c>
      <c r="F2952" s="360"/>
      <c r="G2952" s="230">
        <v>28.75</v>
      </c>
    </row>
    <row r="2953" spans="1:7" ht="15.75" customHeight="1">
      <c r="A2953" s="254"/>
      <c r="B2953" s="254"/>
      <c r="C2953" s="254"/>
      <c r="D2953" s="254"/>
      <c r="E2953" s="360" t="s">
        <v>231</v>
      </c>
      <c r="F2953" s="360"/>
      <c r="G2953" s="230">
        <v>27.82</v>
      </c>
    </row>
    <row r="2954" spans="1:7" ht="15.75" customHeight="1">
      <c r="A2954" s="254"/>
      <c r="B2954" s="254"/>
      <c r="C2954" s="254"/>
      <c r="D2954" s="254"/>
      <c r="E2954" s="360" t="s">
        <v>232</v>
      </c>
      <c r="F2954" s="360"/>
      <c r="G2954" s="230">
        <v>28.75</v>
      </c>
    </row>
    <row r="2955" spans="1:7" ht="15.75" customHeight="1">
      <c r="A2955" s="254"/>
      <c r="B2955" s="254"/>
      <c r="C2955" s="254"/>
      <c r="D2955" s="254"/>
      <c r="E2955" s="360" t="s">
        <v>1862</v>
      </c>
      <c r="F2955" s="360"/>
      <c r="G2955" s="230">
        <v>6.46</v>
      </c>
    </row>
    <row r="2956" spans="1:7" ht="15.75" customHeight="1">
      <c r="A2956" s="254"/>
      <c r="B2956" s="254"/>
      <c r="C2956" s="254"/>
      <c r="D2956" s="254"/>
      <c r="E2956" s="360" t="s">
        <v>233</v>
      </c>
      <c r="F2956" s="360"/>
      <c r="G2956" s="230">
        <v>35.21</v>
      </c>
    </row>
    <row r="2957" spans="1:7">
      <c r="A2957" s="254"/>
      <c r="B2957" s="254"/>
      <c r="C2957" s="361"/>
      <c r="D2957" s="361"/>
      <c r="E2957" s="254"/>
      <c r="F2957" s="254"/>
      <c r="G2957" s="254"/>
    </row>
    <row r="2958" spans="1:7" ht="15.75" customHeight="1">
      <c r="A2958" s="362" t="s">
        <v>1820</v>
      </c>
      <c r="B2958" s="362"/>
      <c r="C2958" s="362"/>
      <c r="D2958" s="362"/>
      <c r="E2958" s="362"/>
      <c r="F2958" s="362"/>
      <c r="G2958" s="362"/>
    </row>
    <row r="2959" spans="1:7" ht="15.75">
      <c r="A2959" s="362" t="s">
        <v>212</v>
      </c>
      <c r="B2959" s="362"/>
      <c r="C2959" s="229" t="s">
        <v>175</v>
      </c>
      <c r="D2959" s="229" t="s">
        <v>203</v>
      </c>
      <c r="E2959" s="229" t="s">
        <v>204</v>
      </c>
      <c r="F2959" s="229" t="s">
        <v>205</v>
      </c>
      <c r="G2959" s="229" t="s">
        <v>98</v>
      </c>
    </row>
    <row r="2960" spans="1:7">
      <c r="A2960" s="250" t="s">
        <v>365</v>
      </c>
      <c r="B2960" s="251" t="s">
        <v>366</v>
      </c>
      <c r="C2960" s="250" t="s">
        <v>133</v>
      </c>
      <c r="D2960" s="250" t="s">
        <v>192</v>
      </c>
      <c r="E2960" s="252">
        <v>0.1056</v>
      </c>
      <c r="F2960" s="253">
        <v>2.19</v>
      </c>
      <c r="G2960" s="253">
        <v>0.23</v>
      </c>
    </row>
    <row r="2961" spans="1:7">
      <c r="A2961" s="250" t="s">
        <v>1821</v>
      </c>
      <c r="B2961" s="251" t="s">
        <v>1822</v>
      </c>
      <c r="C2961" s="250" t="s">
        <v>133</v>
      </c>
      <c r="D2961" s="250" t="s">
        <v>141</v>
      </c>
      <c r="E2961" s="252">
        <v>1.0492999999999999</v>
      </c>
      <c r="F2961" s="253">
        <v>8.3699999999999992</v>
      </c>
      <c r="G2961" s="253">
        <v>8.7799999999999994</v>
      </c>
    </row>
    <row r="2962" spans="1:7" ht="15.75" customHeight="1">
      <c r="A2962" s="254"/>
      <c r="B2962" s="254"/>
      <c r="C2962" s="254"/>
      <c r="D2962" s="254"/>
      <c r="E2962" s="359" t="s">
        <v>224</v>
      </c>
      <c r="F2962" s="359"/>
      <c r="G2962" s="255">
        <v>9.01</v>
      </c>
    </row>
    <row r="2963" spans="1:7" ht="15.75" customHeight="1">
      <c r="A2963" s="362" t="s">
        <v>234</v>
      </c>
      <c r="B2963" s="362"/>
      <c r="C2963" s="229" t="s">
        <v>175</v>
      </c>
      <c r="D2963" s="229" t="s">
        <v>203</v>
      </c>
      <c r="E2963" s="229" t="s">
        <v>204</v>
      </c>
      <c r="F2963" s="229" t="s">
        <v>205</v>
      </c>
      <c r="G2963" s="229" t="s">
        <v>98</v>
      </c>
    </row>
    <row r="2964" spans="1:7" ht="30">
      <c r="A2964" s="250" t="s">
        <v>369</v>
      </c>
      <c r="B2964" s="251" t="s">
        <v>370</v>
      </c>
      <c r="C2964" s="250" t="s">
        <v>133</v>
      </c>
      <c r="D2964" s="250" t="s">
        <v>237</v>
      </c>
      <c r="E2964" s="252">
        <v>0.45300000000000001</v>
      </c>
      <c r="F2964" s="253">
        <v>22.67</v>
      </c>
      <c r="G2964" s="253">
        <v>10.26</v>
      </c>
    </row>
    <row r="2965" spans="1:7" ht="30">
      <c r="A2965" s="250" t="s">
        <v>371</v>
      </c>
      <c r="B2965" s="251" t="s">
        <v>372</v>
      </c>
      <c r="C2965" s="250" t="s">
        <v>133</v>
      </c>
      <c r="D2965" s="250" t="s">
        <v>237</v>
      </c>
      <c r="E2965" s="252">
        <v>0.45300000000000001</v>
      </c>
      <c r="F2965" s="253">
        <v>27.45</v>
      </c>
      <c r="G2965" s="253">
        <v>12.43</v>
      </c>
    </row>
    <row r="2966" spans="1:7" ht="31.5" customHeight="1">
      <c r="A2966" s="254"/>
      <c r="B2966" s="254"/>
      <c r="C2966" s="254"/>
      <c r="D2966" s="254"/>
      <c r="E2966" s="359" t="s">
        <v>240</v>
      </c>
      <c r="F2966" s="359"/>
      <c r="G2966" s="255">
        <v>22.69</v>
      </c>
    </row>
    <row r="2967" spans="1:7" ht="15.75">
      <c r="A2967" s="254"/>
      <c r="B2967" s="254"/>
      <c r="C2967" s="254"/>
      <c r="D2967" s="254"/>
      <c r="E2967" s="360" t="s">
        <v>230</v>
      </c>
      <c r="F2967" s="360"/>
      <c r="G2967" s="230">
        <v>31.7</v>
      </c>
    </row>
    <row r="2968" spans="1:7" ht="15.75" customHeight="1">
      <c r="A2968" s="254"/>
      <c r="B2968" s="254"/>
      <c r="C2968" s="254"/>
      <c r="D2968" s="254"/>
      <c r="E2968" s="360" t="s">
        <v>231</v>
      </c>
      <c r="F2968" s="360"/>
      <c r="G2968" s="230">
        <v>23.5</v>
      </c>
    </row>
    <row r="2969" spans="1:7" ht="15.75" customHeight="1">
      <c r="A2969" s="254"/>
      <c r="B2969" s="254"/>
      <c r="C2969" s="254"/>
      <c r="D2969" s="254"/>
      <c r="E2969" s="360" t="s">
        <v>232</v>
      </c>
      <c r="F2969" s="360"/>
      <c r="G2969" s="230">
        <v>31.7</v>
      </c>
    </row>
    <row r="2970" spans="1:7" ht="15.75" customHeight="1">
      <c r="A2970" s="254"/>
      <c r="B2970" s="254"/>
      <c r="C2970" s="254"/>
      <c r="D2970" s="254"/>
      <c r="E2970" s="360" t="s">
        <v>1862</v>
      </c>
      <c r="F2970" s="360"/>
      <c r="G2970" s="230">
        <v>7.12</v>
      </c>
    </row>
    <row r="2971" spans="1:7" ht="15.75" customHeight="1">
      <c r="A2971" s="254"/>
      <c r="B2971" s="254"/>
      <c r="C2971" s="254"/>
      <c r="D2971" s="254"/>
      <c r="E2971" s="360" t="s">
        <v>233</v>
      </c>
      <c r="F2971" s="360"/>
      <c r="G2971" s="230">
        <v>38.82</v>
      </c>
    </row>
    <row r="2972" spans="1:7">
      <c r="A2972" s="254"/>
      <c r="B2972" s="254"/>
      <c r="C2972" s="361"/>
      <c r="D2972" s="361"/>
      <c r="E2972" s="254"/>
      <c r="F2972" s="254"/>
      <c r="G2972" s="254"/>
    </row>
    <row r="2973" spans="1:7" ht="15.75" customHeight="1">
      <c r="A2973" s="362" t="s">
        <v>1823</v>
      </c>
      <c r="B2973" s="362"/>
      <c r="C2973" s="362"/>
      <c r="D2973" s="362"/>
      <c r="E2973" s="362"/>
      <c r="F2973" s="362"/>
      <c r="G2973" s="362"/>
    </row>
    <row r="2974" spans="1:7" ht="15.75">
      <c r="A2974" s="362" t="s">
        <v>590</v>
      </c>
      <c r="B2974" s="362"/>
      <c r="C2974" s="229" t="s">
        <v>175</v>
      </c>
      <c r="D2974" s="229" t="s">
        <v>203</v>
      </c>
      <c r="E2974" s="229" t="s">
        <v>204</v>
      </c>
      <c r="F2974" s="229" t="s">
        <v>205</v>
      </c>
      <c r="G2974" s="229" t="s">
        <v>98</v>
      </c>
    </row>
    <row r="2975" spans="1:7" ht="45">
      <c r="A2975" s="250" t="s">
        <v>1824</v>
      </c>
      <c r="B2975" s="251" t="s">
        <v>1825</v>
      </c>
      <c r="C2975" s="250" t="s">
        <v>133</v>
      </c>
      <c r="D2975" s="250" t="s">
        <v>192</v>
      </c>
      <c r="E2975" s="252">
        <v>1</v>
      </c>
      <c r="F2975" s="253">
        <v>2368.0500000000002</v>
      </c>
      <c r="G2975" s="253">
        <v>2368.0500000000002</v>
      </c>
    </row>
    <row r="2976" spans="1:7" ht="15.75" customHeight="1">
      <c r="A2976" s="254"/>
      <c r="B2976" s="254"/>
      <c r="C2976" s="254"/>
      <c r="D2976" s="254"/>
      <c r="E2976" s="359" t="s">
        <v>591</v>
      </c>
      <c r="F2976" s="359"/>
      <c r="G2976" s="255">
        <v>2368.0500000000002</v>
      </c>
    </row>
    <row r="2977" spans="1:7" ht="15.75">
      <c r="A2977" s="362" t="s">
        <v>212</v>
      </c>
      <c r="B2977" s="362"/>
      <c r="C2977" s="229" t="s">
        <v>175</v>
      </c>
      <c r="D2977" s="229" t="s">
        <v>203</v>
      </c>
      <c r="E2977" s="229" t="s">
        <v>204</v>
      </c>
      <c r="F2977" s="229" t="s">
        <v>205</v>
      </c>
      <c r="G2977" s="229" t="s">
        <v>98</v>
      </c>
    </row>
    <row r="2978" spans="1:7" ht="45">
      <c r="A2978" s="250" t="s">
        <v>441</v>
      </c>
      <c r="B2978" s="251" t="s">
        <v>442</v>
      </c>
      <c r="C2978" s="250" t="s">
        <v>133</v>
      </c>
      <c r="D2978" s="250" t="s">
        <v>192</v>
      </c>
      <c r="E2978" s="252">
        <v>9</v>
      </c>
      <c r="F2978" s="253">
        <v>0.61</v>
      </c>
      <c r="G2978" s="253">
        <v>5.49</v>
      </c>
    </row>
    <row r="2979" spans="1:7" ht="30">
      <c r="A2979" s="250" t="s">
        <v>1826</v>
      </c>
      <c r="B2979" s="251" t="s">
        <v>1827</v>
      </c>
      <c r="C2979" s="250" t="s">
        <v>133</v>
      </c>
      <c r="D2979" s="250" t="s">
        <v>192</v>
      </c>
      <c r="E2979" s="252">
        <v>6</v>
      </c>
      <c r="F2979" s="253">
        <v>1.29</v>
      </c>
      <c r="G2979" s="253">
        <v>7.74</v>
      </c>
    </row>
    <row r="2980" spans="1:7" ht="45">
      <c r="A2980" s="250" t="s">
        <v>1828</v>
      </c>
      <c r="B2980" s="251" t="s">
        <v>1829</v>
      </c>
      <c r="C2980" s="250" t="s">
        <v>133</v>
      </c>
      <c r="D2980" s="250" t="s">
        <v>192</v>
      </c>
      <c r="E2980" s="252">
        <v>4</v>
      </c>
      <c r="F2980" s="253">
        <v>0.48</v>
      </c>
      <c r="G2980" s="253">
        <v>1.92</v>
      </c>
    </row>
    <row r="2981" spans="1:7" ht="30">
      <c r="A2981" s="250" t="s">
        <v>1813</v>
      </c>
      <c r="B2981" s="251" t="s">
        <v>1814</v>
      </c>
      <c r="C2981" s="250" t="s">
        <v>133</v>
      </c>
      <c r="D2981" s="250" t="s">
        <v>192</v>
      </c>
      <c r="E2981" s="252">
        <v>2</v>
      </c>
      <c r="F2981" s="253">
        <v>20.27</v>
      </c>
      <c r="G2981" s="253">
        <v>40.54</v>
      </c>
    </row>
    <row r="2982" spans="1:7" ht="30">
      <c r="A2982" s="250" t="s">
        <v>1478</v>
      </c>
      <c r="B2982" s="251" t="s">
        <v>1479</v>
      </c>
      <c r="C2982" s="250" t="s">
        <v>133</v>
      </c>
      <c r="D2982" s="250" t="s">
        <v>192</v>
      </c>
      <c r="E2982" s="252">
        <v>10</v>
      </c>
      <c r="F2982" s="253">
        <v>0.99</v>
      </c>
      <c r="G2982" s="253">
        <v>9.9</v>
      </c>
    </row>
    <row r="2983" spans="1:7" ht="15.75" customHeight="1">
      <c r="A2983" s="254"/>
      <c r="B2983" s="254"/>
      <c r="C2983" s="254"/>
      <c r="D2983" s="254"/>
      <c r="E2983" s="359" t="s">
        <v>224</v>
      </c>
      <c r="F2983" s="359"/>
      <c r="G2983" s="255">
        <v>65.59</v>
      </c>
    </row>
    <row r="2984" spans="1:7" ht="15.75" customHeight="1">
      <c r="A2984" s="362" t="s">
        <v>234</v>
      </c>
      <c r="B2984" s="362"/>
      <c r="C2984" s="229" t="s">
        <v>175</v>
      </c>
      <c r="D2984" s="229" t="s">
        <v>203</v>
      </c>
      <c r="E2984" s="229" t="s">
        <v>204</v>
      </c>
      <c r="F2984" s="229" t="s">
        <v>205</v>
      </c>
      <c r="G2984" s="229" t="s">
        <v>98</v>
      </c>
    </row>
    <row r="2985" spans="1:7">
      <c r="A2985" s="250" t="s">
        <v>288</v>
      </c>
      <c r="B2985" s="251" t="s">
        <v>289</v>
      </c>
      <c r="C2985" s="250" t="s">
        <v>133</v>
      </c>
      <c r="D2985" s="250" t="s">
        <v>237</v>
      </c>
      <c r="E2985" s="252">
        <v>2.3334000000000001</v>
      </c>
      <c r="F2985" s="253">
        <v>23.36</v>
      </c>
      <c r="G2985" s="253">
        <v>54.5</v>
      </c>
    </row>
    <row r="2986" spans="1:7">
      <c r="A2986" s="250" t="s">
        <v>1830</v>
      </c>
      <c r="B2986" s="251" t="s">
        <v>1831</v>
      </c>
      <c r="C2986" s="250" t="s">
        <v>133</v>
      </c>
      <c r="D2986" s="250" t="s">
        <v>237</v>
      </c>
      <c r="E2986" s="252">
        <v>2.3334000000000001</v>
      </c>
      <c r="F2986" s="253">
        <v>28.26</v>
      </c>
      <c r="G2986" s="253">
        <v>65.94</v>
      </c>
    </row>
    <row r="2987" spans="1:7" ht="15.75" customHeight="1">
      <c r="A2987" s="254"/>
      <c r="B2987" s="254"/>
      <c r="C2987" s="254"/>
      <c r="D2987" s="254"/>
      <c r="E2987" s="359" t="s">
        <v>240</v>
      </c>
      <c r="F2987" s="359"/>
      <c r="G2987" s="255">
        <v>120.44</v>
      </c>
    </row>
    <row r="2988" spans="1:7" ht="15.75">
      <c r="A2988" s="254"/>
      <c r="B2988" s="254"/>
      <c r="C2988" s="254"/>
      <c r="D2988" s="254"/>
      <c r="E2988" s="360" t="s">
        <v>230</v>
      </c>
      <c r="F2988" s="360"/>
      <c r="G2988" s="230">
        <v>2554.08</v>
      </c>
    </row>
    <row r="2989" spans="1:7" ht="15.75" customHeight="1">
      <c r="A2989" s="254"/>
      <c r="B2989" s="254"/>
      <c r="C2989" s="254"/>
      <c r="D2989" s="254"/>
      <c r="E2989" s="360" t="s">
        <v>231</v>
      </c>
      <c r="F2989" s="360"/>
      <c r="G2989" s="230">
        <v>2511.52</v>
      </c>
    </row>
    <row r="2990" spans="1:7" ht="15.75" customHeight="1">
      <c r="A2990" s="254"/>
      <c r="B2990" s="254"/>
      <c r="C2990" s="254"/>
      <c r="D2990" s="254"/>
      <c r="E2990" s="360" t="s">
        <v>232</v>
      </c>
      <c r="F2990" s="360"/>
      <c r="G2990" s="230">
        <v>2554.08</v>
      </c>
    </row>
    <row r="2991" spans="1:7" ht="15.75" customHeight="1">
      <c r="A2991" s="254"/>
      <c r="B2991" s="254"/>
      <c r="C2991" s="254"/>
      <c r="D2991" s="254"/>
      <c r="E2991" s="360" t="s">
        <v>1862</v>
      </c>
      <c r="F2991" s="360"/>
      <c r="G2991" s="230">
        <v>573.9</v>
      </c>
    </row>
    <row r="2992" spans="1:7" ht="15.75" customHeight="1">
      <c r="A2992" s="254"/>
      <c r="B2992" s="254"/>
      <c r="C2992" s="254"/>
      <c r="D2992" s="254"/>
      <c r="E2992" s="360" t="s">
        <v>233</v>
      </c>
      <c r="F2992" s="360"/>
      <c r="G2992" s="230">
        <v>3127.98</v>
      </c>
    </row>
    <row r="2993" spans="1:7">
      <c r="A2993" s="254"/>
      <c r="B2993" s="254"/>
      <c r="C2993" s="361"/>
      <c r="D2993" s="361"/>
      <c r="E2993" s="254"/>
      <c r="F2993" s="254"/>
      <c r="G2993" s="254"/>
    </row>
    <row r="2994" spans="1:7" ht="15.75" customHeight="1">
      <c r="A2994" s="362" t="s">
        <v>1832</v>
      </c>
      <c r="B2994" s="362"/>
      <c r="C2994" s="362"/>
      <c r="D2994" s="362"/>
      <c r="E2994" s="362"/>
      <c r="F2994" s="362"/>
      <c r="G2994" s="362"/>
    </row>
    <row r="2995" spans="1:7" ht="15.75">
      <c r="A2995" s="362" t="s">
        <v>590</v>
      </c>
      <c r="B2995" s="362"/>
      <c r="C2995" s="229" t="s">
        <v>175</v>
      </c>
      <c r="D2995" s="229" t="s">
        <v>203</v>
      </c>
      <c r="E2995" s="229" t="s">
        <v>204</v>
      </c>
      <c r="F2995" s="229" t="s">
        <v>205</v>
      </c>
      <c r="G2995" s="229" t="s">
        <v>98</v>
      </c>
    </row>
    <row r="2996" spans="1:7" ht="45">
      <c r="A2996" s="250" t="s">
        <v>1833</v>
      </c>
      <c r="B2996" s="251" t="s">
        <v>1834</v>
      </c>
      <c r="C2996" s="250" t="s">
        <v>133</v>
      </c>
      <c r="D2996" s="250" t="s">
        <v>192</v>
      </c>
      <c r="E2996" s="252">
        <v>1</v>
      </c>
      <c r="F2996" s="253">
        <v>3515.45</v>
      </c>
      <c r="G2996" s="253">
        <v>3515.45</v>
      </c>
    </row>
    <row r="2997" spans="1:7" ht="15.75" customHeight="1">
      <c r="A2997" s="254"/>
      <c r="B2997" s="254"/>
      <c r="C2997" s="254"/>
      <c r="D2997" s="254"/>
      <c r="E2997" s="359" t="s">
        <v>591</v>
      </c>
      <c r="F2997" s="359"/>
      <c r="G2997" s="255">
        <v>3515.45</v>
      </c>
    </row>
    <row r="2998" spans="1:7" ht="15.75">
      <c r="A2998" s="362" t="s">
        <v>212</v>
      </c>
      <c r="B2998" s="362"/>
      <c r="C2998" s="229" t="s">
        <v>175</v>
      </c>
      <c r="D2998" s="229" t="s">
        <v>203</v>
      </c>
      <c r="E2998" s="229" t="s">
        <v>204</v>
      </c>
      <c r="F2998" s="229" t="s">
        <v>205</v>
      </c>
      <c r="G2998" s="229" t="s">
        <v>98</v>
      </c>
    </row>
    <row r="2999" spans="1:7" ht="45">
      <c r="A2999" s="250" t="s">
        <v>441</v>
      </c>
      <c r="B2999" s="251" t="s">
        <v>442</v>
      </c>
      <c r="C2999" s="250" t="s">
        <v>133</v>
      </c>
      <c r="D2999" s="250" t="s">
        <v>192</v>
      </c>
      <c r="E2999" s="252">
        <v>9</v>
      </c>
      <c r="F2999" s="253">
        <v>0.61</v>
      </c>
      <c r="G2999" s="253">
        <v>5.49</v>
      </c>
    </row>
    <row r="3000" spans="1:7" ht="30">
      <c r="A3000" s="250" t="s">
        <v>1826</v>
      </c>
      <c r="B3000" s="251" t="s">
        <v>1827</v>
      </c>
      <c r="C3000" s="250" t="s">
        <v>133</v>
      </c>
      <c r="D3000" s="250" t="s">
        <v>192</v>
      </c>
      <c r="E3000" s="252">
        <v>6</v>
      </c>
      <c r="F3000" s="253">
        <v>1.29</v>
      </c>
      <c r="G3000" s="253">
        <v>7.74</v>
      </c>
    </row>
    <row r="3001" spans="1:7" ht="45">
      <c r="A3001" s="250" t="s">
        <v>1828</v>
      </c>
      <c r="B3001" s="251" t="s">
        <v>1829</v>
      </c>
      <c r="C3001" s="250" t="s">
        <v>133</v>
      </c>
      <c r="D3001" s="250" t="s">
        <v>192</v>
      </c>
      <c r="E3001" s="252">
        <v>4</v>
      </c>
      <c r="F3001" s="253">
        <v>0.48</v>
      </c>
      <c r="G3001" s="253">
        <v>1.92</v>
      </c>
    </row>
    <row r="3002" spans="1:7" ht="30">
      <c r="A3002" s="250" t="s">
        <v>1813</v>
      </c>
      <c r="B3002" s="251" t="s">
        <v>1814</v>
      </c>
      <c r="C3002" s="250" t="s">
        <v>133</v>
      </c>
      <c r="D3002" s="250" t="s">
        <v>192</v>
      </c>
      <c r="E3002" s="252">
        <v>2</v>
      </c>
      <c r="F3002" s="253">
        <v>20.27</v>
      </c>
      <c r="G3002" s="253">
        <v>40.54</v>
      </c>
    </row>
    <row r="3003" spans="1:7" ht="30">
      <c r="A3003" s="250" t="s">
        <v>1478</v>
      </c>
      <c r="B3003" s="251" t="s">
        <v>1479</v>
      </c>
      <c r="C3003" s="250" t="s">
        <v>133</v>
      </c>
      <c r="D3003" s="250" t="s">
        <v>192</v>
      </c>
      <c r="E3003" s="252">
        <v>10</v>
      </c>
      <c r="F3003" s="253">
        <v>0.99</v>
      </c>
      <c r="G3003" s="253">
        <v>9.9</v>
      </c>
    </row>
    <row r="3004" spans="1:7" ht="15.75" customHeight="1">
      <c r="A3004" s="254"/>
      <c r="B3004" s="254"/>
      <c r="C3004" s="254"/>
      <c r="D3004" s="254"/>
      <c r="E3004" s="359" t="s">
        <v>224</v>
      </c>
      <c r="F3004" s="359"/>
      <c r="G3004" s="255">
        <v>65.59</v>
      </c>
    </row>
    <row r="3005" spans="1:7" ht="15.75" customHeight="1">
      <c r="A3005" s="362" t="s">
        <v>234</v>
      </c>
      <c r="B3005" s="362"/>
      <c r="C3005" s="229" t="s">
        <v>175</v>
      </c>
      <c r="D3005" s="229" t="s">
        <v>203</v>
      </c>
      <c r="E3005" s="229" t="s">
        <v>204</v>
      </c>
      <c r="F3005" s="229" t="s">
        <v>205</v>
      </c>
      <c r="G3005" s="229" t="s">
        <v>98</v>
      </c>
    </row>
    <row r="3006" spans="1:7">
      <c r="A3006" s="250" t="s">
        <v>288</v>
      </c>
      <c r="B3006" s="251" t="s">
        <v>289</v>
      </c>
      <c r="C3006" s="250" t="s">
        <v>133</v>
      </c>
      <c r="D3006" s="250" t="s">
        <v>237</v>
      </c>
      <c r="E3006" s="252">
        <v>2.5230000000000001</v>
      </c>
      <c r="F3006" s="253">
        <v>23.36</v>
      </c>
      <c r="G3006" s="253">
        <v>58.93</v>
      </c>
    </row>
    <row r="3007" spans="1:7">
      <c r="A3007" s="250" t="s">
        <v>1830</v>
      </c>
      <c r="B3007" s="251" t="s">
        <v>1831</v>
      </c>
      <c r="C3007" s="250" t="s">
        <v>133</v>
      </c>
      <c r="D3007" s="250" t="s">
        <v>237</v>
      </c>
      <c r="E3007" s="252">
        <v>2.5230000000000001</v>
      </c>
      <c r="F3007" s="253">
        <v>28.26</v>
      </c>
      <c r="G3007" s="253">
        <v>71.290000000000006</v>
      </c>
    </row>
    <row r="3008" spans="1:7" ht="15.75" customHeight="1">
      <c r="A3008" s="254"/>
      <c r="B3008" s="254"/>
      <c r="C3008" s="254"/>
      <c r="D3008" s="254"/>
      <c r="E3008" s="359" t="s">
        <v>240</v>
      </c>
      <c r="F3008" s="359"/>
      <c r="G3008" s="255">
        <v>130.22</v>
      </c>
    </row>
    <row r="3009" spans="1:7" ht="15.75">
      <c r="A3009" s="254"/>
      <c r="B3009" s="254"/>
      <c r="C3009" s="254"/>
      <c r="D3009" s="254"/>
      <c r="E3009" s="360" t="s">
        <v>230</v>
      </c>
      <c r="F3009" s="360"/>
      <c r="G3009" s="230">
        <v>3711.26</v>
      </c>
    </row>
    <row r="3010" spans="1:7" ht="15.75" customHeight="1">
      <c r="A3010" s="254"/>
      <c r="B3010" s="254"/>
      <c r="C3010" s="254"/>
      <c r="D3010" s="254"/>
      <c r="E3010" s="360" t="s">
        <v>231</v>
      </c>
      <c r="F3010" s="360"/>
      <c r="G3010" s="230">
        <v>3665.25</v>
      </c>
    </row>
    <row r="3011" spans="1:7" ht="15.75" customHeight="1">
      <c r="A3011" s="254"/>
      <c r="B3011" s="254"/>
      <c r="C3011" s="254"/>
      <c r="D3011" s="254"/>
      <c r="E3011" s="360" t="s">
        <v>232</v>
      </c>
      <c r="F3011" s="360"/>
      <c r="G3011" s="230">
        <v>3711.26</v>
      </c>
    </row>
    <row r="3012" spans="1:7" ht="15.75" customHeight="1">
      <c r="A3012" s="254"/>
      <c r="B3012" s="254"/>
      <c r="C3012" s="254"/>
      <c r="D3012" s="254"/>
      <c r="E3012" s="360" t="s">
        <v>1862</v>
      </c>
      <c r="F3012" s="360"/>
      <c r="G3012" s="230">
        <v>833.92</v>
      </c>
    </row>
    <row r="3013" spans="1:7" ht="15.75" customHeight="1">
      <c r="A3013" s="254"/>
      <c r="B3013" s="254"/>
      <c r="C3013" s="254"/>
      <c r="D3013" s="254"/>
      <c r="E3013" s="360" t="s">
        <v>233</v>
      </c>
      <c r="F3013" s="360"/>
      <c r="G3013" s="230">
        <v>4545.18</v>
      </c>
    </row>
    <row r="3014" spans="1:7">
      <c r="A3014" s="254"/>
      <c r="B3014" s="254"/>
      <c r="C3014" s="361"/>
      <c r="D3014" s="361"/>
      <c r="E3014" s="254"/>
      <c r="F3014" s="254"/>
      <c r="G3014" s="254"/>
    </row>
    <row r="3015" spans="1:7" ht="15.75" customHeight="1">
      <c r="A3015" s="362" t="s">
        <v>1835</v>
      </c>
      <c r="B3015" s="362"/>
      <c r="C3015" s="362"/>
      <c r="D3015" s="362"/>
      <c r="E3015" s="362"/>
      <c r="F3015" s="362"/>
      <c r="G3015" s="362"/>
    </row>
    <row r="3016" spans="1:7" ht="15.75">
      <c r="A3016" s="362" t="s">
        <v>590</v>
      </c>
      <c r="B3016" s="362"/>
      <c r="C3016" s="229" t="s">
        <v>175</v>
      </c>
      <c r="D3016" s="229" t="s">
        <v>203</v>
      </c>
      <c r="E3016" s="229" t="s">
        <v>204</v>
      </c>
      <c r="F3016" s="229" t="s">
        <v>205</v>
      </c>
      <c r="G3016" s="229" t="s">
        <v>98</v>
      </c>
    </row>
    <row r="3017" spans="1:7" ht="45">
      <c r="A3017" s="250" t="s">
        <v>1836</v>
      </c>
      <c r="B3017" s="251" t="s">
        <v>1837</v>
      </c>
      <c r="C3017" s="250" t="s">
        <v>133</v>
      </c>
      <c r="D3017" s="250" t="s">
        <v>192</v>
      </c>
      <c r="E3017" s="252">
        <v>1</v>
      </c>
      <c r="F3017" s="253">
        <v>4858.6899999999996</v>
      </c>
      <c r="G3017" s="253">
        <v>4858.6899999999996</v>
      </c>
    </row>
    <row r="3018" spans="1:7" ht="15.75" customHeight="1">
      <c r="A3018" s="254"/>
      <c r="B3018" s="254"/>
      <c r="C3018" s="254"/>
      <c r="D3018" s="254"/>
      <c r="E3018" s="359" t="s">
        <v>591</v>
      </c>
      <c r="F3018" s="359"/>
      <c r="G3018" s="255">
        <v>4858.6899999999996</v>
      </c>
    </row>
    <row r="3019" spans="1:7" ht="15.75">
      <c r="A3019" s="362" t="s">
        <v>212</v>
      </c>
      <c r="B3019" s="362"/>
      <c r="C3019" s="229" t="s">
        <v>175</v>
      </c>
      <c r="D3019" s="229" t="s">
        <v>203</v>
      </c>
      <c r="E3019" s="229" t="s">
        <v>204</v>
      </c>
      <c r="F3019" s="229" t="s">
        <v>205</v>
      </c>
      <c r="G3019" s="229" t="s">
        <v>98</v>
      </c>
    </row>
    <row r="3020" spans="1:7" ht="45">
      <c r="A3020" s="250" t="s">
        <v>441</v>
      </c>
      <c r="B3020" s="251" t="s">
        <v>442</v>
      </c>
      <c r="C3020" s="250" t="s">
        <v>133</v>
      </c>
      <c r="D3020" s="250" t="s">
        <v>192</v>
      </c>
      <c r="E3020" s="252">
        <v>9</v>
      </c>
      <c r="F3020" s="253">
        <v>0.61</v>
      </c>
      <c r="G3020" s="253">
        <v>5.49</v>
      </c>
    </row>
    <row r="3021" spans="1:7" ht="30">
      <c r="A3021" s="250" t="s">
        <v>1826</v>
      </c>
      <c r="B3021" s="251" t="s">
        <v>1827</v>
      </c>
      <c r="C3021" s="250" t="s">
        <v>133</v>
      </c>
      <c r="D3021" s="250" t="s">
        <v>192</v>
      </c>
      <c r="E3021" s="252">
        <v>6</v>
      </c>
      <c r="F3021" s="253">
        <v>1.29</v>
      </c>
      <c r="G3021" s="253">
        <v>7.74</v>
      </c>
    </row>
    <row r="3022" spans="1:7" ht="45">
      <c r="A3022" s="250" t="s">
        <v>1828</v>
      </c>
      <c r="B3022" s="251" t="s">
        <v>1829</v>
      </c>
      <c r="C3022" s="250" t="s">
        <v>133</v>
      </c>
      <c r="D3022" s="250" t="s">
        <v>192</v>
      </c>
      <c r="E3022" s="252">
        <v>4</v>
      </c>
      <c r="F3022" s="253">
        <v>0.48</v>
      </c>
      <c r="G3022" s="253">
        <v>1.92</v>
      </c>
    </row>
    <row r="3023" spans="1:7" ht="30">
      <c r="A3023" s="250" t="s">
        <v>1813</v>
      </c>
      <c r="B3023" s="251" t="s">
        <v>1814</v>
      </c>
      <c r="C3023" s="250" t="s">
        <v>133</v>
      </c>
      <c r="D3023" s="250" t="s">
        <v>192</v>
      </c>
      <c r="E3023" s="252">
        <v>2</v>
      </c>
      <c r="F3023" s="253">
        <v>20.27</v>
      </c>
      <c r="G3023" s="253">
        <v>40.54</v>
      </c>
    </row>
    <row r="3024" spans="1:7" ht="30">
      <c r="A3024" s="250" t="s">
        <v>1478</v>
      </c>
      <c r="B3024" s="251" t="s">
        <v>1479</v>
      </c>
      <c r="C3024" s="250" t="s">
        <v>133</v>
      </c>
      <c r="D3024" s="250" t="s">
        <v>192</v>
      </c>
      <c r="E3024" s="252">
        <v>10</v>
      </c>
      <c r="F3024" s="253">
        <v>0.99</v>
      </c>
      <c r="G3024" s="253">
        <v>9.9</v>
      </c>
    </row>
    <row r="3025" spans="1:7" ht="15.75" customHeight="1">
      <c r="A3025" s="254"/>
      <c r="B3025" s="254"/>
      <c r="C3025" s="254"/>
      <c r="D3025" s="254"/>
      <c r="E3025" s="359" t="s">
        <v>224</v>
      </c>
      <c r="F3025" s="359"/>
      <c r="G3025" s="255">
        <v>65.59</v>
      </c>
    </row>
    <row r="3026" spans="1:7" ht="15.75" customHeight="1">
      <c r="A3026" s="362" t="s">
        <v>234</v>
      </c>
      <c r="B3026" s="362"/>
      <c r="C3026" s="229" t="s">
        <v>175</v>
      </c>
      <c r="D3026" s="229" t="s">
        <v>203</v>
      </c>
      <c r="E3026" s="229" t="s">
        <v>204</v>
      </c>
      <c r="F3026" s="229" t="s">
        <v>205</v>
      </c>
      <c r="G3026" s="229" t="s">
        <v>98</v>
      </c>
    </row>
    <row r="3027" spans="1:7">
      <c r="A3027" s="250" t="s">
        <v>288</v>
      </c>
      <c r="B3027" s="251" t="s">
        <v>289</v>
      </c>
      <c r="C3027" s="250" t="s">
        <v>133</v>
      </c>
      <c r="D3027" s="250" t="s">
        <v>237</v>
      </c>
      <c r="E3027" s="252">
        <v>2.6335000000000002</v>
      </c>
      <c r="F3027" s="253">
        <v>23.36</v>
      </c>
      <c r="G3027" s="253">
        <v>61.51</v>
      </c>
    </row>
    <row r="3028" spans="1:7">
      <c r="A3028" s="250" t="s">
        <v>1830</v>
      </c>
      <c r="B3028" s="251" t="s">
        <v>1831</v>
      </c>
      <c r="C3028" s="250" t="s">
        <v>133</v>
      </c>
      <c r="D3028" s="250" t="s">
        <v>237</v>
      </c>
      <c r="E3028" s="252">
        <v>2.6335000000000002</v>
      </c>
      <c r="F3028" s="253">
        <v>28.26</v>
      </c>
      <c r="G3028" s="253">
        <v>74.42</v>
      </c>
    </row>
    <row r="3029" spans="1:7" ht="15.75" customHeight="1">
      <c r="A3029" s="254"/>
      <c r="B3029" s="254"/>
      <c r="C3029" s="254"/>
      <c r="D3029" s="254"/>
      <c r="E3029" s="359" t="s">
        <v>240</v>
      </c>
      <c r="F3029" s="359"/>
      <c r="G3029" s="255">
        <v>135.93</v>
      </c>
    </row>
    <row r="3030" spans="1:7" ht="15.75">
      <c r="A3030" s="254"/>
      <c r="B3030" s="254"/>
      <c r="C3030" s="254"/>
      <c r="D3030" s="254"/>
      <c r="E3030" s="360" t="s">
        <v>230</v>
      </c>
      <c r="F3030" s="360"/>
      <c r="G3030" s="230">
        <v>5060.21</v>
      </c>
    </row>
    <row r="3031" spans="1:7" ht="15.75" customHeight="1">
      <c r="A3031" s="254"/>
      <c r="B3031" s="254"/>
      <c r="C3031" s="254"/>
      <c r="D3031" s="254"/>
      <c r="E3031" s="360" t="s">
        <v>231</v>
      </c>
      <c r="F3031" s="360"/>
      <c r="G3031" s="230">
        <v>5012.18</v>
      </c>
    </row>
    <row r="3032" spans="1:7" ht="15.75" customHeight="1">
      <c r="A3032" s="254"/>
      <c r="B3032" s="254"/>
      <c r="C3032" s="254"/>
      <c r="D3032" s="254"/>
      <c r="E3032" s="360" t="s">
        <v>232</v>
      </c>
      <c r="F3032" s="360"/>
      <c r="G3032" s="230">
        <v>5060.21</v>
      </c>
    </row>
    <row r="3033" spans="1:7" ht="15.75" customHeight="1">
      <c r="A3033" s="254"/>
      <c r="B3033" s="254"/>
      <c r="C3033" s="254"/>
      <c r="D3033" s="254"/>
      <c r="E3033" s="360" t="s">
        <v>1862</v>
      </c>
      <c r="F3033" s="360"/>
      <c r="G3033" s="230">
        <v>1137.03</v>
      </c>
    </row>
    <row r="3034" spans="1:7" ht="15.75" customHeight="1">
      <c r="A3034" s="254"/>
      <c r="B3034" s="254"/>
      <c r="C3034" s="254"/>
      <c r="D3034" s="254"/>
      <c r="E3034" s="360" t="s">
        <v>233</v>
      </c>
      <c r="F3034" s="360"/>
      <c r="G3034" s="230">
        <v>6197.24</v>
      </c>
    </row>
    <row r="3035" spans="1:7">
      <c r="A3035" s="254"/>
      <c r="B3035" s="254"/>
      <c r="C3035" s="361"/>
      <c r="D3035" s="361"/>
      <c r="E3035" s="254"/>
      <c r="F3035" s="254"/>
      <c r="G3035" s="254"/>
    </row>
    <row r="3036" spans="1:7" ht="15.75" customHeight="1">
      <c r="A3036" s="362" t="s">
        <v>1838</v>
      </c>
      <c r="B3036" s="362"/>
      <c r="C3036" s="362"/>
      <c r="D3036" s="362"/>
      <c r="E3036" s="362"/>
      <c r="F3036" s="362"/>
      <c r="G3036" s="362"/>
    </row>
    <row r="3037" spans="1:7" ht="15.75">
      <c r="A3037" s="362" t="s">
        <v>590</v>
      </c>
      <c r="B3037" s="362"/>
      <c r="C3037" s="229" t="s">
        <v>175</v>
      </c>
      <c r="D3037" s="229" t="s">
        <v>203</v>
      </c>
      <c r="E3037" s="229" t="s">
        <v>204</v>
      </c>
      <c r="F3037" s="229" t="s">
        <v>205</v>
      </c>
      <c r="G3037" s="229" t="s">
        <v>98</v>
      </c>
    </row>
    <row r="3038" spans="1:7" ht="45">
      <c r="A3038" s="250" t="s">
        <v>1839</v>
      </c>
      <c r="B3038" s="251" t="s">
        <v>1840</v>
      </c>
      <c r="C3038" s="250" t="s">
        <v>133</v>
      </c>
      <c r="D3038" s="250" t="s">
        <v>192</v>
      </c>
      <c r="E3038" s="252">
        <v>1</v>
      </c>
      <c r="F3038" s="253">
        <v>11547.43</v>
      </c>
      <c r="G3038" s="253">
        <v>11547.43</v>
      </c>
    </row>
    <row r="3039" spans="1:7" ht="15.75" customHeight="1">
      <c r="A3039" s="254"/>
      <c r="B3039" s="254"/>
      <c r="C3039" s="254"/>
      <c r="D3039" s="254"/>
      <c r="E3039" s="359" t="s">
        <v>591</v>
      </c>
      <c r="F3039" s="359"/>
      <c r="G3039" s="255">
        <v>11547.43</v>
      </c>
    </row>
    <row r="3040" spans="1:7" ht="15.75">
      <c r="A3040" s="362" t="s">
        <v>212</v>
      </c>
      <c r="B3040" s="362"/>
      <c r="C3040" s="229" t="s">
        <v>175</v>
      </c>
      <c r="D3040" s="229" t="s">
        <v>203</v>
      </c>
      <c r="E3040" s="229" t="s">
        <v>204</v>
      </c>
      <c r="F3040" s="229" t="s">
        <v>205</v>
      </c>
      <c r="G3040" s="229" t="s">
        <v>98</v>
      </c>
    </row>
    <row r="3041" spans="1:7" ht="30">
      <c r="A3041" s="250" t="s">
        <v>1841</v>
      </c>
      <c r="B3041" s="251" t="s">
        <v>1842</v>
      </c>
      <c r="C3041" s="250" t="s">
        <v>133</v>
      </c>
      <c r="D3041" s="250" t="s">
        <v>192</v>
      </c>
      <c r="E3041" s="252">
        <v>6</v>
      </c>
      <c r="F3041" s="253">
        <v>1.79</v>
      </c>
      <c r="G3041" s="253">
        <v>10.74</v>
      </c>
    </row>
    <row r="3042" spans="1:7">
      <c r="A3042" s="250" t="s">
        <v>1843</v>
      </c>
      <c r="B3042" s="251" t="s">
        <v>1844</v>
      </c>
      <c r="C3042" s="250" t="s">
        <v>133</v>
      </c>
      <c r="D3042" s="250" t="s">
        <v>192</v>
      </c>
      <c r="E3042" s="252">
        <v>6</v>
      </c>
      <c r="F3042" s="253">
        <v>0.37</v>
      </c>
      <c r="G3042" s="253">
        <v>2.2200000000000002</v>
      </c>
    </row>
    <row r="3043" spans="1:7" ht="30">
      <c r="A3043" s="250" t="s">
        <v>1826</v>
      </c>
      <c r="B3043" s="251" t="s">
        <v>1827</v>
      </c>
      <c r="C3043" s="250" t="s">
        <v>133</v>
      </c>
      <c r="D3043" s="250" t="s">
        <v>192</v>
      </c>
      <c r="E3043" s="252">
        <v>6</v>
      </c>
      <c r="F3043" s="253">
        <v>1.29</v>
      </c>
      <c r="G3043" s="253">
        <v>7.74</v>
      </c>
    </row>
    <row r="3044" spans="1:7" ht="45">
      <c r="A3044" s="250" t="s">
        <v>1828</v>
      </c>
      <c r="B3044" s="251" t="s">
        <v>1829</v>
      </c>
      <c r="C3044" s="250" t="s">
        <v>133</v>
      </c>
      <c r="D3044" s="250" t="s">
        <v>192</v>
      </c>
      <c r="E3044" s="252">
        <v>8</v>
      </c>
      <c r="F3044" s="253">
        <v>0.48</v>
      </c>
      <c r="G3044" s="253">
        <v>3.84</v>
      </c>
    </row>
    <row r="3045" spans="1:7" ht="30">
      <c r="A3045" s="250" t="s">
        <v>1845</v>
      </c>
      <c r="B3045" s="251" t="s">
        <v>1846</v>
      </c>
      <c r="C3045" s="250" t="s">
        <v>133</v>
      </c>
      <c r="D3045" s="250" t="s">
        <v>192</v>
      </c>
      <c r="E3045" s="252">
        <v>6</v>
      </c>
      <c r="F3045" s="253">
        <v>1.62</v>
      </c>
      <c r="G3045" s="253">
        <v>9.7200000000000006</v>
      </c>
    </row>
    <row r="3046" spans="1:7" ht="30">
      <c r="A3046" s="250" t="s">
        <v>1813</v>
      </c>
      <c r="B3046" s="251" t="s">
        <v>1814</v>
      </c>
      <c r="C3046" s="250" t="s">
        <v>133</v>
      </c>
      <c r="D3046" s="250" t="s">
        <v>192</v>
      </c>
      <c r="E3046" s="252">
        <v>2</v>
      </c>
      <c r="F3046" s="253">
        <v>20.27</v>
      </c>
      <c r="G3046" s="253">
        <v>40.54</v>
      </c>
    </row>
    <row r="3047" spans="1:7" ht="30">
      <c r="A3047" s="250" t="s">
        <v>1478</v>
      </c>
      <c r="B3047" s="251" t="s">
        <v>1479</v>
      </c>
      <c r="C3047" s="250" t="s">
        <v>133</v>
      </c>
      <c r="D3047" s="250" t="s">
        <v>192</v>
      </c>
      <c r="E3047" s="252">
        <v>10</v>
      </c>
      <c r="F3047" s="253">
        <v>0.99</v>
      </c>
      <c r="G3047" s="253">
        <v>9.9</v>
      </c>
    </row>
    <row r="3048" spans="1:7" ht="15.75" customHeight="1">
      <c r="A3048" s="254"/>
      <c r="B3048" s="254"/>
      <c r="C3048" s="254"/>
      <c r="D3048" s="254"/>
      <c r="E3048" s="359" t="s">
        <v>224</v>
      </c>
      <c r="F3048" s="359"/>
      <c r="G3048" s="255">
        <v>84.7</v>
      </c>
    </row>
    <row r="3049" spans="1:7" ht="15.75" customHeight="1">
      <c r="A3049" s="362" t="s">
        <v>234</v>
      </c>
      <c r="B3049" s="362"/>
      <c r="C3049" s="229" t="s">
        <v>175</v>
      </c>
      <c r="D3049" s="229" t="s">
        <v>203</v>
      </c>
      <c r="E3049" s="229" t="s">
        <v>204</v>
      </c>
      <c r="F3049" s="229" t="s">
        <v>205</v>
      </c>
      <c r="G3049" s="229" t="s">
        <v>98</v>
      </c>
    </row>
    <row r="3050" spans="1:7">
      <c r="A3050" s="250" t="s">
        <v>288</v>
      </c>
      <c r="B3050" s="251" t="s">
        <v>289</v>
      </c>
      <c r="C3050" s="250" t="s">
        <v>133</v>
      </c>
      <c r="D3050" s="250" t="s">
        <v>237</v>
      </c>
      <c r="E3050" s="252">
        <v>4.3619000000000003</v>
      </c>
      <c r="F3050" s="253">
        <v>23.36</v>
      </c>
      <c r="G3050" s="253">
        <v>101.89</v>
      </c>
    </row>
    <row r="3051" spans="1:7">
      <c r="A3051" s="250" t="s">
        <v>1830</v>
      </c>
      <c r="B3051" s="251" t="s">
        <v>1831</v>
      </c>
      <c r="C3051" s="250" t="s">
        <v>133</v>
      </c>
      <c r="D3051" s="250" t="s">
        <v>237</v>
      </c>
      <c r="E3051" s="252">
        <v>4.3619000000000003</v>
      </c>
      <c r="F3051" s="253">
        <v>28.26</v>
      </c>
      <c r="G3051" s="253">
        <v>123.26</v>
      </c>
    </row>
    <row r="3052" spans="1:7" ht="15.75" customHeight="1">
      <c r="A3052" s="254"/>
      <c r="B3052" s="254"/>
      <c r="C3052" s="254"/>
      <c r="D3052" s="254"/>
      <c r="E3052" s="359" t="s">
        <v>240</v>
      </c>
      <c r="F3052" s="359"/>
      <c r="G3052" s="255">
        <v>225.15</v>
      </c>
    </row>
    <row r="3053" spans="1:7" ht="15.75">
      <c r="A3053" s="254"/>
      <c r="B3053" s="254"/>
      <c r="C3053" s="254"/>
      <c r="D3053" s="254"/>
      <c r="E3053" s="360" t="s">
        <v>230</v>
      </c>
      <c r="F3053" s="360"/>
      <c r="G3053" s="230">
        <v>11857.28</v>
      </c>
    </row>
    <row r="3054" spans="1:7" ht="15.75" customHeight="1">
      <c r="A3054" s="254"/>
      <c r="B3054" s="254"/>
      <c r="C3054" s="254"/>
      <c r="D3054" s="254"/>
      <c r="E3054" s="360" t="s">
        <v>231</v>
      </c>
      <c r="F3054" s="360"/>
      <c r="G3054" s="230">
        <v>11777.72</v>
      </c>
    </row>
    <row r="3055" spans="1:7" ht="15.75" customHeight="1">
      <c r="A3055" s="254"/>
      <c r="B3055" s="254"/>
      <c r="C3055" s="254"/>
      <c r="D3055" s="254"/>
      <c r="E3055" s="360" t="s">
        <v>232</v>
      </c>
      <c r="F3055" s="360"/>
      <c r="G3055" s="230">
        <v>11857.28</v>
      </c>
    </row>
    <row r="3056" spans="1:7" ht="15.75" customHeight="1">
      <c r="A3056" s="254"/>
      <c r="B3056" s="254"/>
      <c r="C3056" s="254"/>
      <c r="D3056" s="254"/>
      <c r="E3056" s="360" t="s">
        <v>1862</v>
      </c>
      <c r="F3056" s="360"/>
      <c r="G3056" s="230">
        <v>2664.33</v>
      </c>
    </row>
    <row r="3057" spans="1:7" ht="15.75" customHeight="1">
      <c r="A3057" s="254"/>
      <c r="B3057" s="254"/>
      <c r="C3057" s="254"/>
      <c r="D3057" s="254"/>
      <c r="E3057" s="360" t="s">
        <v>233</v>
      </c>
      <c r="F3057" s="360"/>
      <c r="G3057" s="230">
        <v>14521.61</v>
      </c>
    </row>
    <row r="3058" spans="1:7">
      <c r="A3058" s="254"/>
      <c r="B3058" s="254"/>
      <c r="C3058" s="361"/>
      <c r="D3058" s="361"/>
      <c r="E3058" s="254"/>
      <c r="F3058" s="254"/>
      <c r="G3058" s="254"/>
    </row>
    <row r="3059" spans="1:7" ht="15.75" customHeight="1">
      <c r="A3059" s="362" t="s">
        <v>1847</v>
      </c>
      <c r="B3059" s="362"/>
      <c r="C3059" s="362"/>
      <c r="D3059" s="362"/>
      <c r="E3059" s="362"/>
      <c r="F3059" s="362"/>
      <c r="G3059" s="362"/>
    </row>
    <row r="3060" spans="1:7" ht="15.75" customHeight="1">
      <c r="A3060" s="362" t="s">
        <v>202</v>
      </c>
      <c r="B3060" s="362"/>
      <c r="C3060" s="229" t="s">
        <v>175</v>
      </c>
      <c r="D3060" s="229" t="s">
        <v>203</v>
      </c>
      <c r="E3060" s="229" t="s">
        <v>204</v>
      </c>
      <c r="F3060" s="229" t="s">
        <v>205</v>
      </c>
      <c r="G3060" s="229" t="s">
        <v>98</v>
      </c>
    </row>
    <row r="3061" spans="1:7">
      <c r="A3061" s="250" t="s">
        <v>209</v>
      </c>
      <c r="B3061" s="251" t="s">
        <v>210</v>
      </c>
      <c r="C3061" s="250" t="s">
        <v>181</v>
      </c>
      <c r="D3061" s="250" t="s">
        <v>208</v>
      </c>
      <c r="E3061" s="252">
        <v>0.10176709</v>
      </c>
      <c r="F3061" s="253">
        <v>3.83</v>
      </c>
      <c r="G3061" s="253">
        <v>0.39</v>
      </c>
    </row>
    <row r="3062" spans="1:7" ht="15.75" customHeight="1">
      <c r="A3062" s="254"/>
      <c r="B3062" s="254"/>
      <c r="C3062" s="254"/>
      <c r="D3062" s="254"/>
      <c r="E3062" s="359" t="s">
        <v>211</v>
      </c>
      <c r="F3062" s="359"/>
      <c r="G3062" s="255">
        <v>0.39</v>
      </c>
    </row>
    <row r="3063" spans="1:7" ht="15.75">
      <c r="A3063" s="362" t="s">
        <v>212</v>
      </c>
      <c r="B3063" s="362"/>
      <c r="C3063" s="229" t="s">
        <v>175</v>
      </c>
      <c r="D3063" s="229" t="s">
        <v>203</v>
      </c>
      <c r="E3063" s="229" t="s">
        <v>204</v>
      </c>
      <c r="F3063" s="229" t="s">
        <v>205</v>
      </c>
      <c r="G3063" s="229" t="s">
        <v>98</v>
      </c>
    </row>
    <row r="3064" spans="1:7">
      <c r="A3064" s="250" t="s">
        <v>1848</v>
      </c>
      <c r="B3064" s="251" t="s">
        <v>1849</v>
      </c>
      <c r="C3064" s="250" t="s">
        <v>181</v>
      </c>
      <c r="D3064" s="250" t="s">
        <v>223</v>
      </c>
      <c r="E3064" s="252">
        <v>4.95781E-3</v>
      </c>
      <c r="F3064" s="253">
        <v>10.44</v>
      </c>
      <c r="G3064" s="253">
        <v>0.05</v>
      </c>
    </row>
    <row r="3065" spans="1:7">
      <c r="A3065" s="250" t="s">
        <v>1850</v>
      </c>
      <c r="B3065" s="251" t="s">
        <v>1851</v>
      </c>
      <c r="C3065" s="250" t="s">
        <v>181</v>
      </c>
      <c r="D3065" s="250" t="s">
        <v>246</v>
      </c>
      <c r="E3065" s="252">
        <v>4.957806E-2</v>
      </c>
      <c r="F3065" s="253">
        <v>11.8</v>
      </c>
      <c r="G3065" s="253">
        <v>0.59</v>
      </c>
    </row>
    <row r="3066" spans="1:7" ht="15.75" customHeight="1">
      <c r="A3066" s="254"/>
      <c r="B3066" s="254"/>
      <c r="C3066" s="254"/>
      <c r="D3066" s="254"/>
      <c r="E3066" s="359" t="s">
        <v>224</v>
      </c>
      <c r="F3066" s="359"/>
      <c r="G3066" s="255">
        <v>0.64</v>
      </c>
    </row>
    <row r="3067" spans="1:7" ht="15.75">
      <c r="A3067" s="362" t="s">
        <v>225</v>
      </c>
      <c r="B3067" s="362"/>
      <c r="C3067" s="229" t="s">
        <v>175</v>
      </c>
      <c r="D3067" s="229" t="s">
        <v>203</v>
      </c>
      <c r="E3067" s="229" t="s">
        <v>204</v>
      </c>
      <c r="F3067" s="229" t="s">
        <v>205</v>
      </c>
      <c r="G3067" s="229" t="s">
        <v>98</v>
      </c>
    </row>
    <row r="3068" spans="1:7">
      <c r="A3068" s="250" t="s">
        <v>228</v>
      </c>
      <c r="B3068" s="251" t="s">
        <v>539</v>
      </c>
      <c r="C3068" s="250" t="s">
        <v>181</v>
      </c>
      <c r="D3068" s="250" t="s">
        <v>208</v>
      </c>
      <c r="E3068" s="252">
        <v>9.915612E-2</v>
      </c>
      <c r="F3068" s="253">
        <v>13.66</v>
      </c>
      <c r="G3068" s="253">
        <v>1.35</v>
      </c>
    </row>
    <row r="3069" spans="1:7" ht="15.75" customHeight="1">
      <c r="A3069" s="254"/>
      <c r="B3069" s="254"/>
      <c r="C3069" s="254"/>
      <c r="D3069" s="254"/>
      <c r="E3069" s="359" t="s">
        <v>229</v>
      </c>
      <c r="F3069" s="359"/>
      <c r="G3069" s="255">
        <v>1.35</v>
      </c>
    </row>
    <row r="3070" spans="1:7" ht="15.75">
      <c r="A3070" s="254"/>
      <c r="B3070" s="254"/>
      <c r="C3070" s="254"/>
      <c r="D3070" s="254"/>
      <c r="E3070" s="360" t="s">
        <v>230</v>
      </c>
      <c r="F3070" s="360"/>
      <c r="G3070" s="230">
        <v>2.38</v>
      </c>
    </row>
    <row r="3071" spans="1:7" ht="15.75" customHeight="1">
      <c r="A3071" s="254"/>
      <c r="B3071" s="254"/>
      <c r="C3071" s="254"/>
      <c r="D3071" s="254"/>
      <c r="E3071" s="360" t="s">
        <v>231</v>
      </c>
      <c r="F3071" s="360"/>
      <c r="G3071" s="230">
        <v>1.67</v>
      </c>
    </row>
    <row r="3072" spans="1:7" ht="15.75" customHeight="1">
      <c r="A3072" s="254"/>
      <c r="B3072" s="254"/>
      <c r="C3072" s="254"/>
      <c r="D3072" s="254"/>
      <c r="E3072" s="360" t="s">
        <v>232</v>
      </c>
      <c r="F3072" s="360"/>
      <c r="G3072" s="230">
        <v>2.38</v>
      </c>
    </row>
    <row r="3073" spans="1:7" ht="15.75" customHeight="1">
      <c r="A3073" s="254"/>
      <c r="B3073" s="254"/>
      <c r="C3073" s="254"/>
      <c r="D3073" s="254"/>
      <c r="E3073" s="360" t="s">
        <v>1862</v>
      </c>
      <c r="F3073" s="360"/>
      <c r="G3073" s="230">
        <v>0.53</v>
      </c>
    </row>
    <row r="3074" spans="1:7" ht="15.75" customHeight="1">
      <c r="A3074" s="254"/>
      <c r="B3074" s="254"/>
      <c r="C3074" s="254"/>
      <c r="D3074" s="254"/>
      <c r="E3074" s="360" t="s">
        <v>233</v>
      </c>
      <c r="F3074" s="360"/>
      <c r="G3074" s="230">
        <v>2.91</v>
      </c>
    </row>
  </sheetData>
  <mergeCells count="2148">
    <mergeCell ref="E2454:F2454"/>
    <mergeCell ref="E2436:F2436"/>
    <mergeCell ref="E2437:F2437"/>
    <mergeCell ref="E2438:F2438"/>
    <mergeCell ref="E2445:F2445"/>
    <mergeCell ref="A2418:B2418"/>
    <mergeCell ref="E2421:F2421"/>
    <mergeCell ref="E2422:F2422"/>
    <mergeCell ref="E2491:F2491"/>
    <mergeCell ref="E2482:F2482"/>
    <mergeCell ref="E2520:F2520"/>
    <mergeCell ref="E2483:F2483"/>
    <mergeCell ref="E2484:F2484"/>
    <mergeCell ref="E2485:F2485"/>
    <mergeCell ref="C2486:D2486"/>
    <mergeCell ref="A2487:G2487"/>
    <mergeCell ref="A2488:B2488"/>
    <mergeCell ref="A2492:B2492"/>
    <mergeCell ref="E2495:F2495"/>
    <mergeCell ref="E2496:F2496"/>
    <mergeCell ref="E2497:F2497"/>
    <mergeCell ref="E2498:F2498"/>
    <mergeCell ref="E2499:F2499"/>
    <mergeCell ref="E2500:F2500"/>
    <mergeCell ref="C2501:D2501"/>
    <mergeCell ref="A2502:G2502"/>
    <mergeCell ref="E2505:F2505"/>
    <mergeCell ref="E2514:F2514"/>
    <mergeCell ref="E2334:F2334"/>
    <mergeCell ref="E2264:F2264"/>
    <mergeCell ref="E2305:F2305"/>
    <mergeCell ref="E2364:F2364"/>
    <mergeCell ref="E2372:F2372"/>
    <mergeCell ref="E2379:F2379"/>
    <mergeCell ref="E2402:F2402"/>
    <mergeCell ref="E2395:F2395"/>
    <mergeCell ref="E2393:F2393"/>
    <mergeCell ref="E2394:F2394"/>
    <mergeCell ref="E2396:F2396"/>
    <mergeCell ref="E2397:F2397"/>
    <mergeCell ref="C2398:D2398"/>
    <mergeCell ref="A2399:G2399"/>
    <mergeCell ref="A2400:B2400"/>
    <mergeCell ref="A2403:B2403"/>
    <mergeCell ref="E2410:F2410"/>
    <mergeCell ref="E2296:F2296"/>
    <mergeCell ref="E2303:F2303"/>
    <mergeCell ref="A2291:G2291"/>
    <mergeCell ref="A2292:B2292"/>
    <mergeCell ref="A2297:B2297"/>
    <mergeCell ref="E2300:F2300"/>
    <mergeCell ref="E2301:F2301"/>
    <mergeCell ref="E2302:F2302"/>
    <mergeCell ref="E2304:F2304"/>
    <mergeCell ref="E2287:F2287"/>
    <mergeCell ref="E2271:F2271"/>
    <mergeCell ref="E2280:F2280"/>
    <mergeCell ref="E2341:F2341"/>
    <mergeCell ref="E2349:F2349"/>
    <mergeCell ref="E2335:F2335"/>
    <mergeCell ref="E1807:F1807"/>
    <mergeCell ref="E1808:F1808"/>
    <mergeCell ref="E1824:F1824"/>
    <mergeCell ref="E1839:F1839"/>
    <mergeCell ref="E1858:F1858"/>
    <mergeCell ref="E1865:F1865"/>
    <mergeCell ref="E1867:F1867"/>
    <mergeCell ref="E1868:F1868"/>
    <mergeCell ref="E1869:F1869"/>
    <mergeCell ref="C1870:D1870"/>
    <mergeCell ref="A1871:G1871"/>
    <mergeCell ref="A1872:B1872"/>
    <mergeCell ref="E1890:F1890"/>
    <mergeCell ref="E1909:F1909"/>
    <mergeCell ref="E1924:F1924"/>
    <mergeCell ref="E1925:F1925"/>
    <mergeCell ref="E1926:F1926"/>
    <mergeCell ref="E1904:F1904"/>
    <mergeCell ref="E1905:F1905"/>
    <mergeCell ref="E1906:F1906"/>
    <mergeCell ref="C1910:D1910"/>
    <mergeCell ref="A1911:G1911"/>
    <mergeCell ref="A1912:B1912"/>
    <mergeCell ref="E1917:F1917"/>
    <mergeCell ref="E1899:F1899"/>
    <mergeCell ref="C1900:D1900"/>
    <mergeCell ref="A1901:G1901"/>
    <mergeCell ref="A1902:B1902"/>
    <mergeCell ref="E1914:F1914"/>
    <mergeCell ref="E1915:F1915"/>
    <mergeCell ref="E1916:F1916"/>
    <mergeCell ref="E1918:F1918"/>
    <mergeCell ref="C1741:D1741"/>
    <mergeCell ref="A1742:G1742"/>
    <mergeCell ref="E1755:F1755"/>
    <mergeCell ref="E1756:F1756"/>
    <mergeCell ref="E1757:F1757"/>
    <mergeCell ref="E1770:F1770"/>
    <mergeCell ref="E1754:F1754"/>
    <mergeCell ref="E1769:F1769"/>
    <mergeCell ref="A1743:B1743"/>
    <mergeCell ref="E1745:F1745"/>
    <mergeCell ref="A1746:B1746"/>
    <mergeCell ref="E1749:F1749"/>
    <mergeCell ref="A1750:B1750"/>
    <mergeCell ref="E1752:F1752"/>
    <mergeCell ref="E1753:F1753"/>
    <mergeCell ref="C1758:D1758"/>
    <mergeCell ref="A1759:G1759"/>
    <mergeCell ref="A1760:B1760"/>
    <mergeCell ref="E1762:F1762"/>
    <mergeCell ref="A1763:B1763"/>
    <mergeCell ref="E1766:F1766"/>
    <mergeCell ref="A1767:B1767"/>
    <mergeCell ref="E1711:F1711"/>
    <mergeCell ref="C1712:D1712"/>
    <mergeCell ref="A1713:G1713"/>
    <mergeCell ref="A1714:B1714"/>
    <mergeCell ref="A1717:B1717"/>
    <mergeCell ref="E1721:F1721"/>
    <mergeCell ref="E1722:F1722"/>
    <mergeCell ref="E1723:F1723"/>
    <mergeCell ref="E1724:F1724"/>
    <mergeCell ref="E1731:F1731"/>
    <mergeCell ref="E1738:F1738"/>
    <mergeCell ref="E1739:F1739"/>
    <mergeCell ref="E1740:F1740"/>
    <mergeCell ref="E1737:F1737"/>
    <mergeCell ref="E1725:F1725"/>
    <mergeCell ref="C1726:D1726"/>
    <mergeCell ref="A1727:G1727"/>
    <mergeCell ref="A1728:B1728"/>
    <mergeCell ref="A1732:B1732"/>
    <mergeCell ref="E1735:F1735"/>
    <mergeCell ref="E1736:F1736"/>
    <mergeCell ref="C1684:D1684"/>
    <mergeCell ref="A1685:G1685"/>
    <mergeCell ref="A1686:B1686"/>
    <mergeCell ref="A1689:B1689"/>
    <mergeCell ref="E1692:F1692"/>
    <mergeCell ref="E1706:F1706"/>
    <mergeCell ref="E1707:F1707"/>
    <mergeCell ref="E1708:F1708"/>
    <mergeCell ref="E1683:F1683"/>
    <mergeCell ref="E1693:F1693"/>
    <mergeCell ref="E1709:F1709"/>
    <mergeCell ref="C1698:D1698"/>
    <mergeCell ref="A1699:G1699"/>
    <mergeCell ref="A1700:B1700"/>
    <mergeCell ref="E1702:F1702"/>
    <mergeCell ref="A1703:B1703"/>
    <mergeCell ref="E1710:F1710"/>
    <mergeCell ref="A1344:B1344"/>
    <mergeCell ref="E1383:F1383"/>
    <mergeCell ref="E1384:F1384"/>
    <mergeCell ref="E1385:F1385"/>
    <mergeCell ref="E1386:F1386"/>
    <mergeCell ref="E1366:F1366"/>
    <mergeCell ref="E1397:F1397"/>
    <mergeCell ref="E1401:F1401"/>
    <mergeCell ref="E1369:F1369"/>
    <mergeCell ref="E1351:F1351"/>
    <mergeCell ref="E1322:F1322"/>
    <mergeCell ref="E1325:F1325"/>
    <mergeCell ref="A1333:B1333"/>
    <mergeCell ref="E1336:F1336"/>
    <mergeCell ref="E1339:F1339"/>
    <mergeCell ref="E1307:F1307"/>
    <mergeCell ref="E1308:F1308"/>
    <mergeCell ref="E1309:F1309"/>
    <mergeCell ref="E1310:F1310"/>
    <mergeCell ref="E1311:F1311"/>
    <mergeCell ref="E1312:F1312"/>
    <mergeCell ref="C1313:D1313"/>
    <mergeCell ref="A1314:G1314"/>
    <mergeCell ref="E1377:F1377"/>
    <mergeCell ref="A1378:B1378"/>
    <mergeCell ref="C1342:D1342"/>
    <mergeCell ref="A1343:G1343"/>
    <mergeCell ref="A1348:B1348"/>
    <mergeCell ref="E1352:F1352"/>
    <mergeCell ref="E1353:F1353"/>
    <mergeCell ref="E1354:F1354"/>
    <mergeCell ref="E1355:F1355"/>
    <mergeCell ref="E1283:F1283"/>
    <mergeCell ref="E1142:F1142"/>
    <mergeCell ref="C1143:D1143"/>
    <mergeCell ref="E1092:F1092"/>
    <mergeCell ref="E1093:F1093"/>
    <mergeCell ref="E1104:F1104"/>
    <mergeCell ref="E1115:F1115"/>
    <mergeCell ref="A1116:B1116"/>
    <mergeCell ref="A1100:B1100"/>
    <mergeCell ref="E1102:F1102"/>
    <mergeCell ref="E1103:F1103"/>
    <mergeCell ref="E1140:F1140"/>
    <mergeCell ref="E1107:F1107"/>
    <mergeCell ref="E1105:F1105"/>
    <mergeCell ref="E1106:F1106"/>
    <mergeCell ref="E1124:F1124"/>
    <mergeCell ref="E1181:F1181"/>
    <mergeCell ref="E1183:F1183"/>
    <mergeCell ref="C1169:D1169"/>
    <mergeCell ref="A1170:G1170"/>
    <mergeCell ref="A1171:B1171"/>
    <mergeCell ref="A1176:B1176"/>
    <mergeCell ref="E1179:F1179"/>
    <mergeCell ref="E1180:F1180"/>
    <mergeCell ref="E1175:F1175"/>
    <mergeCell ref="E1244:F1244"/>
    <mergeCell ref="A858:B858"/>
    <mergeCell ref="E861:F861"/>
    <mergeCell ref="C867:D867"/>
    <mergeCell ref="A868:G868"/>
    <mergeCell ref="A869:B869"/>
    <mergeCell ref="E873:F873"/>
    <mergeCell ref="A874:B874"/>
    <mergeCell ref="E877:F877"/>
    <mergeCell ref="A878:B878"/>
    <mergeCell ref="E881:F881"/>
    <mergeCell ref="E882:F882"/>
    <mergeCell ref="E883:F883"/>
    <mergeCell ref="C887:D887"/>
    <mergeCell ref="E886:F886"/>
    <mergeCell ref="E863:F863"/>
    <mergeCell ref="E865:F865"/>
    <mergeCell ref="E1167:F1167"/>
    <mergeCell ref="A1144:G1144"/>
    <mergeCell ref="A1145:B1145"/>
    <mergeCell ref="E1150:F1150"/>
    <mergeCell ref="A767:B767"/>
    <mergeCell ref="E772:F772"/>
    <mergeCell ref="E773:F773"/>
    <mergeCell ref="E774:F774"/>
    <mergeCell ref="E792:F792"/>
    <mergeCell ref="E796:F796"/>
    <mergeCell ref="E775:F775"/>
    <mergeCell ref="E776:F776"/>
    <mergeCell ref="C777:D777"/>
    <mergeCell ref="A778:G778"/>
    <mergeCell ref="A779:B779"/>
    <mergeCell ref="E782:F782"/>
    <mergeCell ref="A783:B783"/>
    <mergeCell ref="A793:B793"/>
    <mergeCell ref="E833:F833"/>
    <mergeCell ref="E866:F866"/>
    <mergeCell ref="E885:F885"/>
    <mergeCell ref="E851:F851"/>
    <mergeCell ref="E864:F864"/>
    <mergeCell ref="A838:B838"/>
    <mergeCell ref="E842:F842"/>
    <mergeCell ref="E862:F862"/>
    <mergeCell ref="E884:F884"/>
    <mergeCell ref="C802:D802"/>
    <mergeCell ref="A803:G803"/>
    <mergeCell ref="A804:B804"/>
    <mergeCell ref="E807:F807"/>
    <mergeCell ref="A808:B808"/>
    <mergeCell ref="A814:B814"/>
    <mergeCell ref="E818:F818"/>
    <mergeCell ref="E819:F819"/>
    <mergeCell ref="E820:F820"/>
    <mergeCell ref="A618:B618"/>
    <mergeCell ref="E621:F621"/>
    <mergeCell ref="A622:B622"/>
    <mergeCell ref="E625:F625"/>
    <mergeCell ref="A626:B626"/>
    <mergeCell ref="E628:F628"/>
    <mergeCell ref="C634:D634"/>
    <mergeCell ref="A635:G635"/>
    <mergeCell ref="A636:B636"/>
    <mergeCell ref="E738:F738"/>
    <mergeCell ref="E740:F740"/>
    <mergeCell ref="E755:F755"/>
    <mergeCell ref="E756:F756"/>
    <mergeCell ref="E758:F758"/>
    <mergeCell ref="A762:G762"/>
    <mergeCell ref="A763:B763"/>
    <mergeCell ref="E766:F766"/>
    <mergeCell ref="E629:F629"/>
    <mergeCell ref="E650:F650"/>
    <mergeCell ref="E666:F666"/>
    <mergeCell ref="E682:F682"/>
    <mergeCell ref="E683:F683"/>
    <mergeCell ref="E685:F685"/>
    <mergeCell ref="E674:F674"/>
    <mergeCell ref="E684:F684"/>
    <mergeCell ref="A679:B679"/>
    <mergeCell ref="E681:F681"/>
    <mergeCell ref="E686:F686"/>
    <mergeCell ref="E703:F703"/>
    <mergeCell ref="E704:F704"/>
    <mergeCell ref="E720:F720"/>
    <mergeCell ref="C687:D687"/>
    <mergeCell ref="A522:B522"/>
    <mergeCell ref="E524:F524"/>
    <mergeCell ref="E610:F610"/>
    <mergeCell ref="A16:A17"/>
    <mergeCell ref="D16:E16"/>
    <mergeCell ref="F16:G16"/>
    <mergeCell ref="D17:E17"/>
    <mergeCell ref="F17:G17"/>
    <mergeCell ref="E381:F381"/>
    <mergeCell ref="E384:F384"/>
    <mergeCell ref="E72:F72"/>
    <mergeCell ref="E73:F73"/>
    <mergeCell ref="E74:F74"/>
    <mergeCell ref="E53:F53"/>
    <mergeCell ref="E82:F82"/>
    <mergeCell ref="E120:F120"/>
    <mergeCell ref="E380:F380"/>
    <mergeCell ref="E382:F382"/>
    <mergeCell ref="E383:F383"/>
    <mergeCell ref="E399:F399"/>
    <mergeCell ref="E324:F324"/>
    <mergeCell ref="A336:B336"/>
    <mergeCell ref="E343:F343"/>
    <mergeCell ref="A22:G22"/>
    <mergeCell ref="E32:F32"/>
    <mergeCell ref="E70:F70"/>
    <mergeCell ref="C76:D76"/>
    <mergeCell ref="B13:G14"/>
    <mergeCell ref="E60:F60"/>
    <mergeCell ref="E61:F61"/>
    <mergeCell ref="E62:F62"/>
    <mergeCell ref="E467:F467"/>
    <mergeCell ref="E771:F771"/>
    <mergeCell ref="E575:F575"/>
    <mergeCell ref="E574:F574"/>
    <mergeCell ref="E592:F592"/>
    <mergeCell ref="E472:F472"/>
    <mergeCell ref="E554:F554"/>
    <mergeCell ref="E535:F535"/>
    <mergeCell ref="E420:F420"/>
    <mergeCell ref="E437:F437"/>
    <mergeCell ref="E439:F439"/>
    <mergeCell ref="E470:F470"/>
    <mergeCell ref="E471:F471"/>
    <mergeCell ref="E489:F489"/>
    <mergeCell ref="E40:F40"/>
    <mergeCell ref="E41:F41"/>
    <mergeCell ref="A19:G20"/>
    <mergeCell ref="E418:F418"/>
    <mergeCell ref="E419:F419"/>
    <mergeCell ref="E413:F413"/>
    <mergeCell ref="A414:B414"/>
    <mergeCell ref="E416:F416"/>
    <mergeCell ref="E521:F521"/>
    <mergeCell ref="A688:G688"/>
    <mergeCell ref="A689:B689"/>
    <mergeCell ref="E692:F692"/>
    <mergeCell ref="A693:B693"/>
    <mergeCell ref="E701:F701"/>
    <mergeCell ref="A158:B158"/>
    <mergeCell ref="A164:B164"/>
    <mergeCell ref="E169:F169"/>
    <mergeCell ref="E170:F170"/>
    <mergeCell ref="E421:F421"/>
    <mergeCell ref="E417:F417"/>
    <mergeCell ref="E813:F813"/>
    <mergeCell ref="E493:F493"/>
    <mergeCell ref="E593:F593"/>
    <mergeCell ref="E508:F508"/>
    <mergeCell ref="E1125:F1125"/>
    <mergeCell ref="B12:G12"/>
    <mergeCell ref="B15:G15"/>
    <mergeCell ref="B16:C17"/>
    <mergeCell ref="E492:F492"/>
    <mergeCell ref="E438:F438"/>
    <mergeCell ref="E93:F93"/>
    <mergeCell ref="E75:F75"/>
    <mergeCell ref="E94:F94"/>
    <mergeCell ref="A23:B23"/>
    <mergeCell ref="E37:F37"/>
    <mergeCell ref="E38:F38"/>
    <mergeCell ref="E39:F39"/>
    <mergeCell ref="E122:F122"/>
    <mergeCell ref="E92:F92"/>
    <mergeCell ref="E95:F95"/>
    <mergeCell ref="E96:F96"/>
    <mergeCell ref="A77:G77"/>
    <mergeCell ref="E63:F63"/>
    <mergeCell ref="E64:F64"/>
    <mergeCell ref="E71:F71"/>
    <mergeCell ref="A78:B78"/>
    <mergeCell ref="E721:F721"/>
    <mergeCell ref="A13:A14"/>
    <mergeCell ref="E118:F118"/>
    <mergeCell ref="C124:D124"/>
    <mergeCell ref="A125:G125"/>
    <mergeCell ref="A126:B126"/>
    <mergeCell ref="A89:B89"/>
    <mergeCell ref="E103:F103"/>
    <mergeCell ref="E1832:F1832"/>
    <mergeCell ref="E1907:F1907"/>
    <mergeCell ref="E1908:F1908"/>
    <mergeCell ref="E123:F123"/>
    <mergeCell ref="E131:F131"/>
    <mergeCell ref="E132:F132"/>
    <mergeCell ref="E133:F133"/>
    <mergeCell ref="E119:F119"/>
    <mergeCell ref="E130:F130"/>
    <mergeCell ref="E142:F142"/>
    <mergeCell ref="E146:F146"/>
    <mergeCell ref="E134:F134"/>
    <mergeCell ref="E121:F121"/>
    <mergeCell ref="E291:F291"/>
    <mergeCell ref="E292:F292"/>
    <mergeCell ref="E996:F996"/>
    <mergeCell ref="E997:F997"/>
    <mergeCell ref="E1326:F1326"/>
    <mergeCell ref="E157:F157"/>
    <mergeCell ref="E167:F167"/>
    <mergeCell ref="E168:F168"/>
    <mergeCell ref="A496:B496"/>
    <mergeCell ref="E503:F503"/>
    <mergeCell ref="A514:B514"/>
    <mergeCell ref="E163:F163"/>
    <mergeCell ref="E151:F151"/>
    <mergeCell ref="C152:D152"/>
    <mergeCell ref="A153:G153"/>
    <mergeCell ref="A154:B154"/>
    <mergeCell ref="E243:F243"/>
    <mergeCell ref="C249:D249"/>
    <mergeCell ref="A250:G250"/>
    <mergeCell ref="A251:B251"/>
    <mergeCell ref="E171:F171"/>
    <mergeCell ref="E172:F172"/>
    <mergeCell ref="C173:D173"/>
    <mergeCell ref="E83:F83"/>
    <mergeCell ref="E84:F84"/>
    <mergeCell ref="E85:F85"/>
    <mergeCell ref="E86:F86"/>
    <mergeCell ref="E224:F224"/>
    <mergeCell ref="E225:F225"/>
    <mergeCell ref="E226:F226"/>
    <mergeCell ref="E227:F227"/>
    <mergeCell ref="A222:B222"/>
    <mergeCell ref="E228:F228"/>
    <mergeCell ref="E229:F229"/>
    <mergeCell ref="C230:D230"/>
    <mergeCell ref="A231:G231"/>
    <mergeCell ref="A232:B232"/>
    <mergeCell ref="E186:F186"/>
    <mergeCell ref="E187:F187"/>
    <mergeCell ref="E188:F188"/>
    <mergeCell ref="E189:F189"/>
    <mergeCell ref="E185:F185"/>
    <mergeCell ref="E214:F214"/>
    <mergeCell ref="A261:B261"/>
    <mergeCell ref="E264:F264"/>
    <mergeCell ref="A265:B265"/>
    <mergeCell ref="E272:F272"/>
    <mergeCell ref="C273:D273"/>
    <mergeCell ref="A274:G274"/>
    <mergeCell ref="A275:B275"/>
    <mergeCell ref="E245:F245"/>
    <mergeCell ref="E246:F246"/>
    <mergeCell ref="E247:F247"/>
    <mergeCell ref="E248:F248"/>
    <mergeCell ref="E260:F260"/>
    <mergeCell ref="E244:F244"/>
    <mergeCell ref="A181:B181"/>
    <mergeCell ref="E184:F184"/>
    <mergeCell ref="C190:D190"/>
    <mergeCell ref="A191:G191"/>
    <mergeCell ref="A192:B192"/>
    <mergeCell ref="E1680:F1680"/>
    <mergeCell ref="E1681:F1681"/>
    <mergeCell ref="E1682:F1682"/>
    <mergeCell ref="E1041:F1041"/>
    <mergeCell ref="E1037:F1037"/>
    <mergeCell ref="E1014:F1014"/>
    <mergeCell ref="E1022:F1022"/>
    <mergeCell ref="E1012:F1012"/>
    <mergeCell ref="E1013:F1013"/>
    <mergeCell ref="E1015:F1015"/>
    <mergeCell ref="C422:D422"/>
    <mergeCell ref="A423:G423"/>
    <mergeCell ref="A424:B424"/>
    <mergeCell ref="E427:F427"/>
    <mergeCell ref="A428:B428"/>
    <mergeCell ref="E431:F431"/>
    <mergeCell ref="A432:B432"/>
    <mergeCell ref="E436:F436"/>
    <mergeCell ref="E488:F488"/>
    <mergeCell ref="C494:D494"/>
    <mergeCell ref="A450:B450"/>
    <mergeCell ref="E452:F452"/>
    <mergeCell ref="E453:F453"/>
    <mergeCell ref="E454:F454"/>
    <mergeCell ref="E455:F455"/>
    <mergeCell ref="E456:F456"/>
    <mergeCell ref="E457:F457"/>
    <mergeCell ref="C458:D458"/>
    <mergeCell ref="A459:G459"/>
    <mergeCell ref="A460:B460"/>
    <mergeCell ref="E463:F463"/>
    <mergeCell ref="A464:B464"/>
    <mergeCell ref="E1963:F1963"/>
    <mergeCell ref="E2010:F2010"/>
    <mergeCell ref="E2009:F2009"/>
    <mergeCell ref="E1971:F1971"/>
    <mergeCell ref="E1980:F1980"/>
    <mergeCell ref="E1995:F1995"/>
    <mergeCell ref="E1996:F1996"/>
    <mergeCell ref="E1997:F1997"/>
    <mergeCell ref="E1644:F1644"/>
    <mergeCell ref="E1648:F1648"/>
    <mergeCell ref="E1645:F1645"/>
    <mergeCell ref="E1646:F1646"/>
    <mergeCell ref="E1647:F1647"/>
    <mergeCell ref="E1720:F1720"/>
    <mergeCell ref="E1716:F1716"/>
    <mergeCell ref="E1695:F1695"/>
    <mergeCell ref="E1774:F1774"/>
    <mergeCell ref="E1796:F1796"/>
    <mergeCell ref="E1654:F1654"/>
    <mergeCell ref="E1658:F1658"/>
    <mergeCell ref="E1662:F1662"/>
    <mergeCell ref="E1663:F1663"/>
    <mergeCell ref="E1675:F1675"/>
    <mergeCell ref="E1688:F1688"/>
    <mergeCell ref="E1694:F1694"/>
    <mergeCell ref="E1696:F1696"/>
    <mergeCell ref="E1697:F1697"/>
    <mergeCell ref="E1853:F1853"/>
    <mergeCell ref="E1866:F1866"/>
    <mergeCell ref="A1835:G1835"/>
    <mergeCell ref="A1836:B1836"/>
    <mergeCell ref="A1840:B1840"/>
    <mergeCell ref="A359:B359"/>
    <mergeCell ref="E362:F362"/>
    <mergeCell ref="E363:F363"/>
    <mergeCell ref="E364:F364"/>
    <mergeCell ref="E365:F365"/>
    <mergeCell ref="E366:F366"/>
    <mergeCell ref="E367:F367"/>
    <mergeCell ref="C368:D368"/>
    <mergeCell ref="A396:B396"/>
    <mergeCell ref="E400:F400"/>
    <mergeCell ref="E401:F401"/>
    <mergeCell ref="E402:F402"/>
    <mergeCell ref="E403:F403"/>
    <mergeCell ref="E129:F129"/>
    <mergeCell ref="C135:D135"/>
    <mergeCell ref="A136:G136"/>
    <mergeCell ref="A137:B137"/>
    <mergeCell ref="A143:B143"/>
    <mergeCell ref="E147:F147"/>
    <mergeCell ref="E148:F148"/>
    <mergeCell ref="E149:F149"/>
    <mergeCell ref="E150:F150"/>
    <mergeCell ref="E304:F304"/>
    <mergeCell ref="E289:F289"/>
    <mergeCell ref="E290:F290"/>
    <mergeCell ref="E301:F301"/>
    <mergeCell ref="C283:D283"/>
    <mergeCell ref="A284:G284"/>
    <mergeCell ref="A285:B285"/>
    <mergeCell ref="E288:F288"/>
    <mergeCell ref="E287:F287"/>
    <mergeCell ref="C293:D293"/>
    <mergeCell ref="E949:F949"/>
    <mergeCell ref="E964:F964"/>
    <mergeCell ref="E898:F898"/>
    <mergeCell ref="E902:F902"/>
    <mergeCell ref="E929:F929"/>
    <mergeCell ref="E930:F930"/>
    <mergeCell ref="E945:F945"/>
    <mergeCell ref="E921:F921"/>
    <mergeCell ref="E760:F760"/>
    <mergeCell ref="C761:D761"/>
    <mergeCell ref="E739:F739"/>
    <mergeCell ref="E757:F757"/>
    <mergeCell ref="E722:F722"/>
    <mergeCell ref="E391:F391"/>
    <mergeCell ref="A392:B392"/>
    <mergeCell ref="A406:B406"/>
    <mergeCell ref="E351:F351"/>
    <mergeCell ref="E352:F352"/>
    <mergeCell ref="E353:F353"/>
    <mergeCell ref="E398:F398"/>
    <mergeCell ref="E395:F395"/>
    <mergeCell ref="A369:G369"/>
    <mergeCell ref="A370:B370"/>
    <mergeCell ref="E373:F373"/>
    <mergeCell ref="A374:B374"/>
    <mergeCell ref="E377:F377"/>
    <mergeCell ref="A378:B378"/>
    <mergeCell ref="E385:F385"/>
    <mergeCell ref="C386:D386"/>
    <mergeCell ref="A387:G387"/>
    <mergeCell ref="A388:B388"/>
    <mergeCell ref="A358:G358"/>
    <mergeCell ref="A888:G888"/>
    <mergeCell ref="A889:B889"/>
    <mergeCell ref="E894:F894"/>
    <mergeCell ref="A895:B895"/>
    <mergeCell ref="A899:B899"/>
    <mergeCell ref="E903:F903"/>
    <mergeCell ref="E904:F904"/>
    <mergeCell ref="E905:F905"/>
    <mergeCell ref="E906:F906"/>
    <mergeCell ref="E907:F907"/>
    <mergeCell ref="C908:D908"/>
    <mergeCell ref="A909:G909"/>
    <mergeCell ref="A910:B910"/>
    <mergeCell ref="E931:F931"/>
    <mergeCell ref="E932:F932"/>
    <mergeCell ref="A946:B946"/>
    <mergeCell ref="E948:F948"/>
    <mergeCell ref="A922:B922"/>
    <mergeCell ref="E941:F941"/>
    <mergeCell ref="E933:F933"/>
    <mergeCell ref="E934:F934"/>
    <mergeCell ref="C935:D935"/>
    <mergeCell ref="A936:G936"/>
    <mergeCell ref="A937:B937"/>
    <mergeCell ref="A942:B942"/>
    <mergeCell ref="A1033:G1033"/>
    <mergeCell ref="A1034:B1034"/>
    <mergeCell ref="A1038:B1038"/>
    <mergeCell ref="A1042:B1042"/>
    <mergeCell ref="E1044:F1044"/>
    <mergeCell ref="E1045:F1045"/>
    <mergeCell ref="E1047:F1047"/>
    <mergeCell ref="E1065:F1065"/>
    <mergeCell ref="E1046:F1046"/>
    <mergeCell ref="E1060:F1060"/>
    <mergeCell ref="A965:B965"/>
    <mergeCell ref="E968:F968"/>
    <mergeCell ref="E969:F969"/>
    <mergeCell ref="E970:F970"/>
    <mergeCell ref="E971:F971"/>
    <mergeCell ref="E973:F973"/>
    <mergeCell ref="E972:F972"/>
    <mergeCell ref="E981:F981"/>
    <mergeCell ref="E995:F995"/>
    <mergeCell ref="E1276:F1276"/>
    <mergeCell ref="C1277:D1277"/>
    <mergeCell ref="E1126:F1126"/>
    <mergeCell ref="E1127:F1127"/>
    <mergeCell ref="E1137:F1137"/>
    <mergeCell ref="E1138:F1138"/>
    <mergeCell ref="E1139:F1139"/>
    <mergeCell ref="E1141:F1141"/>
    <mergeCell ref="C1108:D1108"/>
    <mergeCell ref="A1109:G1109"/>
    <mergeCell ref="A1110:B1110"/>
    <mergeCell ref="E1120:F1120"/>
    <mergeCell ref="A1121:B1121"/>
    <mergeCell ref="E1128:F1128"/>
    <mergeCell ref="E1129:F1129"/>
    <mergeCell ref="C1130:D1130"/>
    <mergeCell ref="A1131:G1131"/>
    <mergeCell ref="A1132:B1132"/>
    <mergeCell ref="E1240:F1240"/>
    <mergeCell ref="A1158:B1158"/>
    <mergeCell ref="E1163:F1163"/>
    <mergeCell ref="E1164:F1164"/>
    <mergeCell ref="E1165:F1165"/>
    <mergeCell ref="E1166:F1166"/>
    <mergeCell ref="E1168:F1168"/>
    <mergeCell ref="E1182:F1182"/>
    <mergeCell ref="E1267:F1267"/>
    <mergeCell ref="A1252:B1252"/>
    <mergeCell ref="E1225:F1225"/>
    <mergeCell ref="E1226:F1226"/>
    <mergeCell ref="E1300:F1300"/>
    <mergeCell ref="E1235:F1235"/>
    <mergeCell ref="A1236:B1236"/>
    <mergeCell ref="E1239:F1239"/>
    <mergeCell ref="E1241:F1241"/>
    <mergeCell ref="E1242:F1242"/>
    <mergeCell ref="E1243:F1243"/>
    <mergeCell ref="C1245:D1245"/>
    <mergeCell ref="A1246:G1246"/>
    <mergeCell ref="A1247:B1247"/>
    <mergeCell ref="E1251:F1251"/>
    <mergeCell ref="E1256:F1256"/>
    <mergeCell ref="E1257:F1257"/>
    <mergeCell ref="E1258:F1258"/>
    <mergeCell ref="E1260:F1260"/>
    <mergeCell ref="C1261:D1261"/>
    <mergeCell ref="E1255:F1255"/>
    <mergeCell ref="E1259:F1259"/>
    <mergeCell ref="E1274:F1274"/>
    <mergeCell ref="A1262:G1262"/>
    <mergeCell ref="A1263:B1263"/>
    <mergeCell ref="A1268:B1268"/>
    <mergeCell ref="E1271:F1271"/>
    <mergeCell ref="E1272:F1272"/>
    <mergeCell ref="E1273:F1273"/>
    <mergeCell ref="E1275:F1275"/>
    <mergeCell ref="A1278:G1278"/>
    <mergeCell ref="A1279:B1279"/>
    <mergeCell ref="A1284:B1284"/>
    <mergeCell ref="A1549:B1549"/>
    <mergeCell ref="E1552:F1552"/>
    <mergeCell ref="C1558:D1558"/>
    <mergeCell ref="A1559:G1559"/>
    <mergeCell ref="A1560:B1560"/>
    <mergeCell ref="E1563:F1563"/>
    <mergeCell ref="A1564:B1564"/>
    <mergeCell ref="E1567:F1567"/>
    <mergeCell ref="C1573:D1573"/>
    <mergeCell ref="A1574:G1574"/>
    <mergeCell ref="A1575:B1575"/>
    <mergeCell ref="A1579:B1579"/>
    <mergeCell ref="E1584:F1584"/>
    <mergeCell ref="E1585:F1585"/>
    <mergeCell ref="E1586:F1586"/>
    <mergeCell ref="E1524:F1524"/>
    <mergeCell ref="C1530:D1530"/>
    <mergeCell ref="A1531:G1531"/>
    <mergeCell ref="A1532:B1532"/>
    <mergeCell ref="E1534:F1534"/>
    <mergeCell ref="A1535:B1535"/>
    <mergeCell ref="E1538:F1538"/>
    <mergeCell ref="C1544:D1544"/>
    <mergeCell ref="A1545:G1545"/>
    <mergeCell ref="A1546:B1546"/>
    <mergeCell ref="E1539:F1539"/>
    <mergeCell ref="E1540:F1540"/>
    <mergeCell ref="E1541:F1541"/>
    <mergeCell ref="E1542:F1542"/>
    <mergeCell ref="E1582:F1582"/>
    <mergeCell ref="E1583:F1583"/>
    <mergeCell ref="E1578:F1578"/>
    <mergeCell ref="E1628:F1628"/>
    <mergeCell ref="E1631:F1631"/>
    <mergeCell ref="E1632:F1632"/>
    <mergeCell ref="E1629:F1629"/>
    <mergeCell ref="E1630:F1630"/>
    <mergeCell ref="E1614:F1614"/>
    <mergeCell ref="E1615:F1615"/>
    <mergeCell ref="E1617:F1617"/>
    <mergeCell ref="E1616:F1616"/>
    <mergeCell ref="E1627:F1627"/>
    <mergeCell ref="C1633:D1633"/>
    <mergeCell ref="A1634:G1634"/>
    <mergeCell ref="A1635:B1635"/>
    <mergeCell ref="E1637:F1637"/>
    <mergeCell ref="A1638:B1638"/>
    <mergeCell ref="E1553:F1553"/>
    <mergeCell ref="E1568:F1568"/>
    <mergeCell ref="E1598:F1598"/>
    <mergeCell ref="E1599:F1599"/>
    <mergeCell ref="E1554:F1554"/>
    <mergeCell ref="E1555:F1555"/>
    <mergeCell ref="E1556:F1556"/>
    <mergeCell ref="E1557:F1557"/>
    <mergeCell ref="E1569:F1569"/>
    <mergeCell ref="E1570:F1570"/>
    <mergeCell ref="E1571:F1571"/>
    <mergeCell ref="E1572:F1572"/>
    <mergeCell ref="E1593:F1593"/>
    <mergeCell ref="E1600:F1600"/>
    <mergeCell ref="E1601:F1601"/>
    <mergeCell ref="E1602:F1602"/>
    <mergeCell ref="E1587:F1587"/>
    <mergeCell ref="E1843:F1843"/>
    <mergeCell ref="E1844:F1844"/>
    <mergeCell ref="E1845:F1845"/>
    <mergeCell ref="E1846:F1846"/>
    <mergeCell ref="E1847:F1847"/>
    <mergeCell ref="E1848:F1848"/>
    <mergeCell ref="C1849:D1849"/>
    <mergeCell ref="A1850:G1850"/>
    <mergeCell ref="A1851:B1851"/>
    <mergeCell ref="A1854:B1854"/>
    <mergeCell ref="A1859:B1859"/>
    <mergeCell ref="E1864:F1864"/>
    <mergeCell ref="E1883:F1883"/>
    <mergeCell ref="E1875:F1875"/>
    <mergeCell ref="A1876:B1876"/>
    <mergeCell ref="E1879:F1879"/>
    <mergeCell ref="E1880:F1880"/>
    <mergeCell ref="E1881:F1881"/>
    <mergeCell ref="E1882:F1882"/>
    <mergeCell ref="E1884:F1884"/>
    <mergeCell ref="C1885:D1885"/>
    <mergeCell ref="A1886:G1886"/>
    <mergeCell ref="A1887:B1887"/>
    <mergeCell ref="A1891:B1891"/>
    <mergeCell ref="E1894:F1894"/>
    <mergeCell ref="E1895:F1895"/>
    <mergeCell ref="E1896:F1896"/>
    <mergeCell ref="E1897:F1897"/>
    <mergeCell ref="E1898:F1898"/>
    <mergeCell ref="E2078:F2078"/>
    <mergeCell ref="E2079:F2079"/>
    <mergeCell ref="E2080:F2080"/>
    <mergeCell ref="A1949:B1949"/>
    <mergeCell ref="E1954:F1954"/>
    <mergeCell ref="A1955:B1955"/>
    <mergeCell ref="E1958:F1958"/>
    <mergeCell ref="E1959:F1959"/>
    <mergeCell ref="E1960:F1960"/>
    <mergeCell ref="E1961:F1961"/>
    <mergeCell ref="E1962:F1962"/>
    <mergeCell ref="C1964:D1964"/>
    <mergeCell ref="A1965:G1965"/>
    <mergeCell ref="A1966:B1966"/>
    <mergeCell ref="A1972:B1972"/>
    <mergeCell ref="E1975:F1975"/>
    <mergeCell ref="E1976:F1976"/>
    <mergeCell ref="E1977:F1977"/>
    <mergeCell ref="A2074:B2074"/>
    <mergeCell ref="E2077:F2077"/>
    <mergeCell ref="E2022:F2022"/>
    <mergeCell ref="E2031:F2031"/>
    <mergeCell ref="E2066:F2066"/>
    <mergeCell ref="E2067:F2067"/>
    <mergeCell ref="E2069:F2069"/>
    <mergeCell ref="E2070:F2070"/>
    <mergeCell ref="E2048:F2048"/>
    <mergeCell ref="C2049:D2049"/>
    <mergeCell ref="A2050:G2050"/>
    <mergeCell ref="A2051:B2051"/>
    <mergeCell ref="E2071:F2071"/>
    <mergeCell ref="C2072:D2072"/>
    <mergeCell ref="E2068:F2068"/>
    <mergeCell ref="E2046:F2046"/>
    <mergeCell ref="E2039:F2039"/>
    <mergeCell ref="E2076:F2076"/>
    <mergeCell ref="E2555:F2555"/>
    <mergeCell ref="E2564:F2564"/>
    <mergeCell ref="E27:F27"/>
    <mergeCell ref="E28:F28"/>
    <mergeCell ref="E29:F29"/>
    <mergeCell ref="E30:F30"/>
    <mergeCell ref="E31:F31"/>
    <mergeCell ref="C33:D33"/>
    <mergeCell ref="A34:G34"/>
    <mergeCell ref="A35:B35"/>
    <mergeCell ref="E42:F42"/>
    <mergeCell ref="C43:D43"/>
    <mergeCell ref="A44:G44"/>
    <mergeCell ref="A45:B45"/>
    <mergeCell ref="E48:F48"/>
    <mergeCell ref="E49:F49"/>
    <mergeCell ref="E50:F50"/>
    <mergeCell ref="E51:F51"/>
    <mergeCell ref="E52:F52"/>
    <mergeCell ref="E2326:F2326"/>
    <mergeCell ref="E2311:F2311"/>
    <mergeCell ref="E2319:F2319"/>
    <mergeCell ref="E2183:F2183"/>
    <mergeCell ref="E2232:F2232"/>
    <mergeCell ref="E2255:F2255"/>
    <mergeCell ref="E2239:F2239"/>
    <mergeCell ref="E2190:F2190"/>
    <mergeCell ref="E2174:F2174"/>
    <mergeCell ref="E2140:F2140"/>
    <mergeCell ref="A2152:B2152"/>
    <mergeCell ref="E2157:F2157"/>
    <mergeCell ref="A2073:G2073"/>
    <mergeCell ref="C54:D54"/>
    <mergeCell ref="A55:G55"/>
    <mergeCell ref="A56:B56"/>
    <mergeCell ref="E59:F59"/>
    <mergeCell ref="C65:D65"/>
    <mergeCell ref="A66:G66"/>
    <mergeCell ref="A67:B67"/>
    <mergeCell ref="E97:F97"/>
    <mergeCell ref="C98:D98"/>
    <mergeCell ref="A99:G99"/>
    <mergeCell ref="A100:B100"/>
    <mergeCell ref="E104:F104"/>
    <mergeCell ref="E105:F105"/>
    <mergeCell ref="E107:F107"/>
    <mergeCell ref="E108:F108"/>
    <mergeCell ref="C109:D109"/>
    <mergeCell ref="A110:G110"/>
    <mergeCell ref="E106:F106"/>
    <mergeCell ref="E81:F81"/>
    <mergeCell ref="C87:D87"/>
    <mergeCell ref="A88:G88"/>
    <mergeCell ref="E194:F194"/>
    <mergeCell ref="A195:B195"/>
    <mergeCell ref="E209:F209"/>
    <mergeCell ref="A210:B210"/>
    <mergeCell ref="E217:F217"/>
    <mergeCell ref="E218:F218"/>
    <mergeCell ref="E219:F219"/>
    <mergeCell ref="C220:D220"/>
    <mergeCell ref="A221:G221"/>
    <mergeCell ref="E318:F318"/>
    <mergeCell ref="A319:B319"/>
    <mergeCell ref="E321:F321"/>
    <mergeCell ref="E322:F322"/>
    <mergeCell ref="E323:F323"/>
    <mergeCell ref="A294:G294"/>
    <mergeCell ref="A295:B295"/>
    <mergeCell ref="E298:F298"/>
    <mergeCell ref="A299:B299"/>
    <mergeCell ref="A302:B302"/>
    <mergeCell ref="A174:G174"/>
    <mergeCell ref="A175:B175"/>
    <mergeCell ref="E180:F180"/>
    <mergeCell ref="E215:F215"/>
    <mergeCell ref="E216:F216"/>
    <mergeCell ref="E114:F114"/>
    <mergeCell ref="A111:B111"/>
    <mergeCell ref="A115:B115"/>
    <mergeCell ref="E281:F281"/>
    <mergeCell ref="E282:F282"/>
    <mergeCell ref="E325:F325"/>
    <mergeCell ref="E326:F326"/>
    <mergeCell ref="C327:D327"/>
    <mergeCell ref="E305:F305"/>
    <mergeCell ref="E306:F306"/>
    <mergeCell ref="E307:F307"/>
    <mergeCell ref="E308:F308"/>
    <mergeCell ref="C310:D310"/>
    <mergeCell ref="A311:G311"/>
    <mergeCell ref="A312:B312"/>
    <mergeCell ref="E267:F267"/>
    <mergeCell ref="E268:F268"/>
    <mergeCell ref="E269:F269"/>
    <mergeCell ref="E270:F270"/>
    <mergeCell ref="E271:F271"/>
    <mergeCell ref="E278:F278"/>
    <mergeCell ref="E279:F279"/>
    <mergeCell ref="E280:F280"/>
    <mergeCell ref="E277:F277"/>
    <mergeCell ref="E309:F309"/>
    <mergeCell ref="A328:G328"/>
    <mergeCell ref="A329:B329"/>
    <mergeCell ref="E335:F335"/>
    <mergeCell ref="E338:F338"/>
    <mergeCell ref="A339:B339"/>
    <mergeCell ref="E341:F341"/>
    <mergeCell ref="E342:F342"/>
    <mergeCell ref="E344:F344"/>
    <mergeCell ref="E345:F345"/>
    <mergeCell ref="E346:F346"/>
    <mergeCell ref="C347:D347"/>
    <mergeCell ref="A348:G348"/>
    <mergeCell ref="A349:B349"/>
    <mergeCell ref="E354:F354"/>
    <mergeCell ref="E355:F355"/>
    <mergeCell ref="E356:F356"/>
    <mergeCell ref="C357:D357"/>
    <mergeCell ref="C404:D404"/>
    <mergeCell ref="A405:G405"/>
    <mergeCell ref="E409:F409"/>
    <mergeCell ref="A410:B410"/>
    <mergeCell ref="E434:F434"/>
    <mergeCell ref="E435:F435"/>
    <mergeCell ref="C440:D440"/>
    <mergeCell ref="A441:G441"/>
    <mergeCell ref="A442:B442"/>
    <mergeCell ref="E445:F445"/>
    <mergeCell ref="A446:B446"/>
    <mergeCell ref="E449:F449"/>
    <mergeCell ref="E475:F475"/>
    <mergeCell ref="C476:D476"/>
    <mergeCell ref="A477:G477"/>
    <mergeCell ref="A478:B478"/>
    <mergeCell ref="E481:F481"/>
    <mergeCell ref="A468:B468"/>
    <mergeCell ref="E473:F473"/>
    <mergeCell ref="E474:F474"/>
    <mergeCell ref="A482:B482"/>
    <mergeCell ref="E485:F485"/>
    <mergeCell ref="A486:B486"/>
    <mergeCell ref="E499:F499"/>
    <mergeCell ref="A500:B500"/>
    <mergeCell ref="A504:B504"/>
    <mergeCell ref="E509:F509"/>
    <mergeCell ref="E510:F510"/>
    <mergeCell ref="E511:F511"/>
    <mergeCell ref="C512:D512"/>
    <mergeCell ref="A513:G513"/>
    <mergeCell ref="A518:B518"/>
    <mergeCell ref="A495:G495"/>
    <mergeCell ref="E506:F506"/>
    <mergeCell ref="E507:F507"/>
    <mergeCell ref="E490:F490"/>
    <mergeCell ref="E491:F491"/>
    <mergeCell ref="E517:F517"/>
    <mergeCell ref="E525:F525"/>
    <mergeCell ref="E526:F526"/>
    <mergeCell ref="E527:F527"/>
    <mergeCell ref="E528:F528"/>
    <mergeCell ref="C530:D530"/>
    <mergeCell ref="A531:G531"/>
    <mergeCell ref="A532:B532"/>
    <mergeCell ref="A536:B536"/>
    <mergeCell ref="E539:F539"/>
    <mergeCell ref="A540:B540"/>
    <mergeCell ref="E542:F542"/>
    <mergeCell ref="E543:F543"/>
    <mergeCell ref="E545:F545"/>
    <mergeCell ref="E546:F546"/>
    <mergeCell ref="E547:F547"/>
    <mergeCell ref="C548:D548"/>
    <mergeCell ref="A549:G549"/>
    <mergeCell ref="E544:F544"/>
    <mergeCell ref="E529:F529"/>
    <mergeCell ref="A550:B550"/>
    <mergeCell ref="A555:B555"/>
    <mergeCell ref="E558:F558"/>
    <mergeCell ref="E559:F559"/>
    <mergeCell ref="E560:F560"/>
    <mergeCell ref="E561:F561"/>
    <mergeCell ref="E562:F562"/>
    <mergeCell ref="C564:D564"/>
    <mergeCell ref="A565:G565"/>
    <mergeCell ref="A566:B566"/>
    <mergeCell ref="A571:B571"/>
    <mergeCell ref="E576:F576"/>
    <mergeCell ref="E577:F577"/>
    <mergeCell ref="E578:F578"/>
    <mergeCell ref="E579:F579"/>
    <mergeCell ref="C580:D580"/>
    <mergeCell ref="A581:G581"/>
    <mergeCell ref="E563:F563"/>
    <mergeCell ref="E570:F570"/>
    <mergeCell ref="A582:B582"/>
    <mergeCell ref="E585:F585"/>
    <mergeCell ref="A586:B586"/>
    <mergeCell ref="A590:B590"/>
    <mergeCell ref="E595:F595"/>
    <mergeCell ref="E596:F596"/>
    <mergeCell ref="E597:F597"/>
    <mergeCell ref="C598:D598"/>
    <mergeCell ref="A599:G599"/>
    <mergeCell ref="A600:B600"/>
    <mergeCell ref="E603:F603"/>
    <mergeCell ref="A604:B604"/>
    <mergeCell ref="E607:F607"/>
    <mergeCell ref="A608:B608"/>
    <mergeCell ref="E615:F615"/>
    <mergeCell ref="C616:D616"/>
    <mergeCell ref="A617:G617"/>
    <mergeCell ref="E594:F594"/>
    <mergeCell ref="E611:F611"/>
    <mergeCell ref="E612:F612"/>
    <mergeCell ref="E589:F589"/>
    <mergeCell ref="E613:F613"/>
    <mergeCell ref="E614:F614"/>
    <mergeCell ref="E639:F639"/>
    <mergeCell ref="A640:B640"/>
    <mergeCell ref="E643:F643"/>
    <mergeCell ref="A644:B644"/>
    <mergeCell ref="E646:F646"/>
    <mergeCell ref="E647:F647"/>
    <mergeCell ref="E648:F648"/>
    <mergeCell ref="E649:F649"/>
    <mergeCell ref="E630:F630"/>
    <mergeCell ref="E631:F631"/>
    <mergeCell ref="E632:F632"/>
    <mergeCell ref="E633:F633"/>
    <mergeCell ref="C652:D652"/>
    <mergeCell ref="A653:G653"/>
    <mergeCell ref="A654:B654"/>
    <mergeCell ref="E656:F656"/>
    <mergeCell ref="A657:B657"/>
    <mergeCell ref="E651:F651"/>
    <mergeCell ref="E660:F660"/>
    <mergeCell ref="A661:B661"/>
    <mergeCell ref="E663:F663"/>
    <mergeCell ref="E664:F664"/>
    <mergeCell ref="E665:F665"/>
    <mergeCell ref="E667:F667"/>
    <mergeCell ref="E668:F668"/>
    <mergeCell ref="C669:D669"/>
    <mergeCell ref="A670:G670"/>
    <mergeCell ref="A671:B671"/>
    <mergeCell ref="A675:B675"/>
    <mergeCell ref="E678:F678"/>
    <mergeCell ref="E696:F696"/>
    <mergeCell ref="A697:B697"/>
    <mergeCell ref="E699:F699"/>
    <mergeCell ref="E700:F700"/>
    <mergeCell ref="C705:D705"/>
    <mergeCell ref="E702:F702"/>
    <mergeCell ref="A706:G706"/>
    <mergeCell ref="A707:B707"/>
    <mergeCell ref="E710:F710"/>
    <mergeCell ref="A711:B711"/>
    <mergeCell ref="E714:F714"/>
    <mergeCell ref="A715:B715"/>
    <mergeCell ref="E717:F717"/>
    <mergeCell ref="E718:F718"/>
    <mergeCell ref="C723:D723"/>
    <mergeCell ref="A724:G724"/>
    <mergeCell ref="A725:B725"/>
    <mergeCell ref="E728:F728"/>
    <mergeCell ref="E797:F797"/>
    <mergeCell ref="E798:F798"/>
    <mergeCell ref="E799:F799"/>
    <mergeCell ref="E800:F800"/>
    <mergeCell ref="E801:F801"/>
    <mergeCell ref="E719:F719"/>
    <mergeCell ref="E737:F737"/>
    <mergeCell ref="A729:B729"/>
    <mergeCell ref="E732:F732"/>
    <mergeCell ref="A733:B733"/>
    <mergeCell ref="E735:F735"/>
    <mergeCell ref="E736:F736"/>
    <mergeCell ref="C741:D741"/>
    <mergeCell ref="A742:G742"/>
    <mergeCell ref="A743:B743"/>
    <mergeCell ref="E746:F746"/>
    <mergeCell ref="A747:B747"/>
    <mergeCell ref="E751:F751"/>
    <mergeCell ref="A752:B752"/>
    <mergeCell ref="E759:F759"/>
    <mergeCell ref="E821:F821"/>
    <mergeCell ref="E822:F822"/>
    <mergeCell ref="C823:D823"/>
    <mergeCell ref="E817:F817"/>
    <mergeCell ref="A847:G847"/>
    <mergeCell ref="A848:B848"/>
    <mergeCell ref="A852:B852"/>
    <mergeCell ref="E857:F857"/>
    <mergeCell ref="A824:G824"/>
    <mergeCell ref="A825:B825"/>
    <mergeCell ref="E829:F829"/>
    <mergeCell ref="A830:B830"/>
    <mergeCell ref="A834:B834"/>
    <mergeCell ref="E837:F837"/>
    <mergeCell ref="E840:F840"/>
    <mergeCell ref="E841:F841"/>
    <mergeCell ref="E843:F843"/>
    <mergeCell ref="E844:F844"/>
    <mergeCell ref="E845:F845"/>
    <mergeCell ref="C846:D846"/>
    <mergeCell ref="C974:D974"/>
    <mergeCell ref="A975:G975"/>
    <mergeCell ref="A976:B976"/>
    <mergeCell ref="E982:F982"/>
    <mergeCell ref="E983:F983"/>
    <mergeCell ref="C984:D984"/>
    <mergeCell ref="A985:G985"/>
    <mergeCell ref="A986:B986"/>
    <mergeCell ref="E992:F992"/>
    <mergeCell ref="C998:D998"/>
    <mergeCell ref="E980:F980"/>
    <mergeCell ref="E978:F978"/>
    <mergeCell ref="E979:F979"/>
    <mergeCell ref="E989:F989"/>
    <mergeCell ref="A990:B990"/>
    <mergeCell ref="E993:F993"/>
    <mergeCell ref="E950:F950"/>
    <mergeCell ref="E951:F951"/>
    <mergeCell ref="E952:F952"/>
    <mergeCell ref="E953:F953"/>
    <mergeCell ref="C954:D954"/>
    <mergeCell ref="A955:G955"/>
    <mergeCell ref="A956:B956"/>
    <mergeCell ref="E959:F959"/>
    <mergeCell ref="A960:B960"/>
    <mergeCell ref="A999:G999"/>
    <mergeCell ref="A1000:B1000"/>
    <mergeCell ref="E1003:F1003"/>
    <mergeCell ref="A1004:B1004"/>
    <mergeCell ref="E1010:F1010"/>
    <mergeCell ref="C1016:D1016"/>
    <mergeCell ref="A1017:G1017"/>
    <mergeCell ref="E994:F994"/>
    <mergeCell ref="E1048:F1048"/>
    <mergeCell ref="E1049:F1049"/>
    <mergeCell ref="C1050:D1050"/>
    <mergeCell ref="A1051:G1051"/>
    <mergeCell ref="A1052:B1052"/>
    <mergeCell ref="E1056:F1056"/>
    <mergeCell ref="A1057:B1057"/>
    <mergeCell ref="E1070:F1070"/>
    <mergeCell ref="A1071:B1071"/>
    <mergeCell ref="A1067:G1067"/>
    <mergeCell ref="A1068:B1068"/>
    <mergeCell ref="E1007:F1007"/>
    <mergeCell ref="A1008:B1008"/>
    <mergeCell ref="E1011:F1011"/>
    <mergeCell ref="E1026:F1026"/>
    <mergeCell ref="C1066:D1066"/>
    <mergeCell ref="A1018:B1018"/>
    <mergeCell ref="A1023:B1023"/>
    <mergeCell ref="E1027:F1027"/>
    <mergeCell ref="E1028:F1028"/>
    <mergeCell ref="E1029:F1029"/>
    <mergeCell ref="E1030:F1030"/>
    <mergeCell ref="E1031:F1031"/>
    <mergeCell ref="C1032:D1032"/>
    <mergeCell ref="A1078:B1078"/>
    <mergeCell ref="E1082:F1082"/>
    <mergeCell ref="E1088:F1088"/>
    <mergeCell ref="E1089:F1089"/>
    <mergeCell ref="C1094:D1094"/>
    <mergeCell ref="A1095:G1095"/>
    <mergeCell ref="A1096:B1096"/>
    <mergeCell ref="E1099:F1099"/>
    <mergeCell ref="E1061:F1061"/>
    <mergeCell ref="E1063:F1063"/>
    <mergeCell ref="E1064:F1064"/>
    <mergeCell ref="E1062:F1062"/>
    <mergeCell ref="E1152:F1152"/>
    <mergeCell ref="E1153:F1153"/>
    <mergeCell ref="E1154:F1154"/>
    <mergeCell ref="C1156:D1156"/>
    <mergeCell ref="A1157:G1157"/>
    <mergeCell ref="E1155:F1155"/>
    <mergeCell ref="E1077:F1077"/>
    <mergeCell ref="E1091:F1091"/>
    <mergeCell ref="A1083:B1083"/>
    <mergeCell ref="E1090:F1090"/>
    <mergeCell ref="E1151:F1151"/>
    <mergeCell ref="E1184:F1184"/>
    <mergeCell ref="C1185:D1185"/>
    <mergeCell ref="A1186:G1186"/>
    <mergeCell ref="A1187:B1187"/>
    <mergeCell ref="E1200:F1200"/>
    <mergeCell ref="A1201:B1201"/>
    <mergeCell ref="E1216:F1216"/>
    <mergeCell ref="A1217:B1217"/>
    <mergeCell ref="E1220:F1220"/>
    <mergeCell ref="A1221:B1221"/>
    <mergeCell ref="E1227:F1227"/>
    <mergeCell ref="E1228:F1228"/>
    <mergeCell ref="C1229:D1229"/>
    <mergeCell ref="A1230:G1230"/>
    <mergeCell ref="A1231:B1231"/>
    <mergeCell ref="E1206:F1206"/>
    <mergeCell ref="C1212:D1212"/>
    <mergeCell ref="A1213:G1213"/>
    <mergeCell ref="A1214:B1214"/>
    <mergeCell ref="E1209:F1209"/>
    <mergeCell ref="E1223:F1223"/>
    <mergeCell ref="E1224:F1224"/>
    <mergeCell ref="E1207:F1207"/>
    <mergeCell ref="E1208:F1208"/>
    <mergeCell ref="E1210:F1210"/>
    <mergeCell ref="E1211:F1211"/>
    <mergeCell ref="E1287:F1287"/>
    <mergeCell ref="A1288:B1288"/>
    <mergeCell ref="E1290:F1290"/>
    <mergeCell ref="E1291:F1291"/>
    <mergeCell ref="E1293:F1293"/>
    <mergeCell ref="E1324:F1324"/>
    <mergeCell ref="C1327:D1327"/>
    <mergeCell ref="A1328:G1328"/>
    <mergeCell ref="A1329:B1329"/>
    <mergeCell ref="E1332:F1332"/>
    <mergeCell ref="E1337:F1337"/>
    <mergeCell ref="E1338:F1338"/>
    <mergeCell ref="E1340:F1340"/>
    <mergeCell ref="E1341:F1341"/>
    <mergeCell ref="A1315:B1315"/>
    <mergeCell ref="E1317:F1317"/>
    <mergeCell ref="A1318:B1318"/>
    <mergeCell ref="E1321:F1321"/>
    <mergeCell ref="E1323:F1323"/>
    <mergeCell ref="E1304:F1304"/>
    <mergeCell ref="E1292:F1292"/>
    <mergeCell ref="E1294:F1294"/>
    <mergeCell ref="E1295:F1295"/>
    <mergeCell ref="C1296:D1296"/>
    <mergeCell ref="A1297:G1297"/>
    <mergeCell ref="A1298:B1298"/>
    <mergeCell ref="A1301:B1301"/>
    <mergeCell ref="A1305:B1305"/>
    <mergeCell ref="E1356:F1356"/>
    <mergeCell ref="C1387:D1387"/>
    <mergeCell ref="A1388:G1388"/>
    <mergeCell ref="A1389:B1389"/>
    <mergeCell ref="E1392:F1392"/>
    <mergeCell ref="A1393:B1393"/>
    <mergeCell ref="E1396:F1396"/>
    <mergeCell ref="E1398:F1398"/>
    <mergeCell ref="E1399:F1399"/>
    <mergeCell ref="E1400:F1400"/>
    <mergeCell ref="E1381:F1381"/>
    <mergeCell ref="E1382:F1382"/>
    <mergeCell ref="E1347:F1347"/>
    <mergeCell ref="E1367:F1367"/>
    <mergeCell ref="E1368:F1368"/>
    <mergeCell ref="C1357:D1357"/>
    <mergeCell ref="A1358:G1358"/>
    <mergeCell ref="A1359:B1359"/>
    <mergeCell ref="E1362:F1362"/>
    <mergeCell ref="A1363:B1363"/>
    <mergeCell ref="E1370:F1370"/>
    <mergeCell ref="E1371:F1371"/>
    <mergeCell ref="C1372:D1372"/>
    <mergeCell ref="A1373:G1373"/>
    <mergeCell ref="A1374:B1374"/>
    <mergeCell ref="C1402:D1402"/>
    <mergeCell ref="A1403:G1403"/>
    <mergeCell ref="A1404:B1404"/>
    <mergeCell ref="E1407:F1407"/>
    <mergeCell ref="A1408:B1408"/>
    <mergeCell ref="E1411:F1411"/>
    <mergeCell ref="E1412:F1412"/>
    <mergeCell ref="E1414:F1414"/>
    <mergeCell ref="E1413:F1413"/>
    <mergeCell ref="E1427:F1427"/>
    <mergeCell ref="C1428:D1428"/>
    <mergeCell ref="A1429:G1429"/>
    <mergeCell ref="A1430:B1430"/>
    <mergeCell ref="E1433:F1433"/>
    <mergeCell ref="E1434:F1434"/>
    <mergeCell ref="E1435:F1435"/>
    <mergeCell ref="E1437:F1437"/>
    <mergeCell ref="E1422:F1422"/>
    <mergeCell ref="E1423:F1423"/>
    <mergeCell ref="E1424:F1424"/>
    <mergeCell ref="E1425:F1425"/>
    <mergeCell ref="E1415:F1415"/>
    <mergeCell ref="E1416:F1416"/>
    <mergeCell ref="C1417:D1417"/>
    <mergeCell ref="A1418:G1418"/>
    <mergeCell ref="A1419:B1419"/>
    <mergeCell ref="E1426:F1426"/>
    <mergeCell ref="E1438:F1438"/>
    <mergeCell ref="C1439:D1439"/>
    <mergeCell ref="A1440:G1440"/>
    <mergeCell ref="A1441:B1441"/>
    <mergeCell ref="E1445:F1445"/>
    <mergeCell ref="E1446:F1446"/>
    <mergeCell ref="E1447:F1447"/>
    <mergeCell ref="E1448:F1448"/>
    <mergeCell ref="E1449:F1449"/>
    <mergeCell ref="E1436:F1436"/>
    <mergeCell ref="C1450:D1450"/>
    <mergeCell ref="A1451:G1451"/>
    <mergeCell ref="A1452:B1452"/>
    <mergeCell ref="E1455:F1455"/>
    <mergeCell ref="E1456:F1456"/>
    <mergeCell ref="E1457:F1457"/>
    <mergeCell ref="C1461:D1461"/>
    <mergeCell ref="E1444:F1444"/>
    <mergeCell ref="A1462:G1462"/>
    <mergeCell ref="A1463:B1463"/>
    <mergeCell ref="E1465:F1465"/>
    <mergeCell ref="E1466:F1466"/>
    <mergeCell ref="E1467:F1467"/>
    <mergeCell ref="E1468:F1468"/>
    <mergeCell ref="E1469:F1469"/>
    <mergeCell ref="C1471:D1471"/>
    <mergeCell ref="A1472:G1472"/>
    <mergeCell ref="A1473:B1473"/>
    <mergeCell ref="E1470:F1470"/>
    <mergeCell ref="E1459:F1459"/>
    <mergeCell ref="E1460:F1460"/>
    <mergeCell ref="E1458:F1458"/>
    <mergeCell ref="E1475:F1475"/>
    <mergeCell ref="E1476:F1476"/>
    <mergeCell ref="E1477:F1477"/>
    <mergeCell ref="E1479:F1479"/>
    <mergeCell ref="E1480:F1480"/>
    <mergeCell ref="C1481:D1481"/>
    <mergeCell ref="A1482:G1482"/>
    <mergeCell ref="A1483:B1483"/>
    <mergeCell ref="E1485:F1485"/>
    <mergeCell ref="E1486:F1486"/>
    <mergeCell ref="C1491:D1491"/>
    <mergeCell ref="A1492:G1492"/>
    <mergeCell ref="A1493:B1493"/>
    <mergeCell ref="E1495:F1495"/>
    <mergeCell ref="E1496:F1496"/>
    <mergeCell ref="E1497:F1497"/>
    <mergeCell ref="E1498:F1498"/>
    <mergeCell ref="E1478:F1478"/>
    <mergeCell ref="E1488:F1488"/>
    <mergeCell ref="E1489:F1489"/>
    <mergeCell ref="E1490:F1490"/>
    <mergeCell ref="E1487:F1487"/>
    <mergeCell ref="E1499:F1499"/>
    <mergeCell ref="E1500:F1500"/>
    <mergeCell ref="C1501:D1501"/>
    <mergeCell ref="A1502:G1502"/>
    <mergeCell ref="A1503:B1503"/>
    <mergeCell ref="A1507:B1507"/>
    <mergeCell ref="E1511:F1511"/>
    <mergeCell ref="E1512:F1512"/>
    <mergeCell ref="E1513:F1513"/>
    <mergeCell ref="E1514:F1514"/>
    <mergeCell ref="E1515:F1515"/>
    <mergeCell ref="C1516:D1516"/>
    <mergeCell ref="A1517:G1517"/>
    <mergeCell ref="A1518:B1518"/>
    <mergeCell ref="E1520:F1520"/>
    <mergeCell ref="A1521:B1521"/>
    <mergeCell ref="E1548:F1548"/>
    <mergeCell ref="E1529:F1529"/>
    <mergeCell ref="E1525:F1525"/>
    <mergeCell ref="E1526:F1526"/>
    <mergeCell ref="E1527:F1527"/>
    <mergeCell ref="E1528:F1528"/>
    <mergeCell ref="E1510:F1510"/>
    <mergeCell ref="E1506:F1506"/>
    <mergeCell ref="E1543:F1543"/>
    <mergeCell ref="C1588:D1588"/>
    <mergeCell ref="A1589:G1589"/>
    <mergeCell ref="A1590:B1590"/>
    <mergeCell ref="A1594:B1594"/>
    <mergeCell ref="E1597:F1597"/>
    <mergeCell ref="C1603:D1603"/>
    <mergeCell ref="A1604:G1604"/>
    <mergeCell ref="A1605:B1605"/>
    <mergeCell ref="E1608:F1608"/>
    <mergeCell ref="A1609:B1609"/>
    <mergeCell ref="E1612:F1612"/>
    <mergeCell ref="C1618:D1618"/>
    <mergeCell ref="A1619:G1619"/>
    <mergeCell ref="A1620:B1620"/>
    <mergeCell ref="E1623:F1623"/>
    <mergeCell ref="A1624:B1624"/>
    <mergeCell ref="E1613:F1613"/>
    <mergeCell ref="E1641:F1641"/>
    <mergeCell ref="A1642:B1642"/>
    <mergeCell ref="E1649:F1649"/>
    <mergeCell ref="C1650:D1650"/>
    <mergeCell ref="A1651:G1651"/>
    <mergeCell ref="A1652:B1652"/>
    <mergeCell ref="A1659:B1659"/>
    <mergeCell ref="E1664:F1664"/>
    <mergeCell ref="E1665:F1665"/>
    <mergeCell ref="E1666:F1666"/>
    <mergeCell ref="C1667:D1667"/>
    <mergeCell ref="A1668:G1668"/>
    <mergeCell ref="A1669:B1669"/>
    <mergeCell ref="E1671:F1671"/>
    <mergeCell ref="A1672:B1672"/>
    <mergeCell ref="A1676:B1676"/>
    <mergeCell ref="E1679:F1679"/>
    <mergeCell ref="A1655:B1655"/>
    <mergeCell ref="E1661:F1661"/>
    <mergeCell ref="E1678:F1678"/>
    <mergeCell ref="A1780:B1780"/>
    <mergeCell ref="A1783:B1783"/>
    <mergeCell ref="E1785:F1785"/>
    <mergeCell ref="E1786:F1786"/>
    <mergeCell ref="E1787:F1787"/>
    <mergeCell ref="E1788:F1788"/>
    <mergeCell ref="E1789:F1789"/>
    <mergeCell ref="C1791:D1791"/>
    <mergeCell ref="A1792:G1792"/>
    <mergeCell ref="A1793:B1793"/>
    <mergeCell ref="A1797:B1797"/>
    <mergeCell ref="A1800:B1800"/>
    <mergeCell ref="E1803:F1803"/>
    <mergeCell ref="E1804:F1804"/>
    <mergeCell ref="E1806:F1806"/>
    <mergeCell ref="E1771:F1771"/>
    <mergeCell ref="E1772:F1772"/>
    <mergeCell ref="E1790:F1790"/>
    <mergeCell ref="C1775:D1775"/>
    <mergeCell ref="A1776:G1776"/>
    <mergeCell ref="A1777:B1777"/>
    <mergeCell ref="E1779:F1779"/>
    <mergeCell ref="E1782:F1782"/>
    <mergeCell ref="E1773:F1773"/>
    <mergeCell ref="E1799:F1799"/>
    <mergeCell ref="E1805:F1805"/>
    <mergeCell ref="C1809:D1809"/>
    <mergeCell ref="A1810:G1810"/>
    <mergeCell ref="A1811:B1811"/>
    <mergeCell ref="E1815:F1815"/>
    <mergeCell ref="E1816:F1816"/>
    <mergeCell ref="E1817:F1817"/>
    <mergeCell ref="E1818:F1818"/>
    <mergeCell ref="C1819:D1819"/>
    <mergeCell ref="A1820:G1820"/>
    <mergeCell ref="A1821:B1821"/>
    <mergeCell ref="A1825:B1825"/>
    <mergeCell ref="E1828:F1828"/>
    <mergeCell ref="E1829:F1829"/>
    <mergeCell ref="E1830:F1830"/>
    <mergeCell ref="E1831:F1831"/>
    <mergeCell ref="E1833:F1833"/>
    <mergeCell ref="C1834:D1834"/>
    <mergeCell ref="E1813:F1813"/>
    <mergeCell ref="E1814:F1814"/>
    <mergeCell ref="E1919:F1919"/>
    <mergeCell ref="C1920:D1920"/>
    <mergeCell ref="A1921:G1921"/>
    <mergeCell ref="A1922:B1922"/>
    <mergeCell ref="E1927:F1927"/>
    <mergeCell ref="E1928:F1928"/>
    <mergeCell ref="E1929:F1929"/>
    <mergeCell ref="C1930:D1930"/>
    <mergeCell ref="A1931:G1931"/>
    <mergeCell ref="A1932:B1932"/>
    <mergeCell ref="E1937:F1937"/>
    <mergeCell ref="A1938:B1938"/>
    <mergeCell ref="E1944:F1944"/>
    <mergeCell ref="E1945:F1945"/>
    <mergeCell ref="E1946:F1946"/>
    <mergeCell ref="C1947:D1947"/>
    <mergeCell ref="A1948:G1948"/>
    <mergeCell ref="E1943:F1943"/>
    <mergeCell ref="E1942:F1942"/>
    <mergeCell ref="E1941:F1941"/>
    <mergeCell ref="E1978:F1978"/>
    <mergeCell ref="E1979:F1979"/>
    <mergeCell ref="C1981:D1981"/>
    <mergeCell ref="A1982:G1982"/>
    <mergeCell ref="A1983:B1983"/>
    <mergeCell ref="E1988:F1988"/>
    <mergeCell ref="A1989:B1989"/>
    <mergeCell ref="E1992:F1992"/>
    <mergeCell ref="E1993:F1993"/>
    <mergeCell ref="E1994:F1994"/>
    <mergeCell ref="C1998:D1998"/>
    <mergeCell ref="A1999:G1999"/>
    <mergeCell ref="A2000:B2000"/>
    <mergeCell ref="A2006:B2006"/>
    <mergeCell ref="E2011:F2011"/>
    <mergeCell ref="E2012:F2012"/>
    <mergeCell ref="E2013:F2013"/>
    <mergeCell ref="E2005:F2005"/>
    <mergeCell ref="E2014:F2014"/>
    <mergeCell ref="C2015:D2015"/>
    <mergeCell ref="A2016:G2016"/>
    <mergeCell ref="A2023:B2023"/>
    <mergeCell ref="E2026:F2026"/>
    <mergeCell ref="E2027:F2027"/>
    <mergeCell ref="E2028:F2028"/>
    <mergeCell ref="E2029:F2029"/>
    <mergeCell ref="E2030:F2030"/>
    <mergeCell ref="C2032:D2032"/>
    <mergeCell ref="A2033:G2033"/>
    <mergeCell ref="A2034:B2034"/>
    <mergeCell ref="A2040:B2040"/>
    <mergeCell ref="E2043:F2043"/>
    <mergeCell ref="E2044:F2044"/>
    <mergeCell ref="E2045:F2045"/>
    <mergeCell ref="E2047:F2047"/>
    <mergeCell ref="A2017:B2017"/>
    <mergeCell ref="E2248:F2248"/>
    <mergeCell ref="E2237:F2237"/>
    <mergeCell ref="E2238:F2238"/>
    <mergeCell ref="E2240:F2240"/>
    <mergeCell ref="E2241:F2241"/>
    <mergeCell ref="C2242:D2242"/>
    <mergeCell ref="A2243:G2243"/>
    <mergeCell ref="A2244:B2244"/>
    <mergeCell ref="A2249:B2249"/>
    <mergeCell ref="E2252:F2252"/>
    <mergeCell ref="E2253:F2253"/>
    <mergeCell ref="E2254:F2254"/>
    <mergeCell ref="E2256:F2256"/>
    <mergeCell ref="E2257:F2257"/>
    <mergeCell ref="C2258:D2258"/>
    <mergeCell ref="A2259:G2259"/>
    <mergeCell ref="E2155:F2155"/>
    <mergeCell ref="E2156:F2156"/>
    <mergeCell ref="E2158:F2158"/>
    <mergeCell ref="E2159:F2159"/>
    <mergeCell ref="E2160:F2160"/>
    <mergeCell ref="C2161:D2161"/>
    <mergeCell ref="A2162:G2162"/>
    <mergeCell ref="A2163:B2163"/>
    <mergeCell ref="E2167:F2167"/>
    <mergeCell ref="A2168:B2168"/>
    <mergeCell ref="E2171:F2171"/>
    <mergeCell ref="E2172:F2172"/>
    <mergeCell ref="E2173:F2173"/>
    <mergeCell ref="E2175:F2175"/>
    <mergeCell ref="E2176:F2176"/>
    <mergeCell ref="C2336:D2336"/>
    <mergeCell ref="A2337:G2337"/>
    <mergeCell ref="A2338:B2338"/>
    <mergeCell ref="A2342:B2342"/>
    <mergeCell ref="E2345:F2345"/>
    <mergeCell ref="E2346:F2346"/>
    <mergeCell ref="E2347:F2347"/>
    <mergeCell ref="E2348:F2348"/>
    <mergeCell ref="E2350:F2350"/>
    <mergeCell ref="C2351:D2351"/>
    <mergeCell ref="A2352:G2352"/>
    <mergeCell ref="A2353:B2353"/>
    <mergeCell ref="A2357:B2357"/>
    <mergeCell ref="E2360:F2360"/>
    <mergeCell ref="E2356:F2356"/>
    <mergeCell ref="E2457:F2457"/>
    <mergeCell ref="E2458:F2458"/>
    <mergeCell ref="E2361:F2361"/>
    <mergeCell ref="E2362:F2362"/>
    <mergeCell ref="E2363:F2363"/>
    <mergeCell ref="E2365:F2365"/>
    <mergeCell ref="C2366:D2366"/>
    <mergeCell ref="A2367:G2367"/>
    <mergeCell ref="A2368:B2368"/>
    <mergeCell ref="A2373:B2373"/>
    <mergeCell ref="E2376:F2376"/>
    <mergeCell ref="E2377:F2377"/>
    <mergeCell ref="E2378:F2378"/>
    <mergeCell ref="E2380:F2380"/>
    <mergeCell ref="E2381:F2381"/>
    <mergeCell ref="C2382:D2382"/>
    <mergeCell ref="A2383:G2383"/>
    <mergeCell ref="E2637:F2637"/>
    <mergeCell ref="A2638:B2638"/>
    <mergeCell ref="A2560:G2560"/>
    <mergeCell ref="A2561:B2561"/>
    <mergeCell ref="A2565:B2565"/>
    <mergeCell ref="E2570:F2570"/>
    <mergeCell ref="E2571:F2571"/>
    <mergeCell ref="E2572:F2572"/>
    <mergeCell ref="E2573:F2573"/>
    <mergeCell ref="C2574:D2574"/>
    <mergeCell ref="A2575:G2575"/>
    <mergeCell ref="A2576:B2576"/>
    <mergeCell ref="A2580:B2580"/>
    <mergeCell ref="E2583:F2583"/>
    <mergeCell ref="E2584:F2584"/>
    <mergeCell ref="E2585:F2585"/>
    <mergeCell ref="E2586:F2586"/>
    <mergeCell ref="E2531:F2531"/>
    <mergeCell ref="C2534:D2534"/>
    <mergeCell ref="E2468:F2468"/>
    <mergeCell ref="A2474:B2474"/>
    <mergeCell ref="E2480:F2480"/>
    <mergeCell ref="E2481:F2481"/>
    <mergeCell ref="E2459:F2459"/>
    <mergeCell ref="C2460:D2460"/>
    <mergeCell ref="A2461:G2461"/>
    <mergeCell ref="A2462:B2462"/>
    <mergeCell ref="E2466:F2466"/>
    <mergeCell ref="E2467:F2467"/>
    <mergeCell ref="E2469:F2469"/>
    <mergeCell ref="E2470:F2470"/>
    <mergeCell ref="E2471:F2471"/>
    <mergeCell ref="C2472:D2472"/>
    <mergeCell ref="A2473:G2473"/>
    <mergeCell ref="E2532:F2532"/>
    <mergeCell ref="E2533:F2533"/>
    <mergeCell ref="E2543:F2543"/>
    <mergeCell ref="E2556:F2556"/>
    <mergeCell ref="A2535:G2535"/>
    <mergeCell ref="A2536:B2536"/>
    <mergeCell ref="E2541:F2541"/>
    <mergeCell ref="E2542:F2542"/>
    <mergeCell ref="E2544:F2544"/>
    <mergeCell ref="E2545:F2545"/>
    <mergeCell ref="E2546:F2546"/>
    <mergeCell ref="C2547:D2547"/>
    <mergeCell ref="A2548:G2548"/>
    <mergeCell ref="A2549:B2549"/>
    <mergeCell ref="E2557:F2557"/>
    <mergeCell ref="E2558:F2558"/>
    <mergeCell ref="C2559:D2559"/>
    <mergeCell ref="E2553:F2553"/>
    <mergeCell ref="E2554:F2554"/>
    <mergeCell ref="E2661:F2661"/>
    <mergeCell ref="E2662:F2662"/>
    <mergeCell ref="C2664:D2664"/>
    <mergeCell ref="A2665:G2665"/>
    <mergeCell ref="A2666:B2666"/>
    <mergeCell ref="A2669:B2669"/>
    <mergeCell ref="E2672:F2672"/>
    <mergeCell ref="E2673:F2673"/>
    <mergeCell ref="E2674:F2674"/>
    <mergeCell ref="E2675:F2675"/>
    <mergeCell ref="E2676:F2676"/>
    <mergeCell ref="C2678:D2678"/>
    <mergeCell ref="A2679:G2679"/>
    <mergeCell ref="A2680:B2680"/>
    <mergeCell ref="A2684:B2684"/>
    <mergeCell ref="E2640:F2640"/>
    <mergeCell ref="E2644:F2644"/>
    <mergeCell ref="E2645:F2645"/>
    <mergeCell ref="E2660:F2660"/>
    <mergeCell ref="E2641:F2641"/>
    <mergeCell ref="E2642:F2642"/>
    <mergeCell ref="E2643:F2643"/>
    <mergeCell ref="C2646:D2646"/>
    <mergeCell ref="A2647:G2647"/>
    <mergeCell ref="A2648:B2648"/>
    <mergeCell ref="E2654:F2654"/>
    <mergeCell ref="A2655:B2655"/>
    <mergeCell ref="E2658:F2658"/>
    <mergeCell ref="E2659:F2659"/>
    <mergeCell ref="E2691:F2691"/>
    <mergeCell ref="E2698:F2698"/>
    <mergeCell ref="E2706:F2706"/>
    <mergeCell ref="E2687:F2687"/>
    <mergeCell ref="E2688:F2688"/>
    <mergeCell ref="E2689:F2689"/>
    <mergeCell ref="E2690:F2690"/>
    <mergeCell ref="E2692:F2692"/>
    <mergeCell ref="C2693:D2693"/>
    <mergeCell ref="A2694:G2694"/>
    <mergeCell ref="A2695:B2695"/>
    <mergeCell ref="A2699:B2699"/>
    <mergeCell ref="E2701:F2701"/>
    <mergeCell ref="A2702:B2702"/>
    <mergeCell ref="E2705:F2705"/>
    <mergeCell ref="E2707:F2707"/>
    <mergeCell ref="E2663:F2663"/>
    <mergeCell ref="E2668:F2668"/>
    <mergeCell ref="E2677:F2677"/>
    <mergeCell ref="E2683:F2683"/>
    <mergeCell ref="C2753:D2753"/>
    <mergeCell ref="A2754:G2754"/>
    <mergeCell ref="A2755:B2755"/>
    <mergeCell ref="A2759:B2759"/>
    <mergeCell ref="A2762:B2762"/>
    <mergeCell ref="E2765:F2765"/>
    <mergeCell ref="E2767:F2767"/>
    <mergeCell ref="E2768:F2768"/>
    <mergeCell ref="E2769:F2769"/>
    <mergeCell ref="C2771:D2771"/>
    <mergeCell ref="A2772:G2772"/>
    <mergeCell ref="A2773:B2773"/>
    <mergeCell ref="E2733:F2733"/>
    <mergeCell ref="E2738:F2738"/>
    <mergeCell ref="E2743:F2743"/>
    <mergeCell ref="E2747:F2747"/>
    <mergeCell ref="E2752:F2752"/>
    <mergeCell ref="E2737:F2737"/>
    <mergeCell ref="C2739:D2739"/>
    <mergeCell ref="A2740:G2740"/>
    <mergeCell ref="A2741:B2741"/>
    <mergeCell ref="A2744:B2744"/>
    <mergeCell ref="E2748:F2748"/>
    <mergeCell ref="E2749:F2749"/>
    <mergeCell ref="E2750:F2750"/>
    <mergeCell ref="E2751:F2751"/>
    <mergeCell ref="E2775:F2775"/>
    <mergeCell ref="E2781:F2781"/>
    <mergeCell ref="E2784:F2784"/>
    <mergeCell ref="E2790:F2790"/>
    <mergeCell ref="A2776:B2776"/>
    <mergeCell ref="E2779:F2779"/>
    <mergeCell ref="E2780:F2780"/>
    <mergeCell ref="E2782:F2782"/>
    <mergeCell ref="E2783:F2783"/>
    <mergeCell ref="C2785:D2785"/>
    <mergeCell ref="A2786:G2786"/>
    <mergeCell ref="A2787:B2787"/>
    <mergeCell ref="A2791:B2791"/>
    <mergeCell ref="E2794:F2794"/>
    <mergeCell ref="E2795:F2795"/>
    <mergeCell ref="E2796:F2796"/>
    <mergeCell ref="E2758:F2758"/>
    <mergeCell ref="E2761:F2761"/>
    <mergeCell ref="E2766:F2766"/>
    <mergeCell ref="E2770:F2770"/>
    <mergeCell ref="E2798:F2798"/>
    <mergeCell ref="E2805:F2805"/>
    <mergeCell ref="E2813:F2813"/>
    <mergeCell ref="E2819:F2819"/>
    <mergeCell ref="E2846:F2846"/>
    <mergeCell ref="E2851:F2851"/>
    <mergeCell ref="E2857:F2857"/>
    <mergeCell ref="E2860:F2860"/>
    <mergeCell ref="E2843:F2843"/>
    <mergeCell ref="E2844:F2844"/>
    <mergeCell ref="E2845:F2845"/>
    <mergeCell ref="C2847:D2847"/>
    <mergeCell ref="A2848:G2848"/>
    <mergeCell ref="A2849:B2849"/>
    <mergeCell ref="A2852:B2852"/>
    <mergeCell ref="E2854:F2854"/>
    <mergeCell ref="A2855:B2855"/>
    <mergeCell ref="E2879:F2879"/>
    <mergeCell ref="C2883:D2883"/>
    <mergeCell ref="A2884:G2884"/>
    <mergeCell ref="A2885:B2885"/>
    <mergeCell ref="E2867:F2867"/>
    <mergeCell ref="E2868:F2868"/>
    <mergeCell ref="E2869:F2869"/>
    <mergeCell ref="A2875:B2875"/>
    <mergeCell ref="C2863:D2863"/>
    <mergeCell ref="A2864:G2864"/>
    <mergeCell ref="E2828:F2828"/>
    <mergeCell ref="E2834:F2834"/>
    <mergeCell ref="E2837:F2837"/>
    <mergeCell ref="E2842:F2842"/>
    <mergeCell ref="E2825:F2825"/>
    <mergeCell ref="E2826:F2826"/>
    <mergeCell ref="E2827:F2827"/>
    <mergeCell ref="C2829:D2829"/>
    <mergeCell ref="A2830:G2830"/>
    <mergeCell ref="A2831:B2831"/>
    <mergeCell ref="A2835:B2835"/>
    <mergeCell ref="A2838:B2838"/>
    <mergeCell ref="E2841:F2841"/>
    <mergeCell ref="E2895:F2895"/>
    <mergeCell ref="E2900:F2900"/>
    <mergeCell ref="E2901:F2901"/>
    <mergeCell ref="E2902:F2902"/>
    <mergeCell ref="E2903:F2903"/>
    <mergeCell ref="E2904:F2904"/>
    <mergeCell ref="E2947:F2947"/>
    <mergeCell ref="E2955:F2955"/>
    <mergeCell ref="E2962:F2962"/>
    <mergeCell ref="A2948:B2948"/>
    <mergeCell ref="E2951:F2951"/>
    <mergeCell ref="E2952:F2952"/>
    <mergeCell ref="E2953:F2953"/>
    <mergeCell ref="E2954:F2954"/>
    <mergeCell ref="E2956:F2956"/>
    <mergeCell ref="C2957:D2957"/>
    <mergeCell ref="A2958:G2958"/>
    <mergeCell ref="A2959:B2959"/>
    <mergeCell ref="A2896:B2896"/>
    <mergeCell ref="E2899:F2899"/>
    <mergeCell ref="C2905:D2905"/>
    <mergeCell ref="A2906:G2906"/>
    <mergeCell ref="A2907:B2907"/>
    <mergeCell ref="E2917:F2917"/>
    <mergeCell ref="A2918:B2918"/>
    <mergeCell ref="E2921:F2921"/>
    <mergeCell ref="C2927:D2927"/>
    <mergeCell ref="A2928:G2928"/>
    <mergeCell ref="A2929:B2929"/>
    <mergeCell ref="E2932:F2932"/>
    <mergeCell ref="A2933:B2933"/>
    <mergeCell ref="E2936:F2936"/>
    <mergeCell ref="A2963:B2963"/>
    <mergeCell ref="E2922:F2922"/>
    <mergeCell ref="E2923:F2923"/>
    <mergeCell ref="E2924:F2924"/>
    <mergeCell ref="E2925:F2925"/>
    <mergeCell ref="E2926:F2926"/>
    <mergeCell ref="E2940:F2940"/>
    <mergeCell ref="A3015:G3015"/>
    <mergeCell ref="E2970:F2970"/>
    <mergeCell ref="E2976:F2976"/>
    <mergeCell ref="E2989:F2989"/>
    <mergeCell ref="E2990:F2990"/>
    <mergeCell ref="E2966:F2966"/>
    <mergeCell ref="E2967:F2967"/>
    <mergeCell ref="E2968:F2968"/>
    <mergeCell ref="E2969:F2969"/>
    <mergeCell ref="E2971:F2971"/>
    <mergeCell ref="C2972:D2972"/>
    <mergeCell ref="A2973:G2973"/>
    <mergeCell ref="A2974:B2974"/>
    <mergeCell ref="A2977:B2977"/>
    <mergeCell ref="E2983:F2983"/>
    <mergeCell ref="A2984:B2984"/>
    <mergeCell ref="E2987:F2987"/>
    <mergeCell ref="E2988:F2988"/>
    <mergeCell ref="A2943:G2943"/>
    <mergeCell ref="A2944:B2944"/>
    <mergeCell ref="E2937:F2937"/>
    <mergeCell ref="E2938:F2938"/>
    <mergeCell ref="E2939:F2939"/>
    <mergeCell ref="E2941:F2941"/>
    <mergeCell ref="C2942:D2942"/>
    <mergeCell ref="E3031:F3031"/>
    <mergeCell ref="E3032:F3032"/>
    <mergeCell ref="E3033:F3033"/>
    <mergeCell ref="E3034:F3034"/>
    <mergeCell ref="A3016:B3016"/>
    <mergeCell ref="E3018:F3018"/>
    <mergeCell ref="A3019:B3019"/>
    <mergeCell ref="E3025:F3025"/>
    <mergeCell ref="A3026:B3026"/>
    <mergeCell ref="E3029:F3029"/>
    <mergeCell ref="E3030:F3030"/>
    <mergeCell ref="C3035:D3035"/>
    <mergeCell ref="A3036:G3036"/>
    <mergeCell ref="A3037:B3037"/>
    <mergeCell ref="E3039:F3039"/>
    <mergeCell ref="A3040:B3040"/>
    <mergeCell ref="E2991:F2991"/>
    <mergeCell ref="E2992:F2992"/>
    <mergeCell ref="E3010:F3010"/>
    <mergeCell ref="E3011:F3011"/>
    <mergeCell ref="E3012:F3012"/>
    <mergeCell ref="E3013:F3013"/>
    <mergeCell ref="C2993:D2993"/>
    <mergeCell ref="A2994:G2994"/>
    <mergeCell ref="A2995:B2995"/>
    <mergeCell ref="E2997:F2997"/>
    <mergeCell ref="A2998:B2998"/>
    <mergeCell ref="E3004:F3004"/>
    <mergeCell ref="A3005:B3005"/>
    <mergeCell ref="E3008:F3008"/>
    <mergeCell ref="E3009:F3009"/>
    <mergeCell ref="C3014:D3014"/>
    <mergeCell ref="E3071:F3071"/>
    <mergeCell ref="E3072:F3072"/>
    <mergeCell ref="E3073:F3073"/>
    <mergeCell ref="E3074:F3074"/>
    <mergeCell ref="E3048:F3048"/>
    <mergeCell ref="A3049:B3049"/>
    <mergeCell ref="E3052:F3052"/>
    <mergeCell ref="E3053:F3053"/>
    <mergeCell ref="E3054:F3054"/>
    <mergeCell ref="E3055:F3055"/>
    <mergeCell ref="E3056:F3056"/>
    <mergeCell ref="E3057:F3057"/>
    <mergeCell ref="C3058:D3058"/>
    <mergeCell ref="A3059:G3059"/>
    <mergeCell ref="A3060:B3060"/>
    <mergeCell ref="E3062:F3062"/>
    <mergeCell ref="A3063:B3063"/>
    <mergeCell ref="E3066:F3066"/>
    <mergeCell ref="A3067:B3067"/>
    <mergeCell ref="E3069:F3069"/>
    <mergeCell ref="E3070:F3070"/>
    <mergeCell ref="E2081:F2081"/>
    <mergeCell ref="C2082:D2082"/>
    <mergeCell ref="A2083:G2083"/>
    <mergeCell ref="A2084:B2084"/>
    <mergeCell ref="E2091:F2091"/>
    <mergeCell ref="A2092:B2092"/>
    <mergeCell ref="E2095:F2095"/>
    <mergeCell ref="A2096:B2096"/>
    <mergeCell ref="E2105:F2105"/>
    <mergeCell ref="E2106:F2106"/>
    <mergeCell ref="E2107:F2107"/>
    <mergeCell ref="E2108:F2108"/>
    <mergeCell ref="C2109:D2109"/>
    <mergeCell ref="A2110:G2110"/>
    <mergeCell ref="A2111:B2111"/>
    <mergeCell ref="E2117:F2117"/>
    <mergeCell ref="A2118:B2118"/>
    <mergeCell ref="E2103:F2103"/>
    <mergeCell ref="E2104:F2104"/>
    <mergeCell ref="A2115:B2115"/>
    <mergeCell ref="E2114:F2114"/>
    <mergeCell ref="E2121:F2121"/>
    <mergeCell ref="E2122:F2122"/>
    <mergeCell ref="E2123:F2123"/>
    <mergeCell ref="E2124:F2124"/>
    <mergeCell ref="C2127:D2127"/>
    <mergeCell ref="A2128:G2128"/>
    <mergeCell ref="A2129:B2129"/>
    <mergeCell ref="A2135:B2135"/>
    <mergeCell ref="E2138:F2138"/>
    <mergeCell ref="E2139:F2139"/>
    <mergeCell ref="E2141:F2141"/>
    <mergeCell ref="E2142:F2142"/>
    <mergeCell ref="E2143:F2143"/>
    <mergeCell ref="C2144:D2144"/>
    <mergeCell ref="A2145:G2145"/>
    <mergeCell ref="A2146:B2146"/>
    <mergeCell ref="E2151:F2151"/>
    <mergeCell ref="E2125:F2125"/>
    <mergeCell ref="E2134:F2134"/>
    <mergeCell ref="E2126:F2126"/>
    <mergeCell ref="C2177:D2177"/>
    <mergeCell ref="A2178:G2178"/>
    <mergeCell ref="A2179:B2179"/>
    <mergeCell ref="A2184:B2184"/>
    <mergeCell ref="E2187:F2187"/>
    <mergeCell ref="E2188:F2188"/>
    <mergeCell ref="E2189:F2189"/>
    <mergeCell ref="E2191:F2191"/>
    <mergeCell ref="E2192:F2192"/>
    <mergeCell ref="C2193:D2193"/>
    <mergeCell ref="A2194:G2194"/>
    <mergeCell ref="A2195:B2195"/>
    <mergeCell ref="E2200:F2200"/>
    <mergeCell ref="A2201:B2201"/>
    <mergeCell ref="E2204:F2204"/>
    <mergeCell ref="E2205:F2205"/>
    <mergeCell ref="E2207:F2207"/>
    <mergeCell ref="E2206:F2206"/>
    <mergeCell ref="E2208:F2208"/>
    <mergeCell ref="E2209:F2209"/>
    <mergeCell ref="C2210:D2210"/>
    <mergeCell ref="A2211:G2211"/>
    <mergeCell ref="A2212:B2212"/>
    <mergeCell ref="E2216:F2216"/>
    <mergeCell ref="A2217:B2217"/>
    <mergeCell ref="E2220:F2220"/>
    <mergeCell ref="E2221:F2221"/>
    <mergeCell ref="E2222:F2222"/>
    <mergeCell ref="E2224:F2224"/>
    <mergeCell ref="E2225:F2225"/>
    <mergeCell ref="C2226:D2226"/>
    <mergeCell ref="A2227:G2227"/>
    <mergeCell ref="A2228:B2228"/>
    <mergeCell ref="A2233:B2233"/>
    <mergeCell ref="E2236:F2236"/>
    <mergeCell ref="E2223:F2223"/>
    <mergeCell ref="A2260:B2260"/>
    <mergeCell ref="A2265:B2265"/>
    <mergeCell ref="E2268:F2268"/>
    <mergeCell ref="E2269:F2269"/>
    <mergeCell ref="E2270:F2270"/>
    <mergeCell ref="E2272:F2272"/>
    <mergeCell ref="E2273:F2273"/>
    <mergeCell ref="C2274:D2274"/>
    <mergeCell ref="A2275:G2275"/>
    <mergeCell ref="A2276:B2276"/>
    <mergeCell ref="A2281:B2281"/>
    <mergeCell ref="E2284:F2284"/>
    <mergeCell ref="E2285:F2285"/>
    <mergeCell ref="E2286:F2286"/>
    <mergeCell ref="E2288:F2288"/>
    <mergeCell ref="E2289:F2289"/>
    <mergeCell ref="C2290:D2290"/>
    <mergeCell ref="C2306:D2306"/>
    <mergeCell ref="A2307:G2307"/>
    <mergeCell ref="A2308:B2308"/>
    <mergeCell ref="A2312:B2312"/>
    <mergeCell ref="E2315:F2315"/>
    <mergeCell ref="E2316:F2316"/>
    <mergeCell ref="E2317:F2317"/>
    <mergeCell ref="E2318:F2318"/>
    <mergeCell ref="E2320:F2320"/>
    <mergeCell ref="C2321:D2321"/>
    <mergeCell ref="A2322:G2322"/>
    <mergeCell ref="A2323:B2323"/>
    <mergeCell ref="A2327:B2327"/>
    <mergeCell ref="E2330:F2330"/>
    <mergeCell ref="E2331:F2331"/>
    <mergeCell ref="E2332:F2332"/>
    <mergeCell ref="E2333:F2333"/>
    <mergeCell ref="A2384:B2384"/>
    <mergeCell ref="E2392:F2392"/>
    <mergeCell ref="E2423:F2423"/>
    <mergeCell ref="E2424:F2424"/>
    <mergeCell ref="E2426:F2426"/>
    <mergeCell ref="C2427:D2427"/>
    <mergeCell ref="A2428:G2428"/>
    <mergeCell ref="A2429:B2429"/>
    <mergeCell ref="E2431:F2431"/>
    <mergeCell ref="A2432:B2432"/>
    <mergeCell ref="E2439:F2439"/>
    <mergeCell ref="C2440:D2440"/>
    <mergeCell ref="A2441:G2441"/>
    <mergeCell ref="A2442:B2442"/>
    <mergeCell ref="A2446:B2446"/>
    <mergeCell ref="E2450:F2450"/>
    <mergeCell ref="A2451:B2451"/>
    <mergeCell ref="E2411:F2411"/>
    <mergeCell ref="E2412:F2412"/>
    <mergeCell ref="E2413:F2413"/>
    <mergeCell ref="E2414:F2414"/>
    <mergeCell ref="C2416:D2416"/>
    <mergeCell ref="A2417:G2417"/>
    <mergeCell ref="E2435:F2435"/>
    <mergeCell ref="E2415:F2415"/>
    <mergeCell ref="E2425:F2425"/>
    <mergeCell ref="E2434:F2434"/>
    <mergeCell ref="E2455:F2455"/>
    <mergeCell ref="E2456:F2456"/>
    <mergeCell ref="A2503:B2503"/>
    <mergeCell ref="A2506:B2506"/>
    <mergeCell ref="E2509:F2509"/>
    <mergeCell ref="E2510:F2510"/>
    <mergeCell ref="E2511:F2511"/>
    <mergeCell ref="E2512:F2512"/>
    <mergeCell ref="E2513:F2513"/>
    <mergeCell ref="C2515:D2515"/>
    <mergeCell ref="A2516:G2516"/>
    <mergeCell ref="A2517:B2517"/>
    <mergeCell ref="A2521:B2521"/>
    <mergeCell ref="E2524:F2524"/>
    <mergeCell ref="A2525:B2525"/>
    <mergeCell ref="E2529:F2529"/>
    <mergeCell ref="E2530:F2530"/>
    <mergeCell ref="E2528:F2528"/>
    <mergeCell ref="E2588:F2588"/>
    <mergeCell ref="C2589:D2589"/>
    <mergeCell ref="E2579:F2579"/>
    <mergeCell ref="E2587:F2587"/>
    <mergeCell ref="E2568:F2568"/>
    <mergeCell ref="E2569:F2569"/>
    <mergeCell ref="A2590:G2590"/>
    <mergeCell ref="A2591:B2591"/>
    <mergeCell ref="A2595:B2595"/>
    <mergeCell ref="E2598:F2598"/>
    <mergeCell ref="E2603:F2603"/>
    <mergeCell ref="E2604:F2604"/>
    <mergeCell ref="E2605:F2605"/>
    <mergeCell ref="C2608:D2608"/>
    <mergeCell ref="A2609:G2609"/>
    <mergeCell ref="A2610:B2610"/>
    <mergeCell ref="E2613:F2613"/>
    <mergeCell ref="E2622:F2622"/>
    <mergeCell ref="E2623:F2623"/>
    <mergeCell ref="E2624:F2624"/>
    <mergeCell ref="C2627:D2627"/>
    <mergeCell ref="A2628:G2628"/>
    <mergeCell ref="A2629:B2629"/>
    <mergeCell ref="E2594:F2594"/>
    <mergeCell ref="A2599:B2599"/>
    <mergeCell ref="E2602:F2602"/>
    <mergeCell ref="E2617:F2617"/>
    <mergeCell ref="E2607:F2607"/>
    <mergeCell ref="E2621:F2621"/>
    <mergeCell ref="E2606:F2606"/>
    <mergeCell ref="A2614:B2614"/>
    <mergeCell ref="A2618:B2618"/>
    <mergeCell ref="E2625:F2625"/>
    <mergeCell ref="E2626:F2626"/>
    <mergeCell ref="E2708:F2708"/>
    <mergeCell ref="E2709:F2709"/>
    <mergeCell ref="C2711:D2711"/>
    <mergeCell ref="A2712:G2712"/>
    <mergeCell ref="A2713:B2713"/>
    <mergeCell ref="A2716:B2716"/>
    <mergeCell ref="E2719:F2719"/>
    <mergeCell ref="E2720:F2720"/>
    <mergeCell ref="E2722:F2722"/>
    <mergeCell ref="E2723:F2723"/>
    <mergeCell ref="C2725:D2725"/>
    <mergeCell ref="A2726:G2726"/>
    <mergeCell ref="A2727:B2727"/>
    <mergeCell ref="A2730:B2730"/>
    <mergeCell ref="E2734:F2734"/>
    <mergeCell ref="E2735:F2735"/>
    <mergeCell ref="E2736:F2736"/>
    <mergeCell ref="E2710:F2710"/>
    <mergeCell ref="E2715:F2715"/>
    <mergeCell ref="E2721:F2721"/>
    <mergeCell ref="E2724:F2724"/>
    <mergeCell ref="E2729:F2729"/>
    <mergeCell ref="E2877:F2877"/>
    <mergeCell ref="E2880:F2880"/>
    <mergeCell ref="E2881:F2881"/>
    <mergeCell ref="E2882:F2882"/>
    <mergeCell ref="E2797:F2797"/>
    <mergeCell ref="E2799:F2799"/>
    <mergeCell ref="C2800:D2800"/>
    <mergeCell ref="A2801:G2801"/>
    <mergeCell ref="A2802:B2802"/>
    <mergeCell ref="A2806:B2806"/>
    <mergeCell ref="E2809:F2809"/>
    <mergeCell ref="E2810:F2810"/>
    <mergeCell ref="E2811:F2811"/>
    <mergeCell ref="E2812:F2812"/>
    <mergeCell ref="E2814:F2814"/>
    <mergeCell ref="C2815:D2815"/>
    <mergeCell ref="A2816:G2816"/>
    <mergeCell ref="A2817:B2817"/>
    <mergeCell ref="A2820:B2820"/>
    <mergeCell ref="E2823:F2823"/>
    <mergeCell ref="E2824:F2824"/>
    <mergeCell ref="E2858:F2858"/>
    <mergeCell ref="E2859:F2859"/>
    <mergeCell ref="E2861:F2861"/>
    <mergeCell ref="E2862:F2862"/>
    <mergeCell ref="A2865:B2865"/>
    <mergeCell ref="E2870:F2870"/>
    <mergeCell ref="E2871:F2871"/>
    <mergeCell ref="E2872:F2872"/>
    <mergeCell ref="C2873:D2873"/>
    <mergeCell ref="A2874:G2874"/>
    <mergeCell ref="E2878:F2878"/>
  </mergeCells>
  <pageMargins left="1.1811023622047245" right="0.78740157480314965" top="0.31496062992125984" bottom="0.78740157480314965" header="0.27559055118110237" footer="0.39370078740157483"/>
  <pageSetup paperSize="9" scale="45" fitToHeight="0" orientation="portrait" r:id="rId1"/>
  <headerFooter>
    <oddFooter>&amp;C&amp;14Avenida Presidente Vargas, 446, Centro, Santo Antônio dos Lopes/MA&amp;RPágina &amp;P</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pageSetUpPr fitToPage="1"/>
  </sheetPr>
  <dimension ref="A1:O67"/>
  <sheetViews>
    <sheetView view="pageBreakPreview" topLeftCell="E23" zoomScale="70" zoomScaleNormal="85" zoomScaleSheetLayoutView="70" zoomScalePageLayoutView="70" workbookViewId="0">
      <selection activeCell="J28" sqref="J28"/>
    </sheetView>
  </sheetViews>
  <sheetFormatPr defaultRowHeight="15"/>
  <cols>
    <col min="1" max="1" width="14.42578125" style="3" bestFit="1" customWidth="1"/>
    <col min="2" max="2" width="19.5703125" style="3" customWidth="1"/>
    <col min="3" max="3" width="15.85546875" style="3" customWidth="1"/>
    <col min="4" max="4" width="14.28515625" style="3" bestFit="1" customWidth="1"/>
    <col min="5" max="5" width="24.28515625" style="3" customWidth="1"/>
    <col min="6" max="6" width="19.85546875" style="5" customWidth="1"/>
    <col min="7" max="7" width="22.7109375" style="5" customWidth="1"/>
    <col min="8" max="8" width="19.85546875" style="5" customWidth="1"/>
    <col min="9" max="9" width="22.7109375" style="5" customWidth="1"/>
    <col min="10" max="10" width="19.85546875" style="5" customWidth="1"/>
    <col min="11" max="13" width="22.7109375" style="5" customWidth="1"/>
    <col min="14" max="14" width="19.140625" style="5" customWidth="1"/>
    <col min="15" max="15" width="22.85546875" style="4" customWidth="1"/>
    <col min="16" max="16" width="9.140625" style="3"/>
    <col min="17" max="17" width="14.85546875" style="3" bestFit="1" customWidth="1"/>
    <col min="18" max="16384" width="9.140625" style="3"/>
  </cols>
  <sheetData>
    <row r="1" spans="15:15">
      <c r="O1" s="216"/>
    </row>
    <row r="2" spans="15:15">
      <c r="O2" s="216"/>
    </row>
    <row r="3" spans="15:15">
      <c r="O3" s="216"/>
    </row>
    <row r="4" spans="15:15">
      <c r="O4" s="216"/>
    </row>
    <row r="5" spans="15:15">
      <c r="O5" s="216"/>
    </row>
    <row r="6" spans="15:15">
      <c r="O6" s="216"/>
    </row>
    <row r="7" spans="15:15">
      <c r="O7" s="216"/>
    </row>
    <row r="8" spans="15:15">
      <c r="O8" s="216"/>
    </row>
    <row r="9" spans="15:15">
      <c r="O9" s="216"/>
    </row>
    <row r="10" spans="15:15">
      <c r="O10" s="216"/>
    </row>
    <row r="11" spans="15:15">
      <c r="O11" s="216"/>
    </row>
    <row r="12" spans="15:15">
      <c r="O12" s="216"/>
    </row>
    <row r="13" spans="15:15">
      <c r="O13" s="216"/>
    </row>
    <row r="14" spans="15:15">
      <c r="O14" s="216"/>
    </row>
    <row r="15" spans="15:15">
      <c r="O15" s="239"/>
    </row>
    <row r="16" spans="15:15">
      <c r="O16" s="239"/>
    </row>
    <row r="17" spans="1:15">
      <c r="O17" s="216"/>
    </row>
    <row r="18" spans="1:15">
      <c r="O18" s="216"/>
    </row>
    <row r="19" spans="1:15">
      <c r="O19" s="216"/>
    </row>
    <row r="20" spans="1:15" s="52" customFormat="1" ht="15.75">
      <c r="A20" s="292" t="str">
        <f>CAPA!A9</f>
        <v>PROPONENTE:</v>
      </c>
      <c r="B20" s="292"/>
      <c r="C20" s="376" t="str">
        <f>CAPA!C9</f>
        <v>Prefeitura Municipal de Santo Antônio dos Lopes - MA</v>
      </c>
      <c r="D20" s="376"/>
      <c r="E20" s="376"/>
      <c r="F20" s="376"/>
      <c r="G20" s="376"/>
      <c r="H20" s="376"/>
      <c r="I20" s="376"/>
      <c r="J20" s="376"/>
      <c r="K20" s="376"/>
      <c r="L20" s="376"/>
      <c r="M20" s="376"/>
      <c r="N20" s="376"/>
      <c r="O20" s="376"/>
    </row>
    <row r="21" spans="1:15" s="52" customFormat="1" ht="15.75" customHeight="1">
      <c r="A21" s="355" t="str">
        <f>CAPA!A11</f>
        <v>OBJETO:</v>
      </c>
      <c r="B21" s="356"/>
      <c r="C21" s="383" t="str">
        <f>CAPA!C11</f>
        <v>Rerfoma da Unidade de Ensino Dr. Valdemir Pereira Rocha no Municipio de Santo Antônio dos Lopes - MA.</v>
      </c>
      <c r="D21" s="384"/>
      <c r="E21" s="384"/>
      <c r="F21" s="384"/>
      <c r="G21" s="384"/>
      <c r="H21" s="384"/>
      <c r="I21" s="384"/>
      <c r="J21" s="384"/>
      <c r="K21" s="384"/>
      <c r="L21" s="384"/>
      <c r="M21" s="384"/>
      <c r="N21" s="384"/>
      <c r="O21" s="385"/>
    </row>
    <row r="22" spans="1:15" s="52" customFormat="1" ht="15.75">
      <c r="A22" s="292" t="str">
        <f>CAPA!A15</f>
        <v>ENDEREÇO:</v>
      </c>
      <c r="B22" s="292"/>
      <c r="C22" s="376" t="str">
        <f>CAPA!C15</f>
        <v>Rua da Matriz, Centro, Município de Santo Antônio dos Lopes - MA</v>
      </c>
      <c r="D22" s="376"/>
      <c r="E22" s="376"/>
      <c r="F22" s="376"/>
      <c r="G22" s="376"/>
      <c r="H22" s="376"/>
      <c r="I22" s="376"/>
      <c r="J22" s="376"/>
      <c r="K22" s="376"/>
      <c r="L22" s="376"/>
      <c r="M22" s="376"/>
      <c r="N22" s="376"/>
      <c r="O22" s="376"/>
    </row>
    <row r="23" spans="1:15" s="52" customFormat="1" ht="15" customHeight="1">
      <c r="A23" s="355" t="str">
        <f>CAPA!A21</f>
        <v>BASE DE PREÇOS / DATA BASE:</v>
      </c>
      <c r="B23" s="356"/>
      <c r="C23" s="383" t="str">
        <f>CAPA!C21</f>
        <v>ORSE SE 02/2024 - SEINFRA CE 028.1 - SINAPI MA 03/2024 - Sem Desoneração</v>
      </c>
      <c r="D23" s="384"/>
      <c r="E23" s="384"/>
      <c r="F23" s="384"/>
      <c r="G23" s="384"/>
      <c r="H23" s="384"/>
      <c r="I23" s="384"/>
      <c r="J23" s="384"/>
      <c r="K23" s="384"/>
      <c r="L23" s="385"/>
      <c r="M23" s="352" t="str">
        <f>CAPA!B24</f>
        <v>ENCARGOS SOCIAIS:</v>
      </c>
      <c r="N23" s="353"/>
      <c r="O23" s="83">
        <f>CAPA!D24</f>
        <v>1.1268</v>
      </c>
    </row>
    <row r="24" spans="1:15" s="52" customFormat="1" ht="15.75">
      <c r="A24" s="357"/>
      <c r="B24" s="358"/>
      <c r="C24" s="386"/>
      <c r="D24" s="387"/>
      <c r="E24" s="387"/>
      <c r="F24" s="387"/>
      <c r="G24" s="387"/>
      <c r="H24" s="387"/>
      <c r="I24" s="387"/>
      <c r="J24" s="387"/>
      <c r="K24" s="387"/>
      <c r="L24" s="388"/>
      <c r="M24" s="352" t="str">
        <f>CAPA!A26</f>
        <v>BDI:</v>
      </c>
      <c r="N24" s="353"/>
      <c r="O24" s="83">
        <f>CAPA!D26</f>
        <v>0.22470000000000001</v>
      </c>
    </row>
    <row r="25" spans="1:15" ht="15.75" thickBot="1">
      <c r="A25" s="4"/>
      <c r="B25" s="5"/>
      <c r="C25" s="5"/>
      <c r="D25" s="5"/>
      <c r="E25" s="5"/>
    </row>
    <row r="26" spans="1:15">
      <c r="A26" s="377" t="s">
        <v>30</v>
      </c>
      <c r="B26" s="378"/>
      <c r="C26" s="378"/>
      <c r="D26" s="378"/>
      <c r="E26" s="378"/>
      <c r="F26" s="378"/>
      <c r="G26" s="378"/>
      <c r="H26" s="378"/>
      <c r="I26" s="378"/>
      <c r="J26" s="378"/>
      <c r="K26" s="378"/>
      <c r="L26" s="378"/>
      <c r="M26" s="378"/>
      <c r="N26" s="378"/>
      <c r="O26" s="378"/>
    </row>
    <row r="27" spans="1:15" ht="15.75" thickBot="1">
      <c r="A27" s="379"/>
      <c r="B27" s="380"/>
      <c r="C27" s="380"/>
      <c r="D27" s="380"/>
      <c r="E27" s="380"/>
      <c r="F27" s="380"/>
      <c r="G27" s="380"/>
      <c r="H27" s="380"/>
      <c r="I27" s="380"/>
      <c r="J27" s="380"/>
      <c r="K27" s="380"/>
      <c r="L27" s="380"/>
      <c r="M27" s="380"/>
      <c r="N27" s="380"/>
      <c r="O27" s="380"/>
    </row>
    <row r="28" spans="1:15" ht="15.75">
      <c r="A28" s="17"/>
      <c r="B28" s="101"/>
      <c r="C28" s="101"/>
      <c r="D28" s="101"/>
      <c r="E28" s="101"/>
    </row>
    <row r="29" spans="1:15" ht="15.75">
      <c r="A29" s="381" t="s">
        <v>0</v>
      </c>
      <c r="B29" s="300" t="s">
        <v>29</v>
      </c>
      <c r="C29" s="300"/>
      <c r="D29" s="300" t="s">
        <v>27</v>
      </c>
      <c r="E29" s="300" t="s">
        <v>28</v>
      </c>
      <c r="F29" s="382" t="s">
        <v>129</v>
      </c>
      <c r="G29" s="382"/>
      <c r="H29" s="382" t="s">
        <v>162</v>
      </c>
      <c r="I29" s="382"/>
      <c r="J29" s="382" t="s">
        <v>159</v>
      </c>
      <c r="K29" s="382"/>
      <c r="L29" s="382" t="s">
        <v>187</v>
      </c>
      <c r="M29" s="382"/>
      <c r="N29" s="382" t="s">
        <v>387</v>
      </c>
      <c r="O29" s="382"/>
    </row>
    <row r="30" spans="1:15" ht="15.75">
      <c r="A30" s="381"/>
      <c r="B30" s="300"/>
      <c r="C30" s="300"/>
      <c r="D30" s="300"/>
      <c r="E30" s="300"/>
      <c r="F30" s="133" t="s">
        <v>27</v>
      </c>
      <c r="G30" s="133" t="s">
        <v>28</v>
      </c>
      <c r="H30" s="241" t="s">
        <v>27</v>
      </c>
      <c r="I30" s="241" t="s">
        <v>28</v>
      </c>
      <c r="J30" s="195" t="s">
        <v>27</v>
      </c>
      <c r="K30" s="195" t="s">
        <v>28</v>
      </c>
      <c r="L30" s="133"/>
      <c r="M30" s="133"/>
      <c r="N30" s="133" t="s">
        <v>27</v>
      </c>
      <c r="O30" s="133" t="s">
        <v>28</v>
      </c>
    </row>
    <row r="31" spans="1:15" ht="15.75">
      <c r="A31" s="371" t="str">
        <f>RESUMO!A26</f>
        <v xml:space="preserve"> 1 </v>
      </c>
      <c r="B31" s="372" t="str">
        <f>RESUMO!B26</f>
        <v>ADMINISTRAÇÃO  DA OBRA</v>
      </c>
      <c r="C31" s="372"/>
      <c r="D31" s="373">
        <f>E31/$E$63</f>
        <v>6.0887552784189142E-2</v>
      </c>
      <c r="E31" s="374">
        <f>RESUMO!C26</f>
        <v>233528</v>
      </c>
      <c r="F31" s="89">
        <f>1/5</f>
        <v>0.2</v>
      </c>
      <c r="G31" s="90">
        <f>$E$31*F31</f>
        <v>46705.600000000006</v>
      </c>
      <c r="H31" s="240">
        <f>1/5</f>
        <v>0.2</v>
      </c>
      <c r="I31" s="90">
        <f>$E$31*H31</f>
        <v>46705.600000000006</v>
      </c>
      <c r="J31" s="240">
        <f>1/5</f>
        <v>0.2</v>
      </c>
      <c r="K31" s="90">
        <f>$E$31*J31</f>
        <v>46705.600000000006</v>
      </c>
      <c r="L31" s="240">
        <f>1/5</f>
        <v>0.2</v>
      </c>
      <c r="M31" s="90">
        <f>$E$31*L31</f>
        <v>46705.600000000006</v>
      </c>
      <c r="N31" s="240">
        <f>1/5</f>
        <v>0.2</v>
      </c>
      <c r="O31" s="90">
        <f>$E$31*N31</f>
        <v>46705.600000000006</v>
      </c>
    </row>
    <row r="32" spans="1:15" ht="15.75">
      <c r="A32" s="371"/>
      <c r="B32" s="372"/>
      <c r="C32" s="372"/>
      <c r="D32" s="373"/>
      <c r="E32" s="374"/>
      <c r="F32" s="91"/>
      <c r="G32" s="91"/>
      <c r="H32" s="91"/>
      <c r="I32" s="91"/>
      <c r="J32" s="91"/>
      <c r="K32" s="91"/>
      <c r="L32" s="91"/>
      <c r="M32" s="91"/>
      <c r="N32" s="91"/>
      <c r="O32" s="91"/>
    </row>
    <row r="33" spans="1:15" ht="15.75">
      <c r="A33" s="371" t="str">
        <f>RESUMO!A27</f>
        <v xml:space="preserve"> 2 </v>
      </c>
      <c r="B33" s="372" t="str">
        <f>RESUMO!B27</f>
        <v>SERVIÇOS PRELIMINARES</v>
      </c>
      <c r="C33" s="372"/>
      <c r="D33" s="373">
        <f>E33/$E$63</f>
        <v>4.6060760478619747E-2</v>
      </c>
      <c r="E33" s="374">
        <f>RESUMO!C27</f>
        <v>176661.35</v>
      </c>
      <c r="F33" s="203">
        <v>1</v>
      </c>
      <c r="G33" s="90">
        <f>$E$33*F33</f>
        <v>176661.35</v>
      </c>
      <c r="H33" s="240"/>
      <c r="I33" s="90"/>
      <c r="J33" s="203"/>
      <c r="K33" s="90"/>
      <c r="L33" s="203"/>
      <c r="M33" s="90"/>
      <c r="N33" s="203"/>
      <c r="O33" s="90"/>
    </row>
    <row r="34" spans="1:15" ht="15.75">
      <c r="A34" s="371"/>
      <c r="B34" s="372"/>
      <c r="C34" s="372"/>
      <c r="D34" s="373"/>
      <c r="E34" s="374"/>
      <c r="F34" s="91"/>
      <c r="G34" s="91"/>
      <c r="H34" s="91"/>
      <c r="I34" s="91"/>
      <c r="J34" s="91"/>
      <c r="K34" s="91"/>
      <c r="L34" s="91"/>
      <c r="M34" s="91"/>
      <c r="N34" s="91"/>
      <c r="O34" s="91"/>
    </row>
    <row r="35" spans="1:15" ht="15.75">
      <c r="A35" s="371" t="str">
        <f>RESUMO!A28</f>
        <v xml:space="preserve"> 3 </v>
      </c>
      <c r="B35" s="372" t="str">
        <f>RESUMO!B28</f>
        <v>MOVIMENTO DE TERRA</v>
      </c>
      <c r="C35" s="372"/>
      <c r="D35" s="373">
        <f>E35/$E$63</f>
        <v>1.2954053167722987E-2</v>
      </c>
      <c r="E35" s="374">
        <f>RESUMO!C28</f>
        <v>49683.95</v>
      </c>
      <c r="F35" s="203">
        <v>1</v>
      </c>
      <c r="G35" s="90">
        <f>$E$35*F35</f>
        <v>49683.95</v>
      </c>
      <c r="H35" s="240"/>
      <c r="I35" s="90"/>
      <c r="J35" s="203"/>
      <c r="K35" s="90"/>
      <c r="L35" s="203"/>
      <c r="M35" s="90"/>
      <c r="N35" s="203"/>
      <c r="O35" s="90"/>
    </row>
    <row r="36" spans="1:15" ht="15.75">
      <c r="A36" s="371"/>
      <c r="B36" s="372"/>
      <c r="C36" s="372"/>
      <c r="D36" s="373"/>
      <c r="E36" s="374"/>
      <c r="F36" s="91"/>
      <c r="G36" s="91"/>
      <c r="H36" s="91"/>
      <c r="I36" s="91"/>
      <c r="J36" s="91"/>
      <c r="K36" s="91"/>
      <c r="L36" s="91"/>
      <c r="M36" s="91"/>
      <c r="N36" s="91"/>
      <c r="O36" s="91"/>
    </row>
    <row r="37" spans="1:15" ht="15.75">
      <c r="A37" s="371" t="str">
        <f>RESUMO!A29</f>
        <v xml:space="preserve"> 4 </v>
      </c>
      <c r="B37" s="372" t="str">
        <f>RESUMO!B29</f>
        <v>INFRAESTRUTURA E SUPERESTRUTURA</v>
      </c>
      <c r="C37" s="372"/>
      <c r="D37" s="373">
        <f>E37/$E$63</f>
        <v>0.36476530181666711</v>
      </c>
      <c r="E37" s="374">
        <f>RESUMO!C29</f>
        <v>1399020.12</v>
      </c>
      <c r="F37" s="203">
        <v>0.4</v>
      </c>
      <c r="G37" s="90">
        <f>$E$37*F37</f>
        <v>559608.04800000007</v>
      </c>
      <c r="H37" s="240">
        <v>0.6</v>
      </c>
      <c r="I37" s="90">
        <f>$E$37*H37</f>
        <v>839412.07200000004</v>
      </c>
      <c r="J37" s="203"/>
      <c r="K37" s="90"/>
      <c r="L37" s="221"/>
      <c r="M37" s="90"/>
      <c r="N37" s="203"/>
      <c r="O37" s="90"/>
    </row>
    <row r="38" spans="1:15" ht="15.75">
      <c r="A38" s="371"/>
      <c r="B38" s="372"/>
      <c r="C38" s="372"/>
      <c r="D38" s="373"/>
      <c r="E38" s="374"/>
      <c r="F38" s="91"/>
      <c r="G38" s="91"/>
      <c r="H38" s="91"/>
      <c r="I38" s="91"/>
      <c r="J38" s="91"/>
      <c r="K38" s="91"/>
      <c r="L38" s="91"/>
      <c r="M38" s="91"/>
      <c r="N38" s="91"/>
      <c r="O38" s="134"/>
    </row>
    <row r="39" spans="1:15" ht="15.75">
      <c r="A39" s="371" t="str">
        <f>RESUMO!A30</f>
        <v xml:space="preserve"> 5 </v>
      </c>
      <c r="B39" s="372" t="str">
        <f>RESUMO!B30</f>
        <v>PAREDES E DIVISÓRIAS</v>
      </c>
      <c r="C39" s="372"/>
      <c r="D39" s="373">
        <f>E39/$E$63</f>
        <v>0.11778622882590364</v>
      </c>
      <c r="E39" s="374">
        <f>RESUMO!C30</f>
        <v>451757.06999999995</v>
      </c>
      <c r="F39" s="203"/>
      <c r="G39" s="90"/>
      <c r="H39" s="240">
        <v>0.5</v>
      </c>
      <c r="I39" s="90">
        <f>$E$39*H39</f>
        <v>225878.53499999997</v>
      </c>
      <c r="J39" s="203">
        <v>0.5</v>
      </c>
      <c r="K39" s="90">
        <f>$E$39*J39</f>
        <v>225878.53499999997</v>
      </c>
      <c r="L39" s="221"/>
      <c r="M39" s="90"/>
      <c r="N39" s="221"/>
      <c r="O39" s="90"/>
    </row>
    <row r="40" spans="1:15" ht="15.75">
      <c r="A40" s="371"/>
      <c r="B40" s="372"/>
      <c r="C40" s="372"/>
      <c r="D40" s="373"/>
      <c r="E40" s="374"/>
      <c r="F40" s="91"/>
      <c r="G40" s="91"/>
      <c r="H40" s="91"/>
      <c r="I40" s="91"/>
      <c r="J40" s="91"/>
      <c r="K40" s="91"/>
      <c r="L40" s="91"/>
      <c r="M40" s="91"/>
      <c r="N40" s="91"/>
      <c r="O40" s="91"/>
    </row>
    <row r="41" spans="1:15" ht="15.75">
      <c r="A41" s="371" t="str">
        <f>RESUMO!A31</f>
        <v xml:space="preserve"> 6 </v>
      </c>
      <c r="B41" s="372" t="str">
        <f>RESUMO!B31</f>
        <v>REVESTIMENTO DE PAREDES</v>
      </c>
      <c r="C41" s="372"/>
      <c r="D41" s="373">
        <f>E41/$E$63</f>
        <v>5.6281644906617433E-2</v>
      </c>
      <c r="E41" s="374">
        <f>RESUMO!C31</f>
        <v>215862.51</v>
      </c>
      <c r="F41" s="203"/>
      <c r="G41" s="90"/>
      <c r="H41" s="240"/>
      <c r="I41" s="90"/>
      <c r="J41" s="240">
        <v>1</v>
      </c>
      <c r="K41" s="90">
        <f>$E$41*J41</f>
        <v>215862.51</v>
      </c>
      <c r="L41" s="221"/>
      <c r="M41" s="90"/>
      <c r="N41" s="221"/>
      <c r="O41" s="90"/>
    </row>
    <row r="42" spans="1:15" ht="15.75">
      <c r="A42" s="371"/>
      <c r="B42" s="372"/>
      <c r="C42" s="372"/>
      <c r="D42" s="373"/>
      <c r="E42" s="374"/>
      <c r="F42" s="91"/>
      <c r="G42" s="91"/>
      <c r="H42" s="91"/>
      <c r="I42" s="91"/>
      <c r="J42" s="91"/>
      <c r="K42" s="91"/>
      <c r="L42" s="91"/>
      <c r="M42" s="91"/>
      <c r="N42" s="91"/>
      <c r="O42" s="91"/>
    </row>
    <row r="43" spans="1:15" ht="15.75">
      <c r="A43" s="371" t="str">
        <f>RESUMO!A32</f>
        <v xml:space="preserve"> 7 </v>
      </c>
      <c r="B43" s="372" t="str">
        <f>RESUMO!B32</f>
        <v>PISOS</v>
      </c>
      <c r="C43" s="372"/>
      <c r="D43" s="373">
        <f>E43/$E$63</f>
        <v>8.0125269293106469E-2</v>
      </c>
      <c r="E43" s="374">
        <f>RESUMO!C32</f>
        <v>307312.3</v>
      </c>
      <c r="F43" s="203"/>
      <c r="G43" s="90"/>
      <c r="H43" s="240"/>
      <c r="I43" s="90"/>
      <c r="J43" s="240">
        <v>1</v>
      </c>
      <c r="K43" s="90">
        <f>J43*$E$43</f>
        <v>307312.3</v>
      </c>
      <c r="L43" s="203"/>
      <c r="M43" s="90"/>
      <c r="N43" s="221"/>
      <c r="O43" s="90"/>
    </row>
    <row r="44" spans="1:15" ht="15.75">
      <c r="A44" s="371"/>
      <c r="B44" s="372"/>
      <c r="C44" s="372"/>
      <c r="D44" s="373"/>
      <c r="E44" s="374"/>
      <c r="F44" s="91"/>
      <c r="G44" s="91"/>
      <c r="H44" s="91"/>
      <c r="I44" s="91"/>
      <c r="L44" s="91"/>
      <c r="M44" s="91"/>
      <c r="N44" s="91"/>
      <c r="O44" s="91"/>
    </row>
    <row r="45" spans="1:15" ht="15.75">
      <c r="A45" s="371" t="str">
        <f>RESUMO!A33</f>
        <v xml:space="preserve"> 8 </v>
      </c>
      <c r="B45" s="372" t="str">
        <f>RESUMO!B33</f>
        <v>ESQUADRIAS E GRADIS</v>
      </c>
      <c r="C45" s="372"/>
      <c r="D45" s="373">
        <f>E45/$E$63</f>
        <v>3.1954832077754396E-2</v>
      </c>
      <c r="E45" s="374">
        <f>RESUMO!C33</f>
        <v>122559.5</v>
      </c>
      <c r="F45" s="203"/>
      <c r="G45" s="90"/>
      <c r="H45" s="240"/>
      <c r="I45" s="90"/>
      <c r="J45" s="247">
        <v>1</v>
      </c>
      <c r="K45" s="90">
        <f>J45*$E$45</f>
        <v>122559.5</v>
      </c>
      <c r="L45" s="203"/>
      <c r="M45" s="90"/>
      <c r="N45" s="203"/>
      <c r="O45" s="90"/>
    </row>
    <row r="46" spans="1:15" ht="15.75">
      <c r="A46" s="371"/>
      <c r="B46" s="372"/>
      <c r="C46" s="372"/>
      <c r="D46" s="373"/>
      <c r="E46" s="374"/>
      <c r="F46" s="91"/>
      <c r="G46" s="91"/>
      <c r="H46" s="91"/>
      <c r="I46" s="91"/>
      <c r="J46" s="91"/>
      <c r="K46" s="91"/>
      <c r="L46" s="91"/>
      <c r="M46" s="91"/>
      <c r="N46" s="91"/>
      <c r="O46" s="91"/>
    </row>
    <row r="47" spans="1:15" ht="15.75">
      <c r="A47" s="371" t="str">
        <f>RESUMO!A34</f>
        <v xml:space="preserve"> 9 </v>
      </c>
      <c r="B47" s="372" t="str">
        <f>RESUMO!B34</f>
        <v>INSTALAÇÕES ELÉTRICAS E DE MULTIMÍDIA</v>
      </c>
      <c r="C47" s="372"/>
      <c r="D47" s="373">
        <f>E47/$E$63</f>
        <v>4.0282228543565272E-2</v>
      </c>
      <c r="E47" s="374">
        <f>RESUMO!C34</f>
        <v>154498.37999999998</v>
      </c>
      <c r="F47" s="203"/>
      <c r="G47" s="90"/>
      <c r="H47" s="240"/>
      <c r="I47" s="90"/>
      <c r="J47" s="203"/>
      <c r="K47" s="90"/>
      <c r="L47" s="247">
        <v>1</v>
      </c>
      <c r="M47" s="90">
        <f>L47*E47</f>
        <v>154498.37999999998</v>
      </c>
      <c r="N47" s="203"/>
      <c r="O47" s="90"/>
    </row>
    <row r="48" spans="1:15" ht="15.75">
      <c r="A48" s="371"/>
      <c r="B48" s="372"/>
      <c r="C48" s="372"/>
      <c r="D48" s="373"/>
      <c r="E48" s="374"/>
      <c r="F48" s="91"/>
      <c r="G48" s="91"/>
      <c r="H48" s="91"/>
      <c r="I48" s="91"/>
      <c r="J48" s="91"/>
      <c r="K48" s="91"/>
      <c r="L48" s="91"/>
      <c r="M48" s="91"/>
      <c r="N48" s="91"/>
      <c r="O48" s="91"/>
    </row>
    <row r="49" spans="1:15" ht="15.75">
      <c r="A49" s="371" t="str">
        <f>RESUMO!A35</f>
        <v xml:space="preserve"> 10 </v>
      </c>
      <c r="B49" s="372" t="str">
        <f>RESUMO!B35</f>
        <v>INSTALAÇÕES HIDROSSANITÁRIAS</v>
      </c>
      <c r="C49" s="372"/>
      <c r="D49" s="373">
        <f>E49/$E$63</f>
        <v>2.729027057460319E-2</v>
      </c>
      <c r="E49" s="374">
        <f>RESUMO!C35</f>
        <v>104669.05000000002</v>
      </c>
      <c r="F49" s="203"/>
      <c r="G49" s="90"/>
      <c r="H49" s="240"/>
      <c r="I49" s="90"/>
      <c r="J49" s="203"/>
      <c r="K49" s="90"/>
      <c r="L49" s="247">
        <v>1</v>
      </c>
      <c r="M49" s="90">
        <f>L49*E49</f>
        <v>104669.05000000002</v>
      </c>
      <c r="N49" s="203"/>
      <c r="O49" s="90"/>
    </row>
    <row r="50" spans="1:15" ht="15.75">
      <c r="A50" s="371"/>
      <c r="B50" s="372"/>
      <c r="C50" s="372"/>
      <c r="D50" s="373"/>
      <c r="E50" s="374"/>
      <c r="F50" s="91"/>
      <c r="G50" s="91"/>
      <c r="H50" s="91"/>
      <c r="I50" s="91"/>
      <c r="J50" s="91"/>
      <c r="K50" s="91"/>
      <c r="L50" s="91"/>
      <c r="M50" s="91"/>
      <c r="N50" s="91"/>
      <c r="O50" s="91"/>
    </row>
    <row r="51" spans="1:15" ht="15.75">
      <c r="A51" s="371" t="str">
        <f>RESUMO!A36</f>
        <v xml:space="preserve"> 11 </v>
      </c>
      <c r="B51" s="372" t="str">
        <f>RESUMO!B36</f>
        <v>LOUÇAS, METAIS E BANCADAS</v>
      </c>
      <c r="C51" s="372"/>
      <c r="D51" s="373">
        <f>E51/$E$63</f>
        <v>1.1426660194639565E-2</v>
      </c>
      <c r="E51" s="374">
        <f>RESUMO!C36</f>
        <v>43825.789999999994</v>
      </c>
      <c r="F51" s="203"/>
      <c r="G51" s="90"/>
      <c r="H51" s="240"/>
      <c r="I51" s="90"/>
      <c r="J51" s="203"/>
      <c r="K51" s="90"/>
      <c r="L51" s="247">
        <v>1</v>
      </c>
      <c r="M51" s="90">
        <f>L51*E51</f>
        <v>43825.789999999994</v>
      </c>
      <c r="N51" s="203"/>
      <c r="O51" s="90"/>
    </row>
    <row r="52" spans="1:15" ht="15.75">
      <c r="A52" s="371"/>
      <c r="B52" s="372"/>
      <c r="C52" s="372"/>
      <c r="D52" s="373"/>
      <c r="E52" s="374"/>
      <c r="F52" s="91"/>
      <c r="G52" s="91"/>
      <c r="H52" s="91"/>
      <c r="I52" s="91"/>
      <c r="J52" s="91"/>
      <c r="K52" s="91"/>
      <c r="L52" s="91"/>
      <c r="M52" s="91"/>
      <c r="N52" s="91"/>
      <c r="O52" s="91"/>
    </row>
    <row r="53" spans="1:15" ht="15.75">
      <c r="A53" s="371" t="str">
        <f>RESUMO!A37</f>
        <v xml:space="preserve"> 12 </v>
      </c>
      <c r="B53" s="372" t="str">
        <f>RESUMO!B37</f>
        <v>COBERTURA</v>
      </c>
      <c r="C53" s="372"/>
      <c r="D53" s="373">
        <f>E53/$E$63</f>
        <v>4.5692446684601346E-2</v>
      </c>
      <c r="E53" s="374">
        <f>RESUMO!C37</f>
        <v>175248.72</v>
      </c>
      <c r="F53" s="203"/>
      <c r="G53" s="90"/>
      <c r="H53" s="240"/>
      <c r="I53" s="90"/>
      <c r="J53" s="247">
        <v>0.2</v>
      </c>
      <c r="K53" s="90">
        <f>J53*$E$53</f>
        <v>35049.743999999999</v>
      </c>
      <c r="L53" s="247">
        <v>0.6</v>
      </c>
      <c r="M53" s="90">
        <f>L53*$E$53</f>
        <v>105149.232</v>
      </c>
      <c r="N53" s="203">
        <v>0.2</v>
      </c>
      <c r="O53" s="90">
        <f>N53*$E$53</f>
        <v>35049.743999999999</v>
      </c>
    </row>
    <row r="54" spans="1:15" ht="15.75">
      <c r="A54" s="371"/>
      <c r="B54" s="372"/>
      <c r="C54" s="372"/>
      <c r="D54" s="373"/>
      <c r="E54" s="374"/>
      <c r="F54" s="91"/>
      <c r="G54" s="91"/>
      <c r="H54" s="91"/>
      <c r="I54" s="91"/>
      <c r="J54" s="91"/>
      <c r="K54" s="91"/>
      <c r="L54" s="91"/>
      <c r="M54" s="91"/>
      <c r="N54" s="91"/>
      <c r="O54" s="91"/>
    </row>
    <row r="55" spans="1:15" ht="15.75">
      <c r="A55" s="371" t="str">
        <f>RESUMO!A38</f>
        <v xml:space="preserve"> 13 </v>
      </c>
      <c r="B55" s="372" t="str">
        <f>RESUMO!B38</f>
        <v>PINTURA</v>
      </c>
      <c r="C55" s="372"/>
      <c r="D55" s="373">
        <f>E55/$E$63</f>
        <v>5.1240272447029445E-2</v>
      </c>
      <c r="E55" s="374">
        <f>RESUMO!C38</f>
        <v>196526.83999999997</v>
      </c>
      <c r="F55" s="203"/>
      <c r="G55" s="90"/>
      <c r="H55" s="240"/>
      <c r="I55" s="90"/>
      <c r="J55" s="203"/>
      <c r="K55" s="90"/>
      <c r="L55" s="203"/>
      <c r="M55" s="90"/>
      <c r="N55" s="247">
        <v>1</v>
      </c>
      <c r="O55" s="90">
        <f>N55*E55</f>
        <v>196526.83999999997</v>
      </c>
    </row>
    <row r="56" spans="1:15" ht="15.75">
      <c r="A56" s="371"/>
      <c r="B56" s="372"/>
      <c r="C56" s="372"/>
      <c r="D56" s="373"/>
      <c r="E56" s="374"/>
      <c r="F56" s="91"/>
      <c r="G56" s="91"/>
      <c r="H56" s="91"/>
      <c r="I56" s="91"/>
      <c r="J56" s="91"/>
      <c r="K56" s="91"/>
      <c r="L56" s="91"/>
      <c r="M56" s="91"/>
      <c r="N56" s="91"/>
      <c r="O56" s="91"/>
    </row>
    <row r="57" spans="1:15" ht="15.75">
      <c r="A57" s="371" t="str">
        <f>RESUMO!A39</f>
        <v xml:space="preserve"> 14 </v>
      </c>
      <c r="B57" s="372" t="str">
        <f>RESUMO!B39</f>
        <v>PAISAGISMO</v>
      </c>
      <c r="C57" s="372"/>
      <c r="D57" s="373">
        <f>E57/$E$63</f>
        <v>2.8701141091215508E-3</v>
      </c>
      <c r="E57" s="374">
        <f>RESUMO!C39</f>
        <v>11008.029999999999</v>
      </c>
      <c r="F57" s="203"/>
      <c r="G57" s="90"/>
      <c r="H57" s="240"/>
      <c r="I57" s="90"/>
      <c r="J57" s="203"/>
      <c r="K57" s="90"/>
      <c r="L57" s="203"/>
      <c r="M57" s="90"/>
      <c r="N57" s="247">
        <v>1</v>
      </c>
      <c r="O57" s="90">
        <f>N57*E57</f>
        <v>11008.029999999999</v>
      </c>
    </row>
    <row r="58" spans="1:15" ht="15.75">
      <c r="A58" s="371"/>
      <c r="B58" s="372"/>
      <c r="C58" s="372"/>
      <c r="D58" s="373"/>
      <c r="E58" s="374"/>
      <c r="F58" s="91"/>
      <c r="G58" s="91"/>
      <c r="H58" s="91"/>
      <c r="I58" s="91"/>
      <c r="J58" s="91"/>
      <c r="K58" s="91"/>
      <c r="L58" s="91"/>
      <c r="M58" s="91"/>
      <c r="N58" s="91"/>
      <c r="O58" s="91"/>
    </row>
    <row r="59" spans="1:15" ht="15.75">
      <c r="A59" s="371" t="str">
        <f>RESUMO!A40</f>
        <v xml:space="preserve"> 15 </v>
      </c>
      <c r="B59" s="372" t="str">
        <f>RESUMO!B40</f>
        <v>SERVIÇOS DIVERSOS</v>
      </c>
      <c r="C59" s="372"/>
      <c r="D59" s="373">
        <f>E59/$E$63</f>
        <v>4.9689082726050215E-2</v>
      </c>
      <c r="E59" s="374">
        <f>RESUMO!C40</f>
        <v>190577.41</v>
      </c>
      <c r="F59" s="203"/>
      <c r="G59" s="90"/>
      <c r="H59" s="240"/>
      <c r="I59" s="90"/>
      <c r="J59" s="203"/>
      <c r="K59" s="90"/>
      <c r="L59" s="203"/>
      <c r="M59" s="90"/>
      <c r="N59" s="247">
        <v>1</v>
      </c>
      <c r="O59" s="90">
        <f>N59*E59</f>
        <v>190577.41</v>
      </c>
    </row>
    <row r="60" spans="1:15" ht="15.75">
      <c r="A60" s="371"/>
      <c r="B60" s="372"/>
      <c r="C60" s="372"/>
      <c r="D60" s="373"/>
      <c r="E60" s="374"/>
      <c r="F60" s="91"/>
      <c r="G60" s="91"/>
      <c r="H60" s="91"/>
      <c r="I60" s="91"/>
      <c r="J60" s="91"/>
      <c r="K60" s="91"/>
      <c r="L60" s="91"/>
      <c r="M60" s="91"/>
      <c r="N60" s="91"/>
      <c r="O60" s="91"/>
    </row>
    <row r="61" spans="1:15" ht="15.75">
      <c r="A61" s="371" t="str">
        <f>RESUMO!A41</f>
        <v xml:space="preserve"> 16 </v>
      </c>
      <c r="B61" s="372" t="str">
        <f>RESUMO!B41</f>
        <v>SERVIÇOS FINAIS</v>
      </c>
      <c r="C61" s="372"/>
      <c r="D61" s="373">
        <f>E61/$E$63</f>
        <v>6.9328136980870288E-4</v>
      </c>
      <c r="E61" s="374">
        <f>RESUMO!C41</f>
        <v>2659.01</v>
      </c>
      <c r="F61" s="203"/>
      <c r="G61" s="90"/>
      <c r="H61" s="240"/>
      <c r="I61" s="90"/>
      <c r="J61" s="203"/>
      <c r="K61" s="90"/>
      <c r="L61" s="203"/>
      <c r="M61" s="90"/>
      <c r="N61" s="247">
        <v>1</v>
      </c>
      <c r="O61" s="90">
        <f>N61*E61</f>
        <v>2659.01</v>
      </c>
    </row>
    <row r="62" spans="1:15" ht="15.75">
      <c r="A62" s="371"/>
      <c r="B62" s="372"/>
      <c r="C62" s="372"/>
      <c r="D62" s="373"/>
      <c r="E62" s="374"/>
      <c r="F62" s="91"/>
      <c r="G62" s="91"/>
      <c r="H62" s="91"/>
      <c r="I62" s="91"/>
      <c r="J62" s="91"/>
      <c r="K62" s="91"/>
      <c r="L62" s="91"/>
      <c r="M62" s="91"/>
      <c r="N62" s="91"/>
      <c r="O62" s="91"/>
    </row>
    <row r="63" spans="1:15" ht="15.75">
      <c r="A63" s="300" t="s">
        <v>98</v>
      </c>
      <c r="B63" s="300"/>
      <c r="C63" s="300"/>
      <c r="D63" s="373">
        <f>SUM(D31:D62)</f>
        <v>1.0000000000000002</v>
      </c>
      <c r="E63" s="375">
        <f>SUM(E31:E62)</f>
        <v>3835398.0299999993</v>
      </c>
      <c r="F63" s="58" t="s">
        <v>99</v>
      </c>
      <c r="G63" s="135">
        <f>(G31+G33+G35+G37+G39+G41+G43+G45+G47+G49+G51+G53+G55+G57+G59+G61)/$E$63</f>
        <v>0.2170984449298474</v>
      </c>
      <c r="H63" s="58" t="s">
        <v>99</v>
      </c>
      <c r="I63" s="135">
        <f>(I31+I33+I35+I37+I39+I41+I43+I45+I47+I49+I51+I53+I55+I57+I59+I61)/$E$63</f>
        <v>0.28992980605978985</v>
      </c>
      <c r="J63" s="58" t="s">
        <v>99</v>
      </c>
      <c r="K63" s="135">
        <f>(K31+K33+K35+K37+K39+K41+K43+K46+K47+K49+K51+K53+K55+K57+K59+K61+K45)/$E$63</f>
        <v>0.24857086058418823</v>
      </c>
      <c r="L63" s="58" t="s">
        <v>99</v>
      </c>
      <c r="M63" s="135">
        <f>(M31+M33+M35+M37+M39+M41+M43+M45+M47+M49+M51+M53+M55+M57+M59+M61)/$E$63</f>
        <v>0.11859213788040666</v>
      </c>
      <c r="N63" s="58" t="s">
        <v>99</v>
      </c>
      <c r="O63" s="135">
        <f>(O31+O33+O35+O37+O39+O41+O43+O45+O47+O49+O51+O53+O55+O57+O59+O61)/$E$63</f>
        <v>0.12580875054576804</v>
      </c>
    </row>
    <row r="64" spans="1:15" ht="15.75">
      <c r="A64" s="300"/>
      <c r="B64" s="300"/>
      <c r="C64" s="300"/>
      <c r="D64" s="373"/>
      <c r="E64" s="375"/>
      <c r="F64" s="58" t="s">
        <v>100</v>
      </c>
      <c r="G64" s="136">
        <f>G63</f>
        <v>0.2170984449298474</v>
      </c>
      <c r="H64" s="58" t="s">
        <v>100</v>
      </c>
      <c r="I64" s="136">
        <f>I63+G64</f>
        <v>0.50702825098963722</v>
      </c>
      <c r="J64" s="58" t="s">
        <v>100</v>
      </c>
      <c r="K64" s="136">
        <f>K63+I64</f>
        <v>0.75559911157382542</v>
      </c>
      <c r="L64" s="58" t="s">
        <v>100</v>
      </c>
      <c r="M64" s="136">
        <f>M63+K64</f>
        <v>0.8741912494542321</v>
      </c>
      <c r="N64" s="58" t="s">
        <v>100</v>
      </c>
      <c r="O64" s="136">
        <f>O63+M64</f>
        <v>1.0000000000000002</v>
      </c>
    </row>
    <row r="65" spans="1:15" ht="15.75">
      <c r="A65" s="300"/>
      <c r="B65" s="300"/>
      <c r="C65" s="300"/>
      <c r="D65" s="373"/>
      <c r="E65" s="375"/>
      <c r="F65" s="58" t="s">
        <v>167</v>
      </c>
      <c r="G65" s="137">
        <f>SUM(G31+G33+G35+G37+G39+G41+G43+G45+G47+G49+G51+G53+G55+G57+G59+G61)</f>
        <v>832658.94800000009</v>
      </c>
      <c r="H65" s="58" t="s">
        <v>167</v>
      </c>
      <c r="I65" s="137">
        <f>SUM(I31+I33+I35+I37+I39+I41+I43+I45+I47+I49+I51+I53+I55+I57+I59+I61)</f>
        <v>1111996.2069999999</v>
      </c>
      <c r="J65" s="58" t="s">
        <v>167</v>
      </c>
      <c r="K65" s="137">
        <f>SUM(K31+K33+K35+K37+K39+K41+K43+K46+K47+K49+K51+K53+K55+K57+K59+K61+K45)</f>
        <v>953368.18900000001</v>
      </c>
      <c r="L65" s="58" t="s">
        <v>167</v>
      </c>
      <c r="M65" s="137">
        <f>SUM(M31+M33+M35+M37+M39+M41+M43+M45+M47+M49+M51+M53+M55+M57+M59+M61)</f>
        <v>454848.05200000003</v>
      </c>
      <c r="N65" s="58" t="s">
        <v>167</v>
      </c>
      <c r="O65" s="137">
        <f>SUM(O31+O33+O35+O37+O39+O41+O43+O45+O47+O49+O51+O53+O55+O57+O59+O61)</f>
        <v>482526.63400000008</v>
      </c>
    </row>
    <row r="66" spans="1:15" ht="15.75">
      <c r="A66" s="300"/>
      <c r="B66" s="300"/>
      <c r="C66" s="300"/>
      <c r="D66" s="373"/>
      <c r="E66" s="375"/>
      <c r="F66" s="58" t="s">
        <v>101</v>
      </c>
      <c r="G66" s="138">
        <f>G65</f>
        <v>832658.94800000009</v>
      </c>
      <c r="H66" s="58" t="s">
        <v>101</v>
      </c>
      <c r="I66" s="138">
        <f>I65+G66</f>
        <v>1944655.155</v>
      </c>
      <c r="J66" s="58" t="s">
        <v>101</v>
      </c>
      <c r="K66" s="138">
        <f>K65+I66</f>
        <v>2898023.344</v>
      </c>
      <c r="L66" s="58" t="s">
        <v>101</v>
      </c>
      <c r="M66" s="138">
        <f>M65+K66</f>
        <v>3352871.3960000002</v>
      </c>
      <c r="N66" s="58" t="s">
        <v>101</v>
      </c>
      <c r="O66" s="138">
        <f>O65+M66</f>
        <v>3835398.0300000003</v>
      </c>
    </row>
    <row r="67" spans="1:15" ht="15.75">
      <c r="A67" s="48"/>
      <c r="B67" s="48"/>
      <c r="C67" s="48"/>
      <c r="D67" s="53"/>
      <c r="E67" s="54"/>
      <c r="G67" s="55"/>
      <c r="I67" s="55"/>
      <c r="K67" s="55"/>
      <c r="L67" s="55"/>
      <c r="M67" s="55"/>
      <c r="O67" s="55"/>
    </row>
  </sheetData>
  <mergeCells count="87">
    <mergeCell ref="A39:A40"/>
    <mergeCell ref="B39:C40"/>
    <mergeCell ref="D39:D40"/>
    <mergeCell ref="E39:E40"/>
    <mergeCell ref="A41:A42"/>
    <mergeCell ref="B41:C42"/>
    <mergeCell ref="D41:D42"/>
    <mergeCell ref="E41:E42"/>
    <mergeCell ref="A45:A46"/>
    <mergeCell ref="B45:C46"/>
    <mergeCell ref="D45:D46"/>
    <mergeCell ref="E45:E46"/>
    <mergeCell ref="B43:C44"/>
    <mergeCell ref="D43:D44"/>
    <mergeCell ref="E43:E44"/>
    <mergeCell ref="A43:A44"/>
    <mergeCell ref="B31:C32"/>
    <mergeCell ref="E31:E32"/>
    <mergeCell ref="D31:D32"/>
    <mergeCell ref="A33:A34"/>
    <mergeCell ref="B33:C34"/>
    <mergeCell ref="D33:D34"/>
    <mergeCell ref="E33:E34"/>
    <mergeCell ref="A31:A32"/>
    <mergeCell ref="M24:N24"/>
    <mergeCell ref="C23:L24"/>
    <mergeCell ref="J29:K29"/>
    <mergeCell ref="N29:O29"/>
    <mergeCell ref="H29:I29"/>
    <mergeCell ref="E53:E54"/>
    <mergeCell ref="C20:O20"/>
    <mergeCell ref="A23:B24"/>
    <mergeCell ref="A26:O27"/>
    <mergeCell ref="C22:O22"/>
    <mergeCell ref="A20:B20"/>
    <mergeCell ref="A22:B22"/>
    <mergeCell ref="A29:A30"/>
    <mergeCell ref="B29:C30"/>
    <mergeCell ref="D29:D30"/>
    <mergeCell ref="E29:E30"/>
    <mergeCell ref="F29:G29"/>
    <mergeCell ref="A21:B21"/>
    <mergeCell ref="C21:O21"/>
    <mergeCell ref="L29:M29"/>
    <mergeCell ref="M23:N23"/>
    <mergeCell ref="A53:A54"/>
    <mergeCell ref="A47:A48"/>
    <mergeCell ref="B47:C48"/>
    <mergeCell ref="D47:D48"/>
    <mergeCell ref="B49:C50"/>
    <mergeCell ref="D49:D50"/>
    <mergeCell ref="B53:C54"/>
    <mergeCell ref="D53:D54"/>
    <mergeCell ref="D51:D52"/>
    <mergeCell ref="E47:E48"/>
    <mergeCell ref="A49:A50"/>
    <mergeCell ref="E49:E50"/>
    <mergeCell ref="A51:A52"/>
    <mergeCell ref="B51:C52"/>
    <mergeCell ref="E51:E52"/>
    <mergeCell ref="D59:D60"/>
    <mergeCell ref="E59:E60"/>
    <mergeCell ref="A63:C66"/>
    <mergeCell ref="D63:D66"/>
    <mergeCell ref="E63:E66"/>
    <mergeCell ref="D61:D62"/>
    <mergeCell ref="E61:E62"/>
    <mergeCell ref="A61:A62"/>
    <mergeCell ref="B61:C62"/>
    <mergeCell ref="A59:A60"/>
    <mergeCell ref="B59:C60"/>
    <mergeCell ref="A55:A56"/>
    <mergeCell ref="B55:C56"/>
    <mergeCell ref="D55:D56"/>
    <mergeCell ref="E55:E56"/>
    <mergeCell ref="A57:A58"/>
    <mergeCell ref="B57:C58"/>
    <mergeCell ref="D57:D58"/>
    <mergeCell ref="E57:E58"/>
    <mergeCell ref="A35:A36"/>
    <mergeCell ref="B35:C36"/>
    <mergeCell ref="D35:D36"/>
    <mergeCell ref="E35:E36"/>
    <mergeCell ref="A37:A38"/>
    <mergeCell ref="B37:C38"/>
    <mergeCell ref="D37:D38"/>
    <mergeCell ref="E37:E38"/>
  </mergeCells>
  <pageMargins left="1.1811023622047245" right="0.78740157480314965" top="0.27559055118110237" bottom="0.78740157480314965" header="0.27559055118110237" footer="0.19685039370078741"/>
  <pageSetup paperSize="9" scale="40" fitToHeight="0" orientation="landscape" r:id="rId1"/>
  <headerFooter>
    <oddFooter>&amp;C&amp;14Avenida Presidente Vargas, 446, Centro, Santo Antônio dos Lopes/MA&amp;RPágina &amp;P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pageSetUpPr fitToPage="1"/>
  </sheetPr>
  <dimension ref="A15:L219"/>
  <sheetViews>
    <sheetView view="pageBreakPreview" topLeftCell="A25" zoomScale="70" zoomScaleNormal="70" zoomScaleSheetLayoutView="70" zoomScalePageLayoutView="55" workbookViewId="0">
      <selection activeCell="J28" sqref="J28"/>
    </sheetView>
  </sheetViews>
  <sheetFormatPr defaultRowHeight="15.75"/>
  <cols>
    <col min="1" max="1" width="10.7109375" style="25" customWidth="1"/>
    <col min="2" max="2" width="17" style="25" customWidth="1"/>
    <col min="3" max="3" width="18" style="26" customWidth="1"/>
    <col min="4" max="4" width="53.7109375" style="26" customWidth="1"/>
    <col min="5" max="5" width="9.28515625" style="26" customWidth="1"/>
    <col min="6" max="6" width="15.28515625" style="140" customWidth="1"/>
    <col min="7" max="8" width="22.140625" style="141" bestFit="1" customWidth="1"/>
    <col min="9" max="9" width="22.85546875" style="141" customWidth="1"/>
    <col min="10" max="10" width="22" style="142" customWidth="1"/>
    <col min="11" max="11" width="18.85546875" style="143" customWidth="1"/>
    <col min="12" max="12" width="15" style="43" customWidth="1"/>
    <col min="13" max="16384" width="9.140625" style="25"/>
  </cols>
  <sheetData>
    <row r="15" spans="1:12">
      <c r="A15" s="292" t="str">
        <f>CAPA!A9</f>
        <v>PROPONENTE:</v>
      </c>
      <c r="B15" s="292"/>
      <c r="C15" s="409" t="str">
        <f>CAPA!C9</f>
        <v>Prefeitura Municipal de Santo Antônio dos Lopes - MA</v>
      </c>
      <c r="D15" s="409"/>
      <c r="E15" s="409"/>
      <c r="F15" s="409"/>
      <c r="G15" s="409"/>
      <c r="H15" s="409"/>
      <c r="I15" s="409"/>
      <c r="J15" s="409"/>
      <c r="K15" s="409"/>
      <c r="L15" s="409"/>
    </row>
    <row r="16" spans="1:12" ht="15">
      <c r="A16" s="355" t="str">
        <f>CAPA!A11</f>
        <v>OBJETO:</v>
      </c>
      <c r="B16" s="356"/>
      <c r="C16" s="410" t="str">
        <f>CAPA!C11</f>
        <v>Rerfoma da Unidade de Ensino Dr. Valdemir Pereira Rocha no Municipio de Santo Antônio dos Lopes - MA.</v>
      </c>
      <c r="D16" s="411"/>
      <c r="E16" s="411"/>
      <c r="F16" s="411"/>
      <c r="G16" s="411"/>
      <c r="H16" s="411"/>
      <c r="I16" s="411"/>
      <c r="J16" s="411"/>
      <c r="K16" s="411"/>
      <c r="L16" s="412"/>
    </row>
    <row r="17" spans="1:12" ht="15">
      <c r="A17" s="357"/>
      <c r="B17" s="358"/>
      <c r="C17" s="413"/>
      <c r="D17" s="414"/>
      <c r="E17" s="414"/>
      <c r="F17" s="414"/>
      <c r="G17" s="414"/>
      <c r="H17" s="414"/>
      <c r="I17" s="414"/>
      <c r="J17" s="414"/>
      <c r="K17" s="414"/>
      <c r="L17" s="415"/>
    </row>
    <row r="18" spans="1:12">
      <c r="A18" s="292" t="str">
        <f>CAPA!A15</f>
        <v>ENDEREÇO:</v>
      </c>
      <c r="B18" s="292"/>
      <c r="C18" s="409" t="str">
        <f>CAPA!C15</f>
        <v>Rua da Matriz, Centro, Município de Santo Antônio dos Lopes - MA</v>
      </c>
      <c r="D18" s="409"/>
      <c r="E18" s="409"/>
      <c r="F18" s="409"/>
      <c r="G18" s="409"/>
      <c r="H18" s="409"/>
      <c r="I18" s="409"/>
      <c r="J18" s="409"/>
      <c r="K18" s="409"/>
      <c r="L18" s="409"/>
    </row>
    <row r="19" spans="1:12">
      <c r="A19" s="408" t="str">
        <f>CAPA!A21</f>
        <v>BASE DE PREÇOS / DATA BASE:</v>
      </c>
      <c r="B19" s="408"/>
      <c r="C19" s="409" t="str">
        <f>CAPA!C21</f>
        <v>ORSE SE 02/2024 - SEINFRA CE 028.1 - SINAPI MA 03/2024 - Sem Desoneração</v>
      </c>
      <c r="D19" s="409"/>
      <c r="E19" s="409"/>
      <c r="F19" s="409"/>
      <c r="G19" s="409"/>
      <c r="H19" s="409"/>
      <c r="I19" s="292" t="str">
        <f>CAPA!B24</f>
        <v>ENCARGOS SOCIAIS:</v>
      </c>
      <c r="J19" s="292"/>
      <c r="K19" s="399">
        <f>CAPA!D24</f>
        <v>1.1268</v>
      </c>
      <c r="L19" s="399"/>
    </row>
    <row r="20" spans="1:12">
      <c r="A20" s="408"/>
      <c r="B20" s="408"/>
      <c r="C20" s="409"/>
      <c r="D20" s="409"/>
      <c r="E20" s="409"/>
      <c r="F20" s="409"/>
      <c r="G20" s="409"/>
      <c r="H20" s="409"/>
      <c r="I20" s="292" t="str">
        <f>CAPA!A26</f>
        <v>BDI:</v>
      </c>
      <c r="J20" s="292"/>
      <c r="K20" s="399">
        <f>CAPA!D26</f>
        <v>0.22470000000000001</v>
      </c>
      <c r="L20" s="399"/>
    </row>
    <row r="21" spans="1:12" ht="16.5" thickBot="1">
      <c r="A21" s="103"/>
      <c r="B21" s="103"/>
      <c r="F21" s="49"/>
      <c r="G21" s="27"/>
      <c r="H21" s="27"/>
      <c r="I21" s="27"/>
      <c r="J21" s="64"/>
      <c r="K21" s="62"/>
    </row>
    <row r="22" spans="1:12" ht="15">
      <c r="A22" s="393" t="s">
        <v>102</v>
      </c>
      <c r="B22" s="394"/>
      <c r="C22" s="394"/>
      <c r="D22" s="394"/>
      <c r="E22" s="394"/>
      <c r="F22" s="394"/>
      <c r="G22" s="394"/>
      <c r="H22" s="394"/>
      <c r="I22" s="394"/>
      <c r="J22" s="394"/>
      <c r="K22" s="394"/>
      <c r="L22" s="395"/>
    </row>
    <row r="23" spans="1:12" thickBot="1">
      <c r="A23" s="396"/>
      <c r="B23" s="397"/>
      <c r="C23" s="397"/>
      <c r="D23" s="397"/>
      <c r="E23" s="397"/>
      <c r="F23" s="397"/>
      <c r="G23" s="397"/>
      <c r="H23" s="397"/>
      <c r="I23" s="397"/>
      <c r="J23" s="397"/>
      <c r="K23" s="397"/>
      <c r="L23" s="398"/>
    </row>
    <row r="24" spans="1:12" ht="16.5" thickBot="1">
      <c r="A24" s="1"/>
      <c r="B24" s="1"/>
      <c r="C24" s="2"/>
      <c r="F24" s="50"/>
      <c r="G24" s="7"/>
      <c r="H24" s="7"/>
      <c r="I24" s="7"/>
      <c r="J24" s="64"/>
      <c r="K24" s="62"/>
    </row>
    <row r="25" spans="1:12" ht="15">
      <c r="A25" s="400" t="s">
        <v>0</v>
      </c>
      <c r="B25" s="400" t="s">
        <v>132</v>
      </c>
      <c r="C25" s="402" t="s">
        <v>1</v>
      </c>
      <c r="D25" s="400" t="s">
        <v>2</v>
      </c>
      <c r="E25" s="400" t="s">
        <v>3</v>
      </c>
      <c r="F25" s="406" t="s">
        <v>4</v>
      </c>
      <c r="G25" s="389" t="s">
        <v>5</v>
      </c>
      <c r="H25" s="389" t="s">
        <v>515</v>
      </c>
      <c r="I25" s="389" t="s">
        <v>6</v>
      </c>
      <c r="J25" s="391" t="s">
        <v>103</v>
      </c>
      <c r="K25" s="404" t="s">
        <v>104</v>
      </c>
      <c r="L25" s="389" t="s">
        <v>105</v>
      </c>
    </row>
    <row r="26" spans="1:12" thickBot="1">
      <c r="A26" s="401"/>
      <c r="B26" s="401"/>
      <c r="C26" s="403"/>
      <c r="D26" s="401"/>
      <c r="E26" s="401"/>
      <c r="F26" s="407"/>
      <c r="G26" s="390"/>
      <c r="H26" s="390"/>
      <c r="I26" s="390"/>
      <c r="J26" s="392"/>
      <c r="K26" s="405"/>
      <c r="L26" s="390"/>
    </row>
    <row r="27" spans="1:12">
      <c r="A27" s="46"/>
      <c r="B27" s="46"/>
      <c r="C27" s="48"/>
      <c r="D27" s="46"/>
      <c r="E27" s="46"/>
      <c r="F27" s="51"/>
      <c r="G27" s="45"/>
      <c r="H27" s="45"/>
      <c r="I27" s="45"/>
      <c r="J27" s="65"/>
      <c r="K27" s="63"/>
      <c r="L27" s="45"/>
    </row>
    <row r="28" spans="1:12" s="249" customFormat="1" ht="75">
      <c r="A28" s="243" t="s">
        <v>713</v>
      </c>
      <c r="B28" s="243" t="s">
        <v>133</v>
      </c>
      <c r="C28" s="243" t="s">
        <v>1034</v>
      </c>
      <c r="D28" s="246" t="s">
        <v>714</v>
      </c>
      <c r="E28" s="244" t="s">
        <v>168</v>
      </c>
      <c r="F28" s="44">
        <v>1918.85</v>
      </c>
      <c r="G28" s="34">
        <v>123.46</v>
      </c>
      <c r="H28" s="34">
        <v>151.19999999999999</v>
      </c>
      <c r="I28" s="34">
        <v>290130.12</v>
      </c>
      <c r="J28" s="245">
        <v>7.5645374412417893E-2</v>
      </c>
      <c r="K28" s="242">
        <f>J28</f>
        <v>7.5645374412417893E-2</v>
      </c>
      <c r="L28" s="193" t="s">
        <v>36</v>
      </c>
    </row>
    <row r="29" spans="1:12" s="249" customFormat="1" ht="60">
      <c r="A29" s="243" t="s">
        <v>694</v>
      </c>
      <c r="B29" s="243" t="s">
        <v>133</v>
      </c>
      <c r="C29" s="35" t="s">
        <v>1026</v>
      </c>
      <c r="D29" s="248" t="s">
        <v>695</v>
      </c>
      <c r="E29" s="244" t="s">
        <v>172</v>
      </c>
      <c r="F29" s="44">
        <v>370.7</v>
      </c>
      <c r="G29" s="34">
        <v>530.88</v>
      </c>
      <c r="H29" s="34">
        <v>650.16999999999996</v>
      </c>
      <c r="I29" s="34">
        <v>241018.02</v>
      </c>
      <c r="J29" s="245">
        <v>6.2840419198942954E-2</v>
      </c>
      <c r="K29" s="242">
        <f>K28+J29</f>
        <v>0.13848579361136085</v>
      </c>
      <c r="L29" s="193" t="s">
        <v>36</v>
      </c>
    </row>
    <row r="30" spans="1:12" s="249" customFormat="1" ht="30">
      <c r="A30" s="243" t="s">
        <v>615</v>
      </c>
      <c r="B30" s="243" t="s">
        <v>393</v>
      </c>
      <c r="C30" s="35" t="s">
        <v>984</v>
      </c>
      <c r="D30" s="248" t="s">
        <v>617</v>
      </c>
      <c r="E30" s="244" t="s">
        <v>647</v>
      </c>
      <c r="F30" s="44">
        <v>5</v>
      </c>
      <c r="G30" s="34">
        <v>38136.36</v>
      </c>
      <c r="H30" s="34">
        <v>46705.599999999999</v>
      </c>
      <c r="I30" s="34">
        <v>233528</v>
      </c>
      <c r="J30" s="245">
        <v>6.0887552784189128E-2</v>
      </c>
      <c r="K30" s="242">
        <f t="shared" ref="K30:K93" si="0">K29+J30</f>
        <v>0.19937334639554999</v>
      </c>
      <c r="L30" s="193" t="s">
        <v>36</v>
      </c>
    </row>
    <row r="31" spans="1:12" s="249" customFormat="1" ht="30">
      <c r="A31" s="243" t="s">
        <v>709</v>
      </c>
      <c r="B31" s="243" t="s">
        <v>616</v>
      </c>
      <c r="C31" s="35" t="s">
        <v>1033</v>
      </c>
      <c r="D31" s="248" t="s">
        <v>710</v>
      </c>
      <c r="E31" s="244" t="s">
        <v>141</v>
      </c>
      <c r="F31" s="44">
        <v>20</v>
      </c>
      <c r="G31" s="34">
        <v>8455.3799999999992</v>
      </c>
      <c r="H31" s="34">
        <v>10355.299999999999</v>
      </c>
      <c r="I31" s="34">
        <v>207106</v>
      </c>
      <c r="J31" s="245">
        <v>5.3998567653224763E-2</v>
      </c>
      <c r="K31" s="242">
        <f t="shared" si="0"/>
        <v>0.25337191404877474</v>
      </c>
      <c r="L31" s="193" t="s">
        <v>36</v>
      </c>
    </row>
    <row r="32" spans="1:12" s="249" customFormat="1" ht="75">
      <c r="A32" s="243" t="s">
        <v>705</v>
      </c>
      <c r="B32" s="243" t="s">
        <v>133</v>
      </c>
      <c r="C32" s="243" t="s">
        <v>1031</v>
      </c>
      <c r="D32" s="246" t="s">
        <v>706</v>
      </c>
      <c r="E32" s="244" t="s">
        <v>168</v>
      </c>
      <c r="F32" s="44">
        <v>471.45</v>
      </c>
      <c r="G32" s="34">
        <v>323.52999999999997</v>
      </c>
      <c r="H32" s="34">
        <v>396.23</v>
      </c>
      <c r="I32" s="34">
        <v>186802.63</v>
      </c>
      <c r="J32" s="245">
        <v>4.8704887612407724E-2</v>
      </c>
      <c r="K32" s="242">
        <f t="shared" si="0"/>
        <v>0.30207680166118245</v>
      </c>
      <c r="L32" s="193" t="s">
        <v>36</v>
      </c>
    </row>
    <row r="33" spans="1:12" s="249" customFormat="1" ht="45">
      <c r="A33" s="243" t="s">
        <v>696</v>
      </c>
      <c r="B33" s="243" t="s">
        <v>133</v>
      </c>
      <c r="C33" s="35" t="s">
        <v>513</v>
      </c>
      <c r="D33" s="248" t="s">
        <v>514</v>
      </c>
      <c r="E33" s="244" t="s">
        <v>172</v>
      </c>
      <c r="F33" s="44">
        <v>370.7</v>
      </c>
      <c r="G33" s="34">
        <v>306.14</v>
      </c>
      <c r="H33" s="34">
        <v>374.93</v>
      </c>
      <c r="I33" s="34">
        <v>138986.54999999999</v>
      </c>
      <c r="J33" s="245">
        <v>3.6237842568845449E-2</v>
      </c>
      <c r="K33" s="242">
        <f t="shared" si="0"/>
        <v>0.33831464423002788</v>
      </c>
      <c r="L33" s="193" t="s">
        <v>36</v>
      </c>
    </row>
    <row r="34" spans="1:12" s="249" customFormat="1" ht="45">
      <c r="A34" s="243" t="s">
        <v>723</v>
      </c>
      <c r="B34" s="243" t="s">
        <v>181</v>
      </c>
      <c r="C34" s="35" t="s">
        <v>182</v>
      </c>
      <c r="D34" s="248" t="s">
        <v>1038</v>
      </c>
      <c r="E34" s="244" t="s">
        <v>220</v>
      </c>
      <c r="F34" s="44">
        <v>3616.34</v>
      </c>
      <c r="G34" s="34">
        <v>31.17</v>
      </c>
      <c r="H34" s="34">
        <v>38.17</v>
      </c>
      <c r="I34" s="34">
        <v>138035.70000000001</v>
      </c>
      <c r="J34" s="245">
        <v>3.5989928273493954E-2</v>
      </c>
      <c r="K34" s="242">
        <f t="shared" si="0"/>
        <v>0.37430457250352184</v>
      </c>
      <c r="L34" s="193" t="s">
        <v>36</v>
      </c>
    </row>
    <row r="35" spans="1:12" s="249" customFormat="1" ht="60">
      <c r="A35" s="243" t="s">
        <v>727</v>
      </c>
      <c r="B35" s="243" t="s">
        <v>133</v>
      </c>
      <c r="C35" s="35" t="s">
        <v>1039</v>
      </c>
      <c r="D35" s="248" t="s">
        <v>728</v>
      </c>
      <c r="E35" s="244" t="s">
        <v>172</v>
      </c>
      <c r="F35" s="44">
        <v>146.05000000000001</v>
      </c>
      <c r="G35" s="34">
        <v>705.95</v>
      </c>
      <c r="H35" s="34">
        <v>864.58</v>
      </c>
      <c r="I35" s="34">
        <v>126271.91</v>
      </c>
      <c r="J35" s="245">
        <v>3.2922765515421615E-2</v>
      </c>
      <c r="K35" s="242">
        <f t="shared" si="0"/>
        <v>0.40722733801894345</v>
      </c>
      <c r="L35" s="193" t="s">
        <v>36</v>
      </c>
    </row>
    <row r="36" spans="1:12" s="249" customFormat="1" ht="30">
      <c r="A36" s="243" t="s">
        <v>717</v>
      </c>
      <c r="B36" s="243" t="s">
        <v>181</v>
      </c>
      <c r="C36" s="35" t="s">
        <v>1036</v>
      </c>
      <c r="D36" s="248" t="s">
        <v>718</v>
      </c>
      <c r="E36" s="244" t="s">
        <v>220</v>
      </c>
      <c r="F36" s="44">
        <v>52.75</v>
      </c>
      <c r="G36" s="34">
        <v>1749.08</v>
      </c>
      <c r="H36" s="34">
        <v>2142.1</v>
      </c>
      <c r="I36" s="34">
        <v>112995.78</v>
      </c>
      <c r="J36" s="245">
        <v>2.9461291661559308E-2</v>
      </c>
      <c r="K36" s="242">
        <f t="shared" si="0"/>
        <v>0.43668862968050276</v>
      </c>
      <c r="L36" s="193" t="s">
        <v>36</v>
      </c>
    </row>
    <row r="37" spans="1:12" s="249" customFormat="1" ht="60">
      <c r="A37" s="243" t="s">
        <v>976</v>
      </c>
      <c r="B37" s="243" t="s">
        <v>133</v>
      </c>
      <c r="C37" s="243" t="s">
        <v>1159</v>
      </c>
      <c r="D37" s="246" t="s">
        <v>977</v>
      </c>
      <c r="E37" s="244" t="s">
        <v>192</v>
      </c>
      <c r="F37" s="44">
        <v>7</v>
      </c>
      <c r="G37" s="34">
        <v>11857.28</v>
      </c>
      <c r="H37" s="34">
        <v>14521.61</v>
      </c>
      <c r="I37" s="34">
        <v>101651.27</v>
      </c>
      <c r="J37" s="245">
        <v>2.6503447414035406E-2</v>
      </c>
      <c r="K37" s="242">
        <f t="shared" si="0"/>
        <v>0.46319207709453819</v>
      </c>
      <c r="L37" s="193" t="s">
        <v>36</v>
      </c>
    </row>
    <row r="38" spans="1:12" s="249" customFormat="1" ht="45">
      <c r="A38" s="243" t="s">
        <v>730</v>
      </c>
      <c r="B38" s="243" t="s">
        <v>133</v>
      </c>
      <c r="C38" s="243" t="s">
        <v>1042</v>
      </c>
      <c r="D38" s="246" t="s">
        <v>1043</v>
      </c>
      <c r="E38" s="244" t="s">
        <v>168</v>
      </c>
      <c r="F38" s="44">
        <v>651.08000000000004</v>
      </c>
      <c r="G38" s="34">
        <v>127.46</v>
      </c>
      <c r="H38" s="34">
        <v>156.1</v>
      </c>
      <c r="I38" s="34">
        <v>101633.59</v>
      </c>
      <c r="J38" s="245">
        <v>2.6498837722978126E-2</v>
      </c>
      <c r="K38" s="242">
        <f t="shared" si="0"/>
        <v>0.48969091481751631</v>
      </c>
      <c r="L38" s="193" t="s">
        <v>36</v>
      </c>
    </row>
    <row r="39" spans="1:12" s="249" customFormat="1" ht="45">
      <c r="A39" s="243" t="s">
        <v>930</v>
      </c>
      <c r="B39" s="243" t="s">
        <v>133</v>
      </c>
      <c r="C39" s="243" t="s">
        <v>1136</v>
      </c>
      <c r="D39" s="246" t="s">
        <v>931</v>
      </c>
      <c r="E39" s="244" t="s">
        <v>168</v>
      </c>
      <c r="F39" s="44">
        <v>3616.34</v>
      </c>
      <c r="G39" s="34">
        <v>18.91</v>
      </c>
      <c r="H39" s="34">
        <v>23.16</v>
      </c>
      <c r="I39" s="34">
        <v>83754.429999999993</v>
      </c>
      <c r="J39" s="245">
        <v>2.1837219851729442E-2</v>
      </c>
      <c r="K39" s="242">
        <f t="shared" si="0"/>
        <v>0.51152813466924574</v>
      </c>
      <c r="L39" s="194" t="s">
        <v>70</v>
      </c>
    </row>
    <row r="40" spans="1:12" s="249" customFormat="1" ht="45">
      <c r="A40" s="243" t="s">
        <v>703</v>
      </c>
      <c r="B40" s="243" t="s">
        <v>133</v>
      </c>
      <c r="C40" s="35" t="s">
        <v>1030</v>
      </c>
      <c r="D40" s="248" t="s">
        <v>704</v>
      </c>
      <c r="E40" s="244" t="s">
        <v>168</v>
      </c>
      <c r="F40" s="44">
        <v>471.45</v>
      </c>
      <c r="G40" s="34">
        <v>139.16999999999999</v>
      </c>
      <c r="H40" s="34">
        <v>170.44</v>
      </c>
      <c r="I40" s="34">
        <v>80353.94</v>
      </c>
      <c r="J40" s="245">
        <v>2.0950613044977758E-2</v>
      </c>
      <c r="K40" s="242">
        <f t="shared" si="0"/>
        <v>0.53247874771422354</v>
      </c>
      <c r="L40" s="194" t="s">
        <v>70</v>
      </c>
    </row>
    <row r="41" spans="1:12" s="249" customFormat="1" ht="60">
      <c r="A41" s="243" t="s">
        <v>699</v>
      </c>
      <c r="B41" s="243" t="s">
        <v>133</v>
      </c>
      <c r="C41" s="243" t="s">
        <v>1028</v>
      </c>
      <c r="D41" s="246" t="s">
        <v>700</v>
      </c>
      <c r="E41" s="244" t="s">
        <v>168</v>
      </c>
      <c r="F41" s="44">
        <v>331.2</v>
      </c>
      <c r="G41" s="34">
        <v>193.43</v>
      </c>
      <c r="H41" s="34">
        <v>236.89</v>
      </c>
      <c r="I41" s="34">
        <v>78457.97</v>
      </c>
      <c r="J41" s="245">
        <v>2.0456278432202251E-2</v>
      </c>
      <c r="K41" s="242">
        <f t="shared" si="0"/>
        <v>0.55293502614642576</v>
      </c>
      <c r="L41" s="194" t="s">
        <v>70</v>
      </c>
    </row>
    <row r="42" spans="1:12" s="249" customFormat="1" ht="45">
      <c r="A42" s="243" t="s">
        <v>932</v>
      </c>
      <c r="B42" s="243" t="s">
        <v>181</v>
      </c>
      <c r="C42" s="243" t="s">
        <v>1137</v>
      </c>
      <c r="D42" s="246" t="s">
        <v>1138</v>
      </c>
      <c r="E42" s="244" t="s">
        <v>220</v>
      </c>
      <c r="F42" s="44">
        <v>3616.34</v>
      </c>
      <c r="G42" s="34">
        <v>16.079999999999998</v>
      </c>
      <c r="H42" s="34">
        <v>19.690000000000001</v>
      </c>
      <c r="I42" s="34">
        <v>71205.73</v>
      </c>
      <c r="J42" s="245">
        <v>1.856540819050272E-2</v>
      </c>
      <c r="K42" s="242">
        <f t="shared" si="0"/>
        <v>0.57150043433692843</v>
      </c>
      <c r="L42" s="194" t="s">
        <v>70</v>
      </c>
    </row>
    <row r="43" spans="1:12" s="249" customFormat="1" ht="75">
      <c r="A43" s="243" t="s">
        <v>701</v>
      </c>
      <c r="B43" s="243" t="s">
        <v>133</v>
      </c>
      <c r="C43" s="35" t="s">
        <v>1029</v>
      </c>
      <c r="D43" s="248" t="s">
        <v>702</v>
      </c>
      <c r="E43" s="244" t="s">
        <v>168</v>
      </c>
      <c r="F43" s="44">
        <v>331.2</v>
      </c>
      <c r="G43" s="34">
        <v>175.48</v>
      </c>
      <c r="H43" s="34">
        <v>214.91</v>
      </c>
      <c r="I43" s="34">
        <v>71178.19</v>
      </c>
      <c r="J43" s="245">
        <v>1.8558227710201956E-2</v>
      </c>
      <c r="K43" s="242">
        <f t="shared" si="0"/>
        <v>0.59005866204713042</v>
      </c>
      <c r="L43" s="194" t="s">
        <v>70</v>
      </c>
    </row>
    <row r="44" spans="1:12" s="249" customFormat="1" ht="45">
      <c r="A44" s="243" t="s">
        <v>921</v>
      </c>
      <c r="B44" s="243" t="s">
        <v>133</v>
      </c>
      <c r="C44" s="243" t="s">
        <v>529</v>
      </c>
      <c r="D44" s="246" t="s">
        <v>530</v>
      </c>
      <c r="E44" s="244" t="s">
        <v>168</v>
      </c>
      <c r="F44" s="44">
        <v>685.62</v>
      </c>
      <c r="G44" s="34">
        <v>70.11</v>
      </c>
      <c r="H44" s="34">
        <v>85.86</v>
      </c>
      <c r="I44" s="34">
        <v>58867.33</v>
      </c>
      <c r="J44" s="245">
        <v>1.5348427865777467E-2</v>
      </c>
      <c r="K44" s="242">
        <f t="shared" si="0"/>
        <v>0.60540708991290793</v>
      </c>
      <c r="L44" s="194" t="s">
        <v>70</v>
      </c>
    </row>
    <row r="45" spans="1:12" s="249" customFormat="1" ht="45">
      <c r="A45" s="243" t="s">
        <v>644</v>
      </c>
      <c r="B45" s="243" t="s">
        <v>176</v>
      </c>
      <c r="C45" s="35" t="s">
        <v>996</v>
      </c>
      <c r="D45" s="248" t="s">
        <v>997</v>
      </c>
      <c r="E45" s="244" t="s">
        <v>168</v>
      </c>
      <c r="F45" s="44">
        <v>397.18</v>
      </c>
      <c r="G45" s="34">
        <v>119.64</v>
      </c>
      <c r="H45" s="34">
        <v>146.52000000000001</v>
      </c>
      <c r="I45" s="34">
        <v>58194.81</v>
      </c>
      <c r="J45" s="245">
        <v>1.5173082309790933E-2</v>
      </c>
      <c r="K45" s="242">
        <f t="shared" si="0"/>
        <v>0.6205801722226989</v>
      </c>
      <c r="L45" s="194" t="s">
        <v>70</v>
      </c>
    </row>
    <row r="46" spans="1:12" s="249" customFormat="1" ht="60">
      <c r="A46" s="243" t="s">
        <v>922</v>
      </c>
      <c r="B46" s="243" t="s">
        <v>133</v>
      </c>
      <c r="C46" s="243" t="s">
        <v>531</v>
      </c>
      <c r="D46" s="246" t="s">
        <v>923</v>
      </c>
      <c r="E46" s="244" t="s">
        <v>168</v>
      </c>
      <c r="F46" s="44">
        <v>627.99</v>
      </c>
      <c r="G46" s="34">
        <v>75.03</v>
      </c>
      <c r="H46" s="34">
        <v>91.89</v>
      </c>
      <c r="I46" s="34">
        <v>57706</v>
      </c>
      <c r="J46" s="245">
        <v>1.5045635302680696E-2</v>
      </c>
      <c r="K46" s="242">
        <f t="shared" si="0"/>
        <v>0.63562580752537956</v>
      </c>
      <c r="L46" s="194" t="s">
        <v>70</v>
      </c>
    </row>
    <row r="47" spans="1:12" s="249" customFormat="1" ht="75">
      <c r="A47" s="243" t="s">
        <v>724</v>
      </c>
      <c r="B47" s="243" t="s">
        <v>133</v>
      </c>
      <c r="C47" s="35" t="s">
        <v>519</v>
      </c>
      <c r="D47" s="248" t="s">
        <v>520</v>
      </c>
      <c r="E47" s="244" t="s">
        <v>168</v>
      </c>
      <c r="F47" s="44">
        <v>534.52</v>
      </c>
      <c r="G47" s="34">
        <v>84.75</v>
      </c>
      <c r="H47" s="34">
        <v>103.79</v>
      </c>
      <c r="I47" s="34">
        <v>55477.83</v>
      </c>
      <c r="J47" s="245">
        <v>1.446468647218865E-2</v>
      </c>
      <c r="K47" s="242">
        <f t="shared" si="0"/>
        <v>0.65009049399756824</v>
      </c>
      <c r="L47" s="194" t="s">
        <v>70</v>
      </c>
    </row>
    <row r="48" spans="1:12" s="249" customFormat="1" ht="75">
      <c r="A48" s="243" t="s">
        <v>707</v>
      </c>
      <c r="B48" s="243" t="s">
        <v>133</v>
      </c>
      <c r="C48" s="243" t="s">
        <v>1032</v>
      </c>
      <c r="D48" s="246" t="s">
        <v>708</v>
      </c>
      <c r="E48" s="244" t="s">
        <v>168</v>
      </c>
      <c r="F48" s="44">
        <v>325</v>
      </c>
      <c r="G48" s="34">
        <v>131.16999999999999</v>
      </c>
      <c r="H48" s="34">
        <v>160.63999999999999</v>
      </c>
      <c r="I48" s="34">
        <v>52208</v>
      </c>
      <c r="J48" s="245">
        <v>1.3612146533850098E-2</v>
      </c>
      <c r="K48" s="242">
        <f t="shared" si="0"/>
        <v>0.66370264053141836</v>
      </c>
      <c r="L48" s="194" t="s">
        <v>70</v>
      </c>
    </row>
    <row r="49" spans="1:12" s="249" customFormat="1" ht="30">
      <c r="A49" s="243" t="s">
        <v>824</v>
      </c>
      <c r="B49" s="243" t="s">
        <v>616</v>
      </c>
      <c r="C49" s="35" t="s">
        <v>1085</v>
      </c>
      <c r="D49" s="248" t="s">
        <v>825</v>
      </c>
      <c r="E49" s="244" t="s">
        <v>410</v>
      </c>
      <c r="F49" s="44">
        <v>1</v>
      </c>
      <c r="G49" s="34">
        <v>42192.6</v>
      </c>
      <c r="H49" s="34">
        <v>51673.279999999999</v>
      </c>
      <c r="I49" s="34">
        <v>51673.279999999999</v>
      </c>
      <c r="J49" s="245">
        <v>1.3472729452280601E-2</v>
      </c>
      <c r="K49" s="242">
        <f t="shared" si="0"/>
        <v>0.67717536998369898</v>
      </c>
      <c r="L49" s="194" t="s">
        <v>70</v>
      </c>
    </row>
    <row r="50" spans="1:12" s="249" customFormat="1" ht="60">
      <c r="A50" s="243" t="s">
        <v>974</v>
      </c>
      <c r="B50" s="243" t="s">
        <v>133</v>
      </c>
      <c r="C50" s="243" t="s">
        <v>1158</v>
      </c>
      <c r="D50" s="246" t="s">
        <v>975</v>
      </c>
      <c r="E50" s="244" t="s">
        <v>192</v>
      </c>
      <c r="F50" s="44">
        <v>8</v>
      </c>
      <c r="G50" s="34">
        <v>5060.21</v>
      </c>
      <c r="H50" s="34">
        <v>6197.24</v>
      </c>
      <c r="I50" s="34">
        <v>49577.919999999998</v>
      </c>
      <c r="J50" s="245">
        <v>1.2926408057835915E-2</v>
      </c>
      <c r="K50" s="242">
        <f t="shared" si="0"/>
        <v>0.69010177804153494</v>
      </c>
      <c r="L50" s="194" t="s">
        <v>70</v>
      </c>
    </row>
    <row r="51" spans="1:12" s="249" customFormat="1" ht="60">
      <c r="A51" s="243" t="s">
        <v>715</v>
      </c>
      <c r="B51" s="243" t="s">
        <v>133</v>
      </c>
      <c r="C51" s="243" t="s">
        <v>1035</v>
      </c>
      <c r="D51" s="246" t="s">
        <v>716</v>
      </c>
      <c r="E51" s="244" t="s">
        <v>168</v>
      </c>
      <c r="F51" s="44">
        <v>42.72</v>
      </c>
      <c r="G51" s="34">
        <v>929.51</v>
      </c>
      <c r="H51" s="34">
        <v>1138.3699999999999</v>
      </c>
      <c r="I51" s="34">
        <v>48631.17</v>
      </c>
      <c r="J51" s="245">
        <v>1.2679562751926426E-2</v>
      </c>
      <c r="K51" s="242">
        <f t="shared" si="0"/>
        <v>0.70278134079346133</v>
      </c>
      <c r="L51" s="194" t="s">
        <v>70</v>
      </c>
    </row>
    <row r="52" spans="1:12" s="249" customFormat="1" ht="60">
      <c r="A52" s="243" t="s">
        <v>674</v>
      </c>
      <c r="B52" s="243" t="s">
        <v>133</v>
      </c>
      <c r="C52" s="35" t="s">
        <v>400</v>
      </c>
      <c r="D52" s="248" t="s">
        <v>194</v>
      </c>
      <c r="E52" s="244" t="s">
        <v>193</v>
      </c>
      <c r="F52" s="44">
        <v>2622.8</v>
      </c>
      <c r="G52" s="34">
        <v>14.34</v>
      </c>
      <c r="H52" s="34">
        <v>17.559999999999999</v>
      </c>
      <c r="I52" s="34">
        <v>46056.37</v>
      </c>
      <c r="J52" s="245">
        <v>1.200823738234021E-2</v>
      </c>
      <c r="K52" s="242">
        <f t="shared" si="0"/>
        <v>0.71478957817580158</v>
      </c>
      <c r="L52" s="194" t="s">
        <v>70</v>
      </c>
    </row>
    <row r="53" spans="1:12" s="249" customFormat="1" ht="60">
      <c r="A53" s="243" t="s">
        <v>672</v>
      </c>
      <c r="B53" s="243" t="s">
        <v>133</v>
      </c>
      <c r="C53" s="35" t="s">
        <v>1017</v>
      </c>
      <c r="D53" s="248" t="s">
        <v>673</v>
      </c>
      <c r="E53" s="244" t="s">
        <v>193</v>
      </c>
      <c r="F53" s="44">
        <v>3592.2</v>
      </c>
      <c r="G53" s="34">
        <v>10.42</v>
      </c>
      <c r="H53" s="34">
        <v>12.76</v>
      </c>
      <c r="I53" s="34">
        <v>45836.47</v>
      </c>
      <c r="J53" s="245">
        <v>1.1950903046169629E-2</v>
      </c>
      <c r="K53" s="242">
        <f t="shared" si="0"/>
        <v>0.72674048122197121</v>
      </c>
      <c r="L53" s="194" t="s">
        <v>70</v>
      </c>
    </row>
    <row r="54" spans="1:12" s="249" customFormat="1" ht="60">
      <c r="A54" s="243" t="s">
        <v>669</v>
      </c>
      <c r="B54" s="243" t="s">
        <v>133</v>
      </c>
      <c r="C54" s="243" t="s">
        <v>399</v>
      </c>
      <c r="D54" s="246" t="s">
        <v>198</v>
      </c>
      <c r="E54" s="244" t="s">
        <v>193</v>
      </c>
      <c r="F54" s="44">
        <v>3760.5</v>
      </c>
      <c r="G54" s="34">
        <v>9.4499999999999993</v>
      </c>
      <c r="H54" s="34">
        <v>11.57</v>
      </c>
      <c r="I54" s="34">
        <v>43508.99</v>
      </c>
      <c r="J54" s="245">
        <v>1.134406120555889E-2</v>
      </c>
      <c r="K54" s="242">
        <f t="shared" si="0"/>
        <v>0.73808454242753008</v>
      </c>
      <c r="L54" s="194" t="s">
        <v>70</v>
      </c>
    </row>
    <row r="55" spans="1:12" s="249" customFormat="1" ht="30">
      <c r="A55" s="243" t="s">
        <v>893</v>
      </c>
      <c r="B55" s="243" t="s">
        <v>181</v>
      </c>
      <c r="C55" s="35" t="s">
        <v>1118</v>
      </c>
      <c r="D55" s="248" t="s">
        <v>894</v>
      </c>
      <c r="E55" s="244" t="s">
        <v>246</v>
      </c>
      <c r="F55" s="44">
        <v>2</v>
      </c>
      <c r="G55" s="34">
        <v>16587.8</v>
      </c>
      <c r="H55" s="34">
        <v>20315.080000000002</v>
      </c>
      <c r="I55" s="34">
        <v>40630.160000000003</v>
      </c>
      <c r="J55" s="245">
        <v>1.0593466357910185E-2</v>
      </c>
      <c r="K55" s="242">
        <f t="shared" si="0"/>
        <v>0.74867800878544022</v>
      </c>
      <c r="L55" s="194" t="s">
        <v>70</v>
      </c>
    </row>
    <row r="56" spans="1:12" s="249" customFormat="1" ht="75">
      <c r="A56" s="243" t="s">
        <v>920</v>
      </c>
      <c r="B56" s="243" t="s">
        <v>133</v>
      </c>
      <c r="C56" s="243" t="s">
        <v>527</v>
      </c>
      <c r="D56" s="246" t="s">
        <v>528</v>
      </c>
      <c r="E56" s="244" t="s">
        <v>168</v>
      </c>
      <c r="F56" s="44">
        <v>685.62</v>
      </c>
      <c r="G56" s="34">
        <v>46.59</v>
      </c>
      <c r="H56" s="34">
        <v>57.06</v>
      </c>
      <c r="I56" s="34">
        <v>39121.480000000003</v>
      </c>
      <c r="J56" s="245">
        <v>1.0200109530744062E-2</v>
      </c>
      <c r="K56" s="242">
        <f t="shared" si="0"/>
        <v>0.75887811831618424</v>
      </c>
      <c r="L56" s="194" t="s">
        <v>70</v>
      </c>
    </row>
    <row r="57" spans="1:12" s="249" customFormat="1" ht="60">
      <c r="A57" s="243" t="s">
        <v>751</v>
      </c>
      <c r="B57" s="243" t="s">
        <v>133</v>
      </c>
      <c r="C57" s="243" t="s">
        <v>1052</v>
      </c>
      <c r="D57" s="246" t="s">
        <v>752</v>
      </c>
      <c r="E57" s="244" t="s">
        <v>168</v>
      </c>
      <c r="F57" s="44">
        <v>38.15</v>
      </c>
      <c r="G57" s="34">
        <v>808.92</v>
      </c>
      <c r="H57" s="34">
        <v>990.68</v>
      </c>
      <c r="I57" s="34">
        <v>37794.44</v>
      </c>
      <c r="J57" s="245">
        <v>9.8541115431505805E-3</v>
      </c>
      <c r="K57" s="242">
        <f t="shared" si="0"/>
        <v>0.76873222985933487</v>
      </c>
      <c r="L57" s="194" t="s">
        <v>70</v>
      </c>
    </row>
    <row r="58" spans="1:12" s="249" customFormat="1" ht="75">
      <c r="A58" s="243" t="s">
        <v>658</v>
      </c>
      <c r="B58" s="243" t="s">
        <v>133</v>
      </c>
      <c r="C58" s="243" t="s">
        <v>1012</v>
      </c>
      <c r="D58" s="246" t="s">
        <v>1013</v>
      </c>
      <c r="E58" s="244" t="s">
        <v>172</v>
      </c>
      <c r="F58" s="44">
        <v>383.33</v>
      </c>
      <c r="G58" s="34">
        <v>72.849999999999994</v>
      </c>
      <c r="H58" s="34">
        <v>89.22</v>
      </c>
      <c r="I58" s="34">
        <v>34200.699999999997</v>
      </c>
      <c r="J58" s="245">
        <v>8.9171188316014213E-3</v>
      </c>
      <c r="K58" s="242">
        <f t="shared" si="0"/>
        <v>0.77764934869093627</v>
      </c>
      <c r="L58" s="194" t="s">
        <v>70</v>
      </c>
    </row>
    <row r="59" spans="1:12" s="249" customFormat="1" ht="75">
      <c r="A59" s="243" t="s">
        <v>729</v>
      </c>
      <c r="B59" s="243" t="s">
        <v>133</v>
      </c>
      <c r="C59" s="243" t="s">
        <v>1040</v>
      </c>
      <c r="D59" s="246" t="s">
        <v>1041</v>
      </c>
      <c r="E59" s="244" t="s">
        <v>168</v>
      </c>
      <c r="F59" s="44">
        <v>322.57</v>
      </c>
      <c r="G59" s="34">
        <v>77.66</v>
      </c>
      <c r="H59" s="34">
        <v>95.11</v>
      </c>
      <c r="I59" s="34">
        <v>30679.63</v>
      </c>
      <c r="J59" s="245">
        <v>7.999073306089172E-3</v>
      </c>
      <c r="K59" s="242">
        <f t="shared" si="0"/>
        <v>0.78564842199702545</v>
      </c>
      <c r="L59" s="194" t="s">
        <v>70</v>
      </c>
    </row>
    <row r="60" spans="1:12" s="249" customFormat="1" ht="45">
      <c r="A60" s="243" t="s">
        <v>731</v>
      </c>
      <c r="B60" s="243" t="s">
        <v>133</v>
      </c>
      <c r="C60" s="35" t="s">
        <v>1044</v>
      </c>
      <c r="D60" s="248" t="s">
        <v>732</v>
      </c>
      <c r="E60" s="244" t="s">
        <v>168</v>
      </c>
      <c r="F60" s="44">
        <v>651.08000000000004</v>
      </c>
      <c r="G60" s="34">
        <v>36.049999999999997</v>
      </c>
      <c r="H60" s="34">
        <v>44.15</v>
      </c>
      <c r="I60" s="34">
        <v>28745.18</v>
      </c>
      <c r="J60" s="245">
        <v>7.4947058363066419E-3</v>
      </c>
      <c r="K60" s="242">
        <f t="shared" si="0"/>
        <v>0.79314312783333207</v>
      </c>
      <c r="L60" s="194" t="s">
        <v>70</v>
      </c>
    </row>
    <row r="61" spans="1:12" s="249" customFormat="1" ht="90">
      <c r="A61" s="243" t="s">
        <v>861</v>
      </c>
      <c r="B61" s="243" t="s">
        <v>181</v>
      </c>
      <c r="C61" s="35" t="s">
        <v>1852</v>
      </c>
      <c r="D61" s="248" t="s">
        <v>1853</v>
      </c>
      <c r="E61" s="244" t="s">
        <v>246</v>
      </c>
      <c r="F61" s="44">
        <v>1</v>
      </c>
      <c r="G61" s="34">
        <v>20845.72</v>
      </c>
      <c r="H61" s="34">
        <v>25529.75</v>
      </c>
      <c r="I61" s="34">
        <v>25529.75</v>
      </c>
      <c r="J61" s="245">
        <v>6.6563495627597214E-3</v>
      </c>
      <c r="K61" s="242">
        <f t="shared" si="0"/>
        <v>0.79979947739609181</v>
      </c>
      <c r="L61" s="194" t="s">
        <v>70</v>
      </c>
    </row>
    <row r="62" spans="1:12" s="249" customFormat="1" ht="60">
      <c r="A62" s="243" t="s">
        <v>668</v>
      </c>
      <c r="B62" s="243" t="s">
        <v>133</v>
      </c>
      <c r="C62" s="243" t="s">
        <v>398</v>
      </c>
      <c r="D62" s="246" t="s">
        <v>197</v>
      </c>
      <c r="E62" s="244" t="s">
        <v>193</v>
      </c>
      <c r="F62" s="44">
        <v>1848.3</v>
      </c>
      <c r="G62" s="34">
        <v>11.27</v>
      </c>
      <c r="H62" s="34">
        <v>13.8</v>
      </c>
      <c r="I62" s="34">
        <v>25506.54</v>
      </c>
      <c r="J62" s="245">
        <v>6.650298039601381E-3</v>
      </c>
      <c r="K62" s="242">
        <f t="shared" si="0"/>
        <v>0.80644977543569318</v>
      </c>
      <c r="L62" s="231" t="s">
        <v>86</v>
      </c>
    </row>
    <row r="63" spans="1:12" s="249" customFormat="1" ht="45">
      <c r="A63" s="243" t="s">
        <v>690</v>
      </c>
      <c r="B63" s="243" t="s">
        <v>133</v>
      </c>
      <c r="C63" s="35" t="s">
        <v>1024</v>
      </c>
      <c r="D63" s="248" t="s">
        <v>691</v>
      </c>
      <c r="E63" s="244" t="s">
        <v>193</v>
      </c>
      <c r="F63" s="44">
        <v>1606.5</v>
      </c>
      <c r="G63" s="34">
        <v>12.17</v>
      </c>
      <c r="H63" s="34">
        <v>14.9</v>
      </c>
      <c r="I63" s="34">
        <v>23936.85</v>
      </c>
      <c r="J63" s="245">
        <v>6.241034128079791E-3</v>
      </c>
      <c r="K63" s="242">
        <f t="shared" si="0"/>
        <v>0.81269080956377293</v>
      </c>
      <c r="L63" s="231" t="s">
        <v>86</v>
      </c>
    </row>
    <row r="64" spans="1:12" s="249" customFormat="1" ht="60">
      <c r="A64" s="243" t="s">
        <v>670</v>
      </c>
      <c r="B64" s="243" t="s">
        <v>133</v>
      </c>
      <c r="C64" s="243" t="s">
        <v>1016</v>
      </c>
      <c r="D64" s="246" t="s">
        <v>671</v>
      </c>
      <c r="E64" s="244" t="s">
        <v>193</v>
      </c>
      <c r="F64" s="44">
        <v>2058.5</v>
      </c>
      <c r="G64" s="34">
        <v>9.15</v>
      </c>
      <c r="H64" s="34">
        <v>11.21</v>
      </c>
      <c r="I64" s="34">
        <v>23075.79</v>
      </c>
      <c r="J64" s="245">
        <v>6.0165307015084424E-3</v>
      </c>
      <c r="K64" s="242">
        <f t="shared" si="0"/>
        <v>0.81870734026528136</v>
      </c>
      <c r="L64" s="231" t="s">
        <v>86</v>
      </c>
    </row>
    <row r="65" spans="1:12" s="249" customFormat="1" ht="60">
      <c r="A65" s="243" t="s">
        <v>721</v>
      </c>
      <c r="B65" s="243" t="s">
        <v>133</v>
      </c>
      <c r="C65" s="243" t="s">
        <v>1037</v>
      </c>
      <c r="D65" s="246" t="s">
        <v>722</v>
      </c>
      <c r="E65" s="244" t="s">
        <v>168</v>
      </c>
      <c r="F65" s="44">
        <v>3616.34</v>
      </c>
      <c r="G65" s="34">
        <v>5.05</v>
      </c>
      <c r="H65" s="34">
        <v>6.18</v>
      </c>
      <c r="I65" s="34">
        <v>22348.98</v>
      </c>
      <c r="J65" s="245">
        <v>5.8270301609348214E-3</v>
      </c>
      <c r="K65" s="242">
        <f t="shared" si="0"/>
        <v>0.82453437042621613</v>
      </c>
      <c r="L65" s="231" t="s">
        <v>86</v>
      </c>
    </row>
    <row r="66" spans="1:12" s="249" customFormat="1" ht="30">
      <c r="A66" s="243" t="s">
        <v>650</v>
      </c>
      <c r="B66" s="243" t="s">
        <v>176</v>
      </c>
      <c r="C66" s="35" t="s">
        <v>1006</v>
      </c>
      <c r="D66" s="248" t="s">
        <v>651</v>
      </c>
      <c r="E66" s="244" t="s">
        <v>141</v>
      </c>
      <c r="F66" s="44">
        <v>60</v>
      </c>
      <c r="G66" s="34">
        <v>299.97000000000003</v>
      </c>
      <c r="H66" s="34">
        <v>367.37</v>
      </c>
      <c r="I66" s="34">
        <v>22042.2</v>
      </c>
      <c r="J66" s="245">
        <v>5.7470436777587851E-3</v>
      </c>
      <c r="K66" s="242">
        <f t="shared" si="0"/>
        <v>0.83028141410397494</v>
      </c>
      <c r="L66" s="231" t="s">
        <v>86</v>
      </c>
    </row>
    <row r="67" spans="1:12" s="249" customFormat="1" ht="60">
      <c r="A67" s="243" t="s">
        <v>766</v>
      </c>
      <c r="B67" s="243" t="s">
        <v>133</v>
      </c>
      <c r="C67" s="243" t="s">
        <v>414</v>
      </c>
      <c r="D67" s="246" t="s">
        <v>767</v>
      </c>
      <c r="E67" s="244" t="s">
        <v>141</v>
      </c>
      <c r="F67" s="44">
        <v>1874.46</v>
      </c>
      <c r="G67" s="34">
        <v>9.0399999999999991</v>
      </c>
      <c r="H67" s="34">
        <v>11.07</v>
      </c>
      <c r="I67" s="34">
        <v>20750.27</v>
      </c>
      <c r="J67" s="245">
        <v>5.4101998899968142E-3</v>
      </c>
      <c r="K67" s="242">
        <f t="shared" si="0"/>
        <v>0.83569161399397174</v>
      </c>
      <c r="L67" s="231" t="s">
        <v>86</v>
      </c>
    </row>
    <row r="68" spans="1:12" s="249" customFormat="1" ht="105">
      <c r="A68" s="243" t="s">
        <v>739</v>
      </c>
      <c r="B68" s="243" t="s">
        <v>133</v>
      </c>
      <c r="C68" s="243" t="s">
        <v>1047</v>
      </c>
      <c r="D68" s="246" t="s">
        <v>740</v>
      </c>
      <c r="E68" s="244" t="s">
        <v>192</v>
      </c>
      <c r="F68" s="44">
        <v>16</v>
      </c>
      <c r="G68" s="34">
        <v>1036.4100000000001</v>
      </c>
      <c r="H68" s="34">
        <v>1269.29</v>
      </c>
      <c r="I68" s="34">
        <v>20308.64</v>
      </c>
      <c r="J68" s="245">
        <v>5.2950540833437299E-3</v>
      </c>
      <c r="K68" s="242">
        <f t="shared" si="0"/>
        <v>0.84098666807731548</v>
      </c>
      <c r="L68" s="231" t="s">
        <v>86</v>
      </c>
    </row>
    <row r="69" spans="1:12" s="249" customFormat="1" ht="60">
      <c r="A69" s="243" t="s">
        <v>733</v>
      </c>
      <c r="B69" s="243" t="s">
        <v>133</v>
      </c>
      <c r="C69" s="35" t="s">
        <v>1045</v>
      </c>
      <c r="D69" s="248" t="s">
        <v>734</v>
      </c>
      <c r="E69" s="244" t="s">
        <v>168</v>
      </c>
      <c r="F69" s="44">
        <v>198.49</v>
      </c>
      <c r="G69" s="34">
        <v>82.2</v>
      </c>
      <c r="H69" s="34">
        <v>100.67</v>
      </c>
      <c r="I69" s="34">
        <v>19981.990000000002</v>
      </c>
      <c r="J69" s="245">
        <v>5.2098869123108982E-3</v>
      </c>
      <c r="K69" s="242">
        <f t="shared" si="0"/>
        <v>0.84619655498962643</v>
      </c>
      <c r="L69" s="231" t="s">
        <v>86</v>
      </c>
    </row>
    <row r="70" spans="1:12" s="249" customFormat="1" ht="30">
      <c r="A70" s="243" t="s">
        <v>924</v>
      </c>
      <c r="B70" s="243" t="s">
        <v>133</v>
      </c>
      <c r="C70" s="243" t="s">
        <v>390</v>
      </c>
      <c r="D70" s="246" t="s">
        <v>925</v>
      </c>
      <c r="E70" s="244" t="s">
        <v>168</v>
      </c>
      <c r="F70" s="44">
        <v>314.22000000000003</v>
      </c>
      <c r="G70" s="34">
        <v>50.81</v>
      </c>
      <c r="H70" s="34">
        <v>62.23</v>
      </c>
      <c r="I70" s="34">
        <v>19553.91</v>
      </c>
      <c r="J70" s="245">
        <v>5.0982739853991108E-3</v>
      </c>
      <c r="K70" s="242">
        <f t="shared" si="0"/>
        <v>0.85129482897502551</v>
      </c>
      <c r="L70" s="231" t="s">
        <v>86</v>
      </c>
    </row>
    <row r="71" spans="1:12" s="249" customFormat="1" ht="45">
      <c r="A71" s="243" t="s">
        <v>928</v>
      </c>
      <c r="B71" s="243" t="s">
        <v>133</v>
      </c>
      <c r="C71" s="35" t="s">
        <v>1135</v>
      </c>
      <c r="D71" s="248" t="s">
        <v>929</v>
      </c>
      <c r="E71" s="244" t="s">
        <v>168</v>
      </c>
      <c r="F71" s="44">
        <v>3616.34</v>
      </c>
      <c r="G71" s="34">
        <v>4.2</v>
      </c>
      <c r="H71" s="34">
        <v>5.14</v>
      </c>
      <c r="I71" s="34">
        <v>18587.990000000002</v>
      </c>
      <c r="J71" s="245">
        <v>4.8464305020253663E-3</v>
      </c>
      <c r="K71" s="242">
        <f t="shared" si="0"/>
        <v>0.85614125947705089</v>
      </c>
      <c r="L71" s="231" t="s">
        <v>86</v>
      </c>
    </row>
    <row r="72" spans="1:12" s="249" customFormat="1" ht="60">
      <c r="A72" s="243" t="s">
        <v>667</v>
      </c>
      <c r="B72" s="243" t="s">
        <v>133</v>
      </c>
      <c r="C72" s="243" t="s">
        <v>401</v>
      </c>
      <c r="D72" s="246" t="s">
        <v>196</v>
      </c>
      <c r="E72" s="244" t="s">
        <v>193</v>
      </c>
      <c r="F72" s="44">
        <v>1145.5</v>
      </c>
      <c r="G72" s="34">
        <v>12.68</v>
      </c>
      <c r="H72" s="34">
        <v>15.53</v>
      </c>
      <c r="I72" s="34">
        <v>17789.62</v>
      </c>
      <c r="J72" s="245">
        <v>4.6382721847515775E-3</v>
      </c>
      <c r="K72" s="242">
        <f t="shared" si="0"/>
        <v>0.86077953166180243</v>
      </c>
      <c r="L72" s="231" t="s">
        <v>86</v>
      </c>
    </row>
    <row r="73" spans="1:12" s="249" customFormat="1" ht="60">
      <c r="A73" s="243" t="s">
        <v>806</v>
      </c>
      <c r="B73" s="243" t="s">
        <v>133</v>
      </c>
      <c r="C73" s="35" t="s">
        <v>1072</v>
      </c>
      <c r="D73" s="248" t="s">
        <v>807</v>
      </c>
      <c r="E73" s="244" t="s">
        <v>141</v>
      </c>
      <c r="F73" s="44">
        <v>756.7</v>
      </c>
      <c r="G73" s="34">
        <v>18.8</v>
      </c>
      <c r="H73" s="34">
        <v>23.02</v>
      </c>
      <c r="I73" s="34">
        <v>17419.23</v>
      </c>
      <c r="J73" s="245">
        <v>4.541700721476357E-3</v>
      </c>
      <c r="K73" s="242">
        <f t="shared" si="0"/>
        <v>0.86532123238327874</v>
      </c>
      <c r="L73" s="231" t="s">
        <v>86</v>
      </c>
    </row>
    <row r="74" spans="1:12" s="249" customFormat="1" ht="60">
      <c r="A74" s="243" t="s">
        <v>681</v>
      </c>
      <c r="B74" s="243" t="s">
        <v>133</v>
      </c>
      <c r="C74" s="243" t="s">
        <v>1020</v>
      </c>
      <c r="D74" s="246" t="s">
        <v>682</v>
      </c>
      <c r="E74" s="244" t="s">
        <v>193</v>
      </c>
      <c r="F74" s="44">
        <v>1266.2</v>
      </c>
      <c r="G74" s="34">
        <v>10.81</v>
      </c>
      <c r="H74" s="34">
        <v>13.24</v>
      </c>
      <c r="I74" s="34">
        <v>16764.490000000002</v>
      </c>
      <c r="J74" s="245">
        <v>4.3709909294603255E-3</v>
      </c>
      <c r="K74" s="242">
        <f t="shared" si="0"/>
        <v>0.8696922233127391</v>
      </c>
      <c r="L74" s="231" t="s">
        <v>86</v>
      </c>
    </row>
    <row r="75" spans="1:12" s="249" customFormat="1" ht="45">
      <c r="A75" s="243" t="s">
        <v>688</v>
      </c>
      <c r="B75" s="243" t="s">
        <v>133</v>
      </c>
      <c r="C75" s="35" t="s">
        <v>1023</v>
      </c>
      <c r="D75" s="248" t="s">
        <v>689</v>
      </c>
      <c r="E75" s="244" t="s">
        <v>193</v>
      </c>
      <c r="F75" s="44">
        <v>818.6</v>
      </c>
      <c r="G75" s="34">
        <v>14.82</v>
      </c>
      <c r="H75" s="34">
        <v>18.149999999999999</v>
      </c>
      <c r="I75" s="34">
        <v>14857.59</v>
      </c>
      <c r="J75" s="245">
        <v>3.8738065472698801E-3</v>
      </c>
      <c r="K75" s="242">
        <f t="shared" si="0"/>
        <v>0.87356602986000897</v>
      </c>
      <c r="L75" s="231" t="s">
        <v>86</v>
      </c>
    </row>
    <row r="76" spans="1:12" s="249" customFormat="1" ht="45">
      <c r="A76" s="243" t="s">
        <v>652</v>
      </c>
      <c r="B76" s="243" t="s">
        <v>181</v>
      </c>
      <c r="C76" s="35" t="s">
        <v>1007</v>
      </c>
      <c r="D76" s="248" t="s">
        <v>1008</v>
      </c>
      <c r="E76" s="244" t="s">
        <v>281</v>
      </c>
      <c r="F76" s="44">
        <v>913.75</v>
      </c>
      <c r="G76" s="34">
        <v>13.2</v>
      </c>
      <c r="H76" s="34">
        <v>16.170000000000002</v>
      </c>
      <c r="I76" s="34">
        <v>14775.34</v>
      </c>
      <c r="J76" s="245">
        <v>3.8523615761465045E-3</v>
      </c>
      <c r="K76" s="242">
        <f t="shared" si="0"/>
        <v>0.87741839143615552</v>
      </c>
      <c r="L76" s="231" t="s">
        <v>86</v>
      </c>
    </row>
    <row r="77" spans="1:12" s="249" customFormat="1" ht="105">
      <c r="A77" s="243" t="s">
        <v>737</v>
      </c>
      <c r="B77" s="243" t="s">
        <v>133</v>
      </c>
      <c r="C77" s="243" t="s">
        <v>1046</v>
      </c>
      <c r="D77" s="246" t="s">
        <v>738</v>
      </c>
      <c r="E77" s="244" t="s">
        <v>192</v>
      </c>
      <c r="F77" s="44">
        <v>12</v>
      </c>
      <c r="G77" s="34">
        <v>978.32</v>
      </c>
      <c r="H77" s="34">
        <v>1198.1500000000001</v>
      </c>
      <c r="I77" s="34">
        <v>14377.8</v>
      </c>
      <c r="J77" s="245">
        <v>3.7487113169320783E-3</v>
      </c>
      <c r="K77" s="242">
        <f t="shared" si="0"/>
        <v>0.88116710275308763</v>
      </c>
      <c r="L77" s="231" t="s">
        <v>86</v>
      </c>
    </row>
    <row r="78" spans="1:12" s="249" customFormat="1" ht="45">
      <c r="A78" s="243" t="s">
        <v>753</v>
      </c>
      <c r="B78" s="243" t="s">
        <v>133</v>
      </c>
      <c r="C78" s="35" t="s">
        <v>521</v>
      </c>
      <c r="D78" s="248" t="s">
        <v>522</v>
      </c>
      <c r="E78" s="244" t="s">
        <v>168</v>
      </c>
      <c r="F78" s="44">
        <v>18.84</v>
      </c>
      <c r="G78" s="34">
        <v>596.54</v>
      </c>
      <c r="H78" s="34">
        <v>730.58</v>
      </c>
      <c r="I78" s="34">
        <v>13764.13</v>
      </c>
      <c r="J78" s="245">
        <v>3.5887096703754624E-3</v>
      </c>
      <c r="K78" s="242">
        <f t="shared" si="0"/>
        <v>0.88475581242346313</v>
      </c>
      <c r="L78" s="231" t="s">
        <v>86</v>
      </c>
    </row>
    <row r="79" spans="1:12" s="249" customFormat="1" ht="45">
      <c r="A79" s="243" t="s">
        <v>621</v>
      </c>
      <c r="B79" s="243" t="s">
        <v>133</v>
      </c>
      <c r="C79" s="243" t="s">
        <v>986</v>
      </c>
      <c r="D79" s="246" t="s">
        <v>622</v>
      </c>
      <c r="E79" s="244" t="s">
        <v>172</v>
      </c>
      <c r="F79" s="44">
        <v>90</v>
      </c>
      <c r="G79" s="34">
        <v>122.02</v>
      </c>
      <c r="H79" s="34">
        <v>149.44</v>
      </c>
      <c r="I79" s="34">
        <v>13449.6</v>
      </c>
      <c r="J79" s="245">
        <v>3.5067025364248828E-3</v>
      </c>
      <c r="K79" s="242">
        <f t="shared" si="0"/>
        <v>0.88826251495988806</v>
      </c>
      <c r="L79" s="231" t="s">
        <v>86</v>
      </c>
    </row>
    <row r="80" spans="1:12" s="249" customFormat="1" ht="45">
      <c r="A80" s="243" t="s">
        <v>623</v>
      </c>
      <c r="B80" s="243" t="s">
        <v>133</v>
      </c>
      <c r="C80" s="243" t="s">
        <v>987</v>
      </c>
      <c r="D80" s="246" t="s">
        <v>624</v>
      </c>
      <c r="E80" s="244" t="s">
        <v>172</v>
      </c>
      <c r="F80" s="44">
        <v>52.25</v>
      </c>
      <c r="G80" s="34">
        <v>209.3</v>
      </c>
      <c r="H80" s="34">
        <v>256.33</v>
      </c>
      <c r="I80" s="34">
        <v>13393.24</v>
      </c>
      <c r="J80" s="245">
        <v>3.4920078425341419E-3</v>
      </c>
      <c r="K80" s="242">
        <f t="shared" si="0"/>
        <v>0.89175452280242218</v>
      </c>
      <c r="L80" s="231" t="s">
        <v>86</v>
      </c>
    </row>
    <row r="81" spans="1:12" s="249" customFormat="1" ht="30">
      <c r="A81" s="243" t="s">
        <v>645</v>
      </c>
      <c r="B81" s="243" t="s">
        <v>176</v>
      </c>
      <c r="C81" s="35" t="s">
        <v>998</v>
      </c>
      <c r="D81" s="248" t="s">
        <v>999</v>
      </c>
      <c r="E81" s="244" t="s">
        <v>168</v>
      </c>
      <c r="F81" s="44">
        <v>10</v>
      </c>
      <c r="G81" s="34">
        <v>1067.2</v>
      </c>
      <c r="H81" s="34">
        <v>1307</v>
      </c>
      <c r="I81" s="34">
        <v>13070</v>
      </c>
      <c r="J81" s="245">
        <v>3.4077297578421085E-3</v>
      </c>
      <c r="K81" s="242">
        <f t="shared" si="0"/>
        <v>0.89516225256026427</v>
      </c>
      <c r="L81" s="231" t="s">
        <v>86</v>
      </c>
    </row>
    <row r="82" spans="1:12" s="249" customFormat="1" ht="30">
      <c r="A82" s="243" t="s">
        <v>935</v>
      </c>
      <c r="B82" s="243" t="s">
        <v>133</v>
      </c>
      <c r="C82" s="243" t="s">
        <v>389</v>
      </c>
      <c r="D82" s="246" t="s">
        <v>936</v>
      </c>
      <c r="E82" s="244" t="s">
        <v>168</v>
      </c>
      <c r="F82" s="44">
        <v>237.92</v>
      </c>
      <c r="G82" s="34">
        <v>43.54</v>
      </c>
      <c r="H82" s="34">
        <v>53.32</v>
      </c>
      <c r="I82" s="34">
        <v>12685.89</v>
      </c>
      <c r="J82" s="245">
        <v>3.3075810908731154E-3</v>
      </c>
      <c r="K82" s="242">
        <f t="shared" si="0"/>
        <v>0.89846983365113742</v>
      </c>
      <c r="L82" s="231" t="s">
        <v>86</v>
      </c>
    </row>
    <row r="83" spans="1:12" s="249" customFormat="1" ht="60">
      <c r="A83" s="243" t="s">
        <v>970</v>
      </c>
      <c r="B83" s="243" t="s">
        <v>133</v>
      </c>
      <c r="C83" s="35" t="s">
        <v>1156</v>
      </c>
      <c r="D83" s="248" t="s">
        <v>971</v>
      </c>
      <c r="E83" s="244" t="s">
        <v>192</v>
      </c>
      <c r="F83" s="44">
        <v>4</v>
      </c>
      <c r="G83" s="34">
        <v>2554.08</v>
      </c>
      <c r="H83" s="34">
        <v>3127.98</v>
      </c>
      <c r="I83" s="34">
        <v>12511.92</v>
      </c>
      <c r="J83" s="245">
        <v>3.2622220437444399E-3</v>
      </c>
      <c r="K83" s="242">
        <f t="shared" si="0"/>
        <v>0.90173205569488191</v>
      </c>
      <c r="L83" s="231" t="s">
        <v>86</v>
      </c>
    </row>
    <row r="84" spans="1:12" s="249" customFormat="1" ht="60">
      <c r="A84" s="243" t="s">
        <v>680</v>
      </c>
      <c r="B84" s="243" t="s">
        <v>133</v>
      </c>
      <c r="C84" s="243" t="s">
        <v>509</v>
      </c>
      <c r="D84" s="246" t="s">
        <v>510</v>
      </c>
      <c r="E84" s="244" t="s">
        <v>193</v>
      </c>
      <c r="F84" s="44">
        <v>817.2</v>
      </c>
      <c r="G84" s="34">
        <v>12.17</v>
      </c>
      <c r="H84" s="34">
        <v>14.9</v>
      </c>
      <c r="I84" s="34">
        <v>12176.28</v>
      </c>
      <c r="J84" s="245">
        <v>3.1747109178131374E-3</v>
      </c>
      <c r="K84" s="242">
        <f t="shared" si="0"/>
        <v>0.90490676661269509</v>
      </c>
      <c r="L84" s="231" t="s">
        <v>86</v>
      </c>
    </row>
    <row r="85" spans="1:12" s="249" customFormat="1" ht="30">
      <c r="A85" s="243" t="s">
        <v>663</v>
      </c>
      <c r="B85" s="243" t="s">
        <v>133</v>
      </c>
      <c r="C85" s="35" t="s">
        <v>506</v>
      </c>
      <c r="D85" s="248" t="s">
        <v>541</v>
      </c>
      <c r="E85" s="244" t="s">
        <v>193</v>
      </c>
      <c r="F85" s="44">
        <v>604.9</v>
      </c>
      <c r="G85" s="34">
        <v>16.39</v>
      </c>
      <c r="H85" s="34">
        <v>20.07</v>
      </c>
      <c r="I85" s="34">
        <v>12140.34</v>
      </c>
      <c r="J85" s="245">
        <v>3.165340312801902E-3</v>
      </c>
      <c r="K85" s="242">
        <f t="shared" si="0"/>
        <v>0.908072106925497</v>
      </c>
      <c r="L85" s="231" t="s">
        <v>86</v>
      </c>
    </row>
    <row r="86" spans="1:12" s="249" customFormat="1" ht="45">
      <c r="A86" s="243" t="s">
        <v>812</v>
      </c>
      <c r="B86" s="243" t="s">
        <v>393</v>
      </c>
      <c r="C86" s="243" t="s">
        <v>1075</v>
      </c>
      <c r="D86" s="246" t="s">
        <v>813</v>
      </c>
      <c r="E86" s="244" t="s">
        <v>1076</v>
      </c>
      <c r="F86" s="44">
        <v>55</v>
      </c>
      <c r="G86" s="34">
        <v>179.58</v>
      </c>
      <c r="H86" s="34">
        <v>219.93</v>
      </c>
      <c r="I86" s="34">
        <v>12096.15</v>
      </c>
      <c r="J86" s="245">
        <v>3.153818692450024E-3</v>
      </c>
      <c r="K86" s="242">
        <f t="shared" si="0"/>
        <v>0.91122592561794702</v>
      </c>
      <c r="L86" s="231" t="s">
        <v>86</v>
      </c>
    </row>
    <row r="87" spans="1:12" s="249" customFormat="1" ht="60">
      <c r="A87" s="243" t="s">
        <v>679</v>
      </c>
      <c r="B87" s="243" t="s">
        <v>133</v>
      </c>
      <c r="C87" s="35" t="s">
        <v>507</v>
      </c>
      <c r="D87" s="248" t="s">
        <v>508</v>
      </c>
      <c r="E87" s="244" t="s">
        <v>193</v>
      </c>
      <c r="F87" s="44">
        <v>731.1</v>
      </c>
      <c r="G87" s="34">
        <v>12.97</v>
      </c>
      <c r="H87" s="34">
        <v>15.88</v>
      </c>
      <c r="I87" s="34">
        <v>11609.87</v>
      </c>
      <c r="J87" s="245">
        <v>3.0270313300442509E-3</v>
      </c>
      <c r="K87" s="242">
        <f t="shared" si="0"/>
        <v>0.91425295694799125</v>
      </c>
      <c r="L87" s="231" t="s">
        <v>86</v>
      </c>
    </row>
    <row r="88" spans="1:12" s="249" customFormat="1" ht="30">
      <c r="A88" s="243" t="s">
        <v>640</v>
      </c>
      <c r="B88" s="243" t="s">
        <v>176</v>
      </c>
      <c r="C88" s="243" t="s">
        <v>993</v>
      </c>
      <c r="D88" s="246" t="s">
        <v>994</v>
      </c>
      <c r="E88" s="244" t="s">
        <v>168</v>
      </c>
      <c r="F88" s="44">
        <v>1215.0999999999999</v>
      </c>
      <c r="G88" s="34">
        <v>7.71</v>
      </c>
      <c r="H88" s="34">
        <v>9.44</v>
      </c>
      <c r="I88" s="34">
        <v>11470.54</v>
      </c>
      <c r="J88" s="245">
        <v>2.9907039400549518E-3</v>
      </c>
      <c r="K88" s="242">
        <f t="shared" si="0"/>
        <v>0.91724366088804621</v>
      </c>
      <c r="L88" s="231" t="s">
        <v>86</v>
      </c>
    </row>
    <row r="89" spans="1:12" s="249" customFormat="1" ht="105">
      <c r="A89" s="243" t="s">
        <v>741</v>
      </c>
      <c r="B89" s="243" t="s">
        <v>133</v>
      </c>
      <c r="C89" s="35" t="s">
        <v>1048</v>
      </c>
      <c r="D89" s="248" t="s">
        <v>742</v>
      </c>
      <c r="E89" s="244" t="s">
        <v>192</v>
      </c>
      <c r="F89" s="44">
        <v>8</v>
      </c>
      <c r="G89" s="34">
        <v>1120.21</v>
      </c>
      <c r="H89" s="34">
        <v>1371.92</v>
      </c>
      <c r="I89" s="34">
        <v>10975.36</v>
      </c>
      <c r="J89" s="245">
        <v>2.8615960883726062E-3</v>
      </c>
      <c r="K89" s="242">
        <f t="shared" si="0"/>
        <v>0.92010525697641876</v>
      </c>
      <c r="L89" s="231" t="s">
        <v>86</v>
      </c>
    </row>
    <row r="90" spans="1:12" s="249" customFormat="1" ht="23.25">
      <c r="A90" s="243" t="s">
        <v>911</v>
      </c>
      <c r="B90" s="243" t="s">
        <v>181</v>
      </c>
      <c r="C90" s="243" t="s">
        <v>1129</v>
      </c>
      <c r="D90" s="246" t="s">
        <v>1130</v>
      </c>
      <c r="E90" s="244" t="s">
        <v>220</v>
      </c>
      <c r="F90" s="44">
        <v>15.61</v>
      </c>
      <c r="G90" s="34">
        <v>558.85</v>
      </c>
      <c r="H90" s="34">
        <v>684.42</v>
      </c>
      <c r="I90" s="34">
        <v>10683.8</v>
      </c>
      <c r="J90" s="245">
        <v>2.7855779025886393E-3</v>
      </c>
      <c r="K90" s="242">
        <f t="shared" si="0"/>
        <v>0.92289083487900736</v>
      </c>
      <c r="L90" s="231" t="s">
        <v>86</v>
      </c>
    </row>
    <row r="91" spans="1:12" s="249" customFormat="1" ht="45">
      <c r="A91" s="243" t="s">
        <v>933</v>
      </c>
      <c r="B91" s="243" t="s">
        <v>133</v>
      </c>
      <c r="C91" s="243" t="s">
        <v>391</v>
      </c>
      <c r="D91" s="246" t="s">
        <v>934</v>
      </c>
      <c r="E91" s="244" t="s">
        <v>168</v>
      </c>
      <c r="F91" s="44">
        <v>580.53</v>
      </c>
      <c r="G91" s="34">
        <v>14.48</v>
      </c>
      <c r="H91" s="34">
        <v>17.73</v>
      </c>
      <c r="I91" s="34">
        <v>10292.799999999999</v>
      </c>
      <c r="J91" s="245">
        <v>2.6836328118987948E-3</v>
      </c>
      <c r="K91" s="242">
        <f t="shared" si="0"/>
        <v>0.92557446769090612</v>
      </c>
      <c r="L91" s="231" t="s">
        <v>86</v>
      </c>
    </row>
    <row r="92" spans="1:12" s="249" customFormat="1" ht="60">
      <c r="A92" s="243" t="s">
        <v>762</v>
      </c>
      <c r="B92" s="243" t="s">
        <v>133</v>
      </c>
      <c r="C92" s="35" t="s">
        <v>201</v>
      </c>
      <c r="D92" s="248" t="s">
        <v>763</v>
      </c>
      <c r="E92" s="244" t="s">
        <v>141</v>
      </c>
      <c r="F92" s="44">
        <v>1959.8</v>
      </c>
      <c r="G92" s="34">
        <v>4.21</v>
      </c>
      <c r="H92" s="34">
        <v>5.16</v>
      </c>
      <c r="I92" s="34">
        <v>10112.57</v>
      </c>
      <c r="J92" s="245">
        <v>2.6366416004025531E-3</v>
      </c>
      <c r="K92" s="242">
        <f t="shared" si="0"/>
        <v>0.92821110929130868</v>
      </c>
      <c r="L92" s="231" t="s">
        <v>86</v>
      </c>
    </row>
    <row r="93" spans="1:12" s="249" customFormat="1" ht="60">
      <c r="A93" s="243" t="s">
        <v>666</v>
      </c>
      <c r="B93" s="243" t="s">
        <v>133</v>
      </c>
      <c r="C93" s="243" t="s">
        <v>402</v>
      </c>
      <c r="D93" s="246" t="s">
        <v>195</v>
      </c>
      <c r="E93" s="244" t="s">
        <v>193</v>
      </c>
      <c r="F93" s="44">
        <v>559.4</v>
      </c>
      <c r="G93" s="34">
        <v>13.51</v>
      </c>
      <c r="H93" s="34">
        <v>16.55</v>
      </c>
      <c r="I93" s="34">
        <v>9258.07</v>
      </c>
      <c r="J93" s="245">
        <v>2.4138485569384304E-3</v>
      </c>
      <c r="K93" s="242">
        <f t="shared" si="0"/>
        <v>0.93062495784824706</v>
      </c>
      <c r="L93" s="231" t="s">
        <v>86</v>
      </c>
    </row>
    <row r="94" spans="1:12" s="249" customFormat="1" ht="30">
      <c r="A94" s="243" t="s">
        <v>664</v>
      </c>
      <c r="B94" s="243" t="s">
        <v>133</v>
      </c>
      <c r="C94" s="35" t="s">
        <v>505</v>
      </c>
      <c r="D94" s="248" t="s">
        <v>540</v>
      </c>
      <c r="E94" s="244" t="s">
        <v>193</v>
      </c>
      <c r="F94" s="44">
        <v>515.9</v>
      </c>
      <c r="G94" s="34">
        <v>14.29</v>
      </c>
      <c r="H94" s="34">
        <v>17.5</v>
      </c>
      <c r="I94" s="34">
        <v>9028.25</v>
      </c>
      <c r="J94" s="245">
        <v>2.3539277877764357E-3</v>
      </c>
      <c r="K94" s="242">
        <f t="shared" ref="K94:K157" si="1">K93+J94</f>
        <v>0.93297888563602349</v>
      </c>
      <c r="L94" s="231" t="s">
        <v>86</v>
      </c>
    </row>
    <row r="95" spans="1:12" s="249" customFormat="1" ht="60">
      <c r="A95" s="243" t="s">
        <v>743</v>
      </c>
      <c r="B95" s="243" t="s">
        <v>133</v>
      </c>
      <c r="C95" s="35" t="s">
        <v>1049</v>
      </c>
      <c r="D95" s="248" t="s">
        <v>744</v>
      </c>
      <c r="E95" s="244" t="s">
        <v>192</v>
      </c>
      <c r="F95" s="44">
        <v>2</v>
      </c>
      <c r="G95" s="34">
        <v>3676.23</v>
      </c>
      <c r="H95" s="34">
        <v>4502.28</v>
      </c>
      <c r="I95" s="34">
        <v>9004.56</v>
      </c>
      <c r="J95" s="245">
        <v>2.3477511146346389E-3</v>
      </c>
      <c r="K95" s="242">
        <f t="shared" si="1"/>
        <v>0.93532663675065808</v>
      </c>
      <c r="L95" s="231" t="s">
        <v>86</v>
      </c>
    </row>
    <row r="96" spans="1:12" s="249" customFormat="1" ht="30">
      <c r="A96" s="243" t="s">
        <v>895</v>
      </c>
      <c r="B96" s="243" t="s">
        <v>181</v>
      </c>
      <c r="C96" s="243" t="s">
        <v>1119</v>
      </c>
      <c r="D96" s="246" t="s">
        <v>896</v>
      </c>
      <c r="E96" s="244" t="s">
        <v>246</v>
      </c>
      <c r="F96" s="44">
        <v>2</v>
      </c>
      <c r="G96" s="34">
        <v>3441.66</v>
      </c>
      <c r="H96" s="34">
        <v>4215</v>
      </c>
      <c r="I96" s="34">
        <v>8430</v>
      </c>
      <c r="J96" s="245">
        <v>2.1979465844383299E-3</v>
      </c>
      <c r="K96" s="242">
        <f t="shared" si="1"/>
        <v>0.93752458333509636</v>
      </c>
      <c r="L96" s="231" t="s">
        <v>86</v>
      </c>
    </row>
    <row r="97" spans="1:12" s="249" customFormat="1" ht="75">
      <c r="A97" s="243" t="s">
        <v>899</v>
      </c>
      <c r="B97" s="243" t="s">
        <v>133</v>
      </c>
      <c r="C97" s="35" t="s">
        <v>1120</v>
      </c>
      <c r="D97" s="248" t="s">
        <v>900</v>
      </c>
      <c r="E97" s="244" t="s">
        <v>192</v>
      </c>
      <c r="F97" s="44">
        <v>12</v>
      </c>
      <c r="G97" s="34">
        <v>568.92999999999995</v>
      </c>
      <c r="H97" s="34">
        <v>696.77</v>
      </c>
      <c r="I97" s="34">
        <v>8361.24</v>
      </c>
      <c r="J97" s="245">
        <v>2.1800188493083204E-3</v>
      </c>
      <c r="K97" s="242">
        <f t="shared" si="1"/>
        <v>0.93970460218440466</v>
      </c>
      <c r="L97" s="231" t="s">
        <v>86</v>
      </c>
    </row>
    <row r="98" spans="1:12" s="249" customFormat="1" ht="60">
      <c r="A98" s="243" t="s">
        <v>646</v>
      </c>
      <c r="B98" s="243" t="s">
        <v>176</v>
      </c>
      <c r="C98" s="243" t="s">
        <v>1000</v>
      </c>
      <c r="D98" s="246" t="s">
        <v>1001</v>
      </c>
      <c r="E98" s="244" t="s">
        <v>394</v>
      </c>
      <c r="F98" s="44">
        <v>5</v>
      </c>
      <c r="G98" s="34">
        <v>1280.98</v>
      </c>
      <c r="H98" s="34">
        <v>1568.82</v>
      </c>
      <c r="I98" s="34">
        <v>7844.1</v>
      </c>
      <c r="J98" s="245">
        <v>2.0451853858828831E-3</v>
      </c>
      <c r="K98" s="242">
        <f t="shared" si="1"/>
        <v>0.94174978757028749</v>
      </c>
      <c r="L98" s="231" t="s">
        <v>86</v>
      </c>
    </row>
    <row r="99" spans="1:12" s="249" customFormat="1" ht="60">
      <c r="A99" s="243" t="s">
        <v>697</v>
      </c>
      <c r="B99" s="243" t="s">
        <v>133</v>
      </c>
      <c r="C99" s="35" t="s">
        <v>1027</v>
      </c>
      <c r="D99" s="248" t="s">
        <v>698</v>
      </c>
      <c r="E99" s="244" t="s">
        <v>168</v>
      </c>
      <c r="F99" s="44">
        <v>24.08</v>
      </c>
      <c r="G99" s="34">
        <v>262.64999999999998</v>
      </c>
      <c r="H99" s="34">
        <v>321.67</v>
      </c>
      <c r="I99" s="34">
        <v>7745.81</v>
      </c>
      <c r="J99" s="245">
        <v>2.0195583194790347E-3</v>
      </c>
      <c r="K99" s="242">
        <f t="shared" si="1"/>
        <v>0.94376934588976658</v>
      </c>
      <c r="L99" s="231" t="s">
        <v>86</v>
      </c>
    </row>
    <row r="100" spans="1:12" s="249" customFormat="1" ht="60">
      <c r="A100" s="243" t="s">
        <v>770</v>
      </c>
      <c r="B100" s="243" t="s">
        <v>133</v>
      </c>
      <c r="C100" s="35" t="s">
        <v>1057</v>
      </c>
      <c r="D100" s="248" t="s">
        <v>771</v>
      </c>
      <c r="E100" s="244" t="s">
        <v>141</v>
      </c>
      <c r="F100" s="44">
        <v>250.6</v>
      </c>
      <c r="G100" s="34">
        <v>23.31</v>
      </c>
      <c r="H100" s="34">
        <v>28.55</v>
      </c>
      <c r="I100" s="34">
        <v>7154.63</v>
      </c>
      <c r="J100" s="245">
        <v>1.8654204711055764E-3</v>
      </c>
      <c r="K100" s="242">
        <f t="shared" si="1"/>
        <v>0.94563476636087218</v>
      </c>
      <c r="L100" s="231" t="s">
        <v>86</v>
      </c>
    </row>
    <row r="101" spans="1:12" s="249" customFormat="1" ht="30">
      <c r="A101" s="243" t="s">
        <v>620</v>
      </c>
      <c r="B101" s="243" t="s">
        <v>133</v>
      </c>
      <c r="C101" s="35" t="s">
        <v>517</v>
      </c>
      <c r="D101" s="248" t="s">
        <v>985</v>
      </c>
      <c r="E101" s="244" t="s">
        <v>168</v>
      </c>
      <c r="F101" s="44">
        <v>1215.0999999999999</v>
      </c>
      <c r="G101" s="34">
        <v>4.8</v>
      </c>
      <c r="H101" s="34">
        <v>5.88</v>
      </c>
      <c r="I101" s="34">
        <v>7144.79</v>
      </c>
      <c r="J101" s="245">
        <v>1.8628548964447374E-3</v>
      </c>
      <c r="K101" s="242">
        <f t="shared" si="1"/>
        <v>0.94749762125731696</v>
      </c>
      <c r="L101" s="231" t="s">
        <v>86</v>
      </c>
    </row>
    <row r="102" spans="1:12" s="249" customFormat="1" ht="90">
      <c r="A102" s="243" t="s">
        <v>749</v>
      </c>
      <c r="B102" s="243" t="s">
        <v>133</v>
      </c>
      <c r="C102" s="35" t="s">
        <v>523</v>
      </c>
      <c r="D102" s="248" t="s">
        <v>524</v>
      </c>
      <c r="E102" s="244" t="s">
        <v>168</v>
      </c>
      <c r="F102" s="44">
        <v>14.2</v>
      </c>
      <c r="G102" s="34">
        <v>391.74</v>
      </c>
      <c r="H102" s="34">
        <v>479.76</v>
      </c>
      <c r="I102" s="34">
        <v>6812.59</v>
      </c>
      <c r="J102" s="245">
        <v>1.7762406787281996E-3</v>
      </c>
      <c r="K102" s="242">
        <f t="shared" si="1"/>
        <v>0.94927386193604513</v>
      </c>
      <c r="L102" s="231" t="s">
        <v>86</v>
      </c>
    </row>
    <row r="103" spans="1:12" s="249" customFormat="1" ht="60">
      <c r="A103" s="243" t="s">
        <v>683</v>
      </c>
      <c r="B103" s="243" t="s">
        <v>133</v>
      </c>
      <c r="C103" s="243" t="s">
        <v>1021</v>
      </c>
      <c r="D103" s="246" t="s">
        <v>684</v>
      </c>
      <c r="E103" s="244" t="s">
        <v>193</v>
      </c>
      <c r="F103" s="44">
        <v>590.79999999999995</v>
      </c>
      <c r="G103" s="34">
        <v>9.0500000000000007</v>
      </c>
      <c r="H103" s="34">
        <v>11.08</v>
      </c>
      <c r="I103" s="34">
        <v>6546.06</v>
      </c>
      <c r="J103" s="245">
        <v>1.7067485431231761E-3</v>
      </c>
      <c r="K103" s="242">
        <f t="shared" si="1"/>
        <v>0.95098061047916826</v>
      </c>
      <c r="L103" s="231" t="s">
        <v>86</v>
      </c>
    </row>
    <row r="104" spans="1:12" s="249" customFormat="1" ht="60">
      <c r="A104" s="243" t="s">
        <v>655</v>
      </c>
      <c r="B104" s="243" t="s">
        <v>133</v>
      </c>
      <c r="C104" s="243" t="s">
        <v>1009</v>
      </c>
      <c r="D104" s="246" t="s">
        <v>656</v>
      </c>
      <c r="E104" s="244" t="s">
        <v>172</v>
      </c>
      <c r="F104" s="44">
        <v>352.29</v>
      </c>
      <c r="G104" s="34">
        <v>14.89</v>
      </c>
      <c r="H104" s="34">
        <v>18.239999999999998</v>
      </c>
      <c r="I104" s="34">
        <v>6425.77</v>
      </c>
      <c r="J104" s="245">
        <v>1.6753854358109476E-3</v>
      </c>
      <c r="K104" s="242">
        <f t="shared" si="1"/>
        <v>0.95265599591497918</v>
      </c>
      <c r="L104" s="231" t="s">
        <v>86</v>
      </c>
    </row>
    <row r="105" spans="1:12" s="249" customFormat="1" ht="45">
      <c r="A105" s="243" t="s">
        <v>943</v>
      </c>
      <c r="B105" s="243" t="s">
        <v>133</v>
      </c>
      <c r="C105" s="243" t="s">
        <v>1141</v>
      </c>
      <c r="D105" s="246" t="s">
        <v>944</v>
      </c>
      <c r="E105" s="244" t="s">
        <v>192</v>
      </c>
      <c r="F105" s="44">
        <v>20</v>
      </c>
      <c r="G105" s="34">
        <v>247.91</v>
      </c>
      <c r="H105" s="34">
        <v>303.62</v>
      </c>
      <c r="I105" s="34">
        <v>6072.4</v>
      </c>
      <c r="J105" s="245">
        <v>1.5832515823657549E-3</v>
      </c>
      <c r="K105" s="242">
        <f t="shared" si="1"/>
        <v>0.9542392474973449</v>
      </c>
      <c r="L105" s="231" t="s">
        <v>86</v>
      </c>
    </row>
    <row r="106" spans="1:12" s="249" customFormat="1" ht="75">
      <c r="A106" s="243" t="s">
        <v>863</v>
      </c>
      <c r="B106" s="243" t="s">
        <v>133</v>
      </c>
      <c r="C106" s="35" t="s">
        <v>1102</v>
      </c>
      <c r="D106" s="248" t="s">
        <v>1103</v>
      </c>
      <c r="E106" s="244" t="s">
        <v>192</v>
      </c>
      <c r="F106" s="44">
        <v>10</v>
      </c>
      <c r="G106" s="34">
        <v>493.93</v>
      </c>
      <c r="H106" s="34">
        <v>604.91999999999996</v>
      </c>
      <c r="I106" s="34">
        <v>6049.2</v>
      </c>
      <c r="J106" s="245">
        <v>1.5772026664987362E-3</v>
      </c>
      <c r="K106" s="242">
        <f t="shared" si="1"/>
        <v>0.95581645016384364</v>
      </c>
      <c r="L106" s="231" t="s">
        <v>86</v>
      </c>
    </row>
    <row r="107" spans="1:12" s="249" customFormat="1" ht="60">
      <c r="A107" s="243" t="s">
        <v>660</v>
      </c>
      <c r="B107" s="243" t="s">
        <v>133</v>
      </c>
      <c r="C107" s="243" t="s">
        <v>992</v>
      </c>
      <c r="D107" s="246" t="s">
        <v>636</v>
      </c>
      <c r="E107" s="244" t="s">
        <v>637</v>
      </c>
      <c r="F107" s="44">
        <v>1916.65</v>
      </c>
      <c r="G107" s="34">
        <v>2.5</v>
      </c>
      <c r="H107" s="34">
        <v>3.06</v>
      </c>
      <c r="I107" s="34">
        <v>5864.95</v>
      </c>
      <c r="J107" s="245">
        <v>1.5291633238910538E-3</v>
      </c>
      <c r="K107" s="242">
        <f t="shared" si="1"/>
        <v>0.95734561348773473</v>
      </c>
      <c r="L107" s="231" t="s">
        <v>86</v>
      </c>
    </row>
    <row r="108" spans="1:12" s="249" customFormat="1" ht="75">
      <c r="A108" s="243" t="s">
        <v>904</v>
      </c>
      <c r="B108" s="243" t="s">
        <v>133</v>
      </c>
      <c r="C108" s="243" t="s">
        <v>1124</v>
      </c>
      <c r="D108" s="246" t="s">
        <v>905</v>
      </c>
      <c r="E108" s="244" t="s">
        <v>192</v>
      </c>
      <c r="F108" s="44">
        <v>9</v>
      </c>
      <c r="G108" s="34">
        <v>520.57000000000005</v>
      </c>
      <c r="H108" s="34">
        <v>637.54</v>
      </c>
      <c r="I108" s="34">
        <v>5737.86</v>
      </c>
      <c r="J108" s="245">
        <v>1.4960272584798712E-3</v>
      </c>
      <c r="K108" s="242">
        <f t="shared" si="1"/>
        <v>0.95884164074621459</v>
      </c>
      <c r="L108" s="231" t="s">
        <v>86</v>
      </c>
    </row>
    <row r="109" spans="1:12" s="249" customFormat="1" ht="45">
      <c r="A109" s="243" t="s">
        <v>961</v>
      </c>
      <c r="B109" s="243" t="s">
        <v>181</v>
      </c>
      <c r="C109" s="35" t="s">
        <v>1150</v>
      </c>
      <c r="D109" s="248" t="s">
        <v>962</v>
      </c>
      <c r="E109" s="244" t="s">
        <v>246</v>
      </c>
      <c r="F109" s="44">
        <v>13</v>
      </c>
      <c r="G109" s="34">
        <v>352.85</v>
      </c>
      <c r="H109" s="34">
        <v>432.14</v>
      </c>
      <c r="I109" s="34">
        <v>5617.82</v>
      </c>
      <c r="J109" s="245">
        <v>1.4647293334506925E-3</v>
      </c>
      <c r="K109" s="242">
        <f t="shared" si="1"/>
        <v>0.96030637007966524</v>
      </c>
      <c r="L109" s="231" t="s">
        <v>86</v>
      </c>
    </row>
    <row r="110" spans="1:12" s="249" customFormat="1" ht="60">
      <c r="A110" s="243" t="s">
        <v>665</v>
      </c>
      <c r="B110" s="243" t="s">
        <v>133</v>
      </c>
      <c r="C110" s="35" t="s">
        <v>1014</v>
      </c>
      <c r="D110" s="248" t="s">
        <v>1015</v>
      </c>
      <c r="E110" s="244" t="s">
        <v>193</v>
      </c>
      <c r="F110" s="44">
        <v>397.9</v>
      </c>
      <c r="G110" s="34">
        <v>11</v>
      </c>
      <c r="H110" s="34">
        <v>13.47</v>
      </c>
      <c r="I110" s="34">
        <v>5359.71</v>
      </c>
      <c r="J110" s="245">
        <v>1.3974325371387854E-3</v>
      </c>
      <c r="K110" s="242">
        <f t="shared" si="1"/>
        <v>0.96170380261680399</v>
      </c>
      <c r="L110" s="231" t="s">
        <v>86</v>
      </c>
    </row>
    <row r="111" spans="1:12" s="249" customFormat="1" ht="60">
      <c r="A111" s="243" t="s">
        <v>635</v>
      </c>
      <c r="B111" s="243" t="s">
        <v>133</v>
      </c>
      <c r="C111" s="35" t="s">
        <v>992</v>
      </c>
      <c r="D111" s="248" t="s">
        <v>636</v>
      </c>
      <c r="E111" s="244" t="s">
        <v>637</v>
      </c>
      <c r="F111" s="44">
        <v>1605.3</v>
      </c>
      <c r="G111" s="34">
        <v>2.5</v>
      </c>
      <c r="H111" s="34">
        <v>3.06</v>
      </c>
      <c r="I111" s="34">
        <v>4912.22</v>
      </c>
      <c r="J111" s="245">
        <v>1.2807588577710147E-3</v>
      </c>
      <c r="K111" s="242">
        <f t="shared" si="1"/>
        <v>0.96298456147457501</v>
      </c>
      <c r="L111" s="231" t="s">
        <v>86</v>
      </c>
    </row>
    <row r="112" spans="1:12" s="249" customFormat="1" ht="45">
      <c r="A112" s="243" t="s">
        <v>833</v>
      </c>
      <c r="B112" s="243" t="s">
        <v>133</v>
      </c>
      <c r="C112" s="243" t="s">
        <v>1088</v>
      </c>
      <c r="D112" s="246" t="s">
        <v>834</v>
      </c>
      <c r="E112" s="244" t="s">
        <v>192</v>
      </c>
      <c r="F112" s="44">
        <v>2</v>
      </c>
      <c r="G112" s="34">
        <v>1961.08</v>
      </c>
      <c r="H112" s="34">
        <v>2401.73</v>
      </c>
      <c r="I112" s="34">
        <v>4803.46</v>
      </c>
      <c r="J112" s="245">
        <v>1.2524019573530417E-3</v>
      </c>
      <c r="K112" s="242">
        <f t="shared" si="1"/>
        <v>0.964236963431928</v>
      </c>
      <c r="L112" s="231" t="s">
        <v>86</v>
      </c>
    </row>
    <row r="113" spans="1:12" s="249" customFormat="1" ht="60">
      <c r="A113" s="243" t="s">
        <v>972</v>
      </c>
      <c r="B113" s="243" t="s">
        <v>133</v>
      </c>
      <c r="C113" s="243" t="s">
        <v>1157</v>
      </c>
      <c r="D113" s="246" t="s">
        <v>973</v>
      </c>
      <c r="E113" s="244" t="s">
        <v>192</v>
      </c>
      <c r="F113" s="44">
        <v>1</v>
      </c>
      <c r="G113" s="34">
        <v>3711.26</v>
      </c>
      <c r="H113" s="34">
        <v>4545.18</v>
      </c>
      <c r="I113" s="34">
        <v>4545.18</v>
      </c>
      <c r="J113" s="245">
        <v>1.1850608370886607E-3</v>
      </c>
      <c r="K113" s="242">
        <f t="shared" si="1"/>
        <v>0.96542202426901669</v>
      </c>
      <c r="L113" s="231" t="s">
        <v>86</v>
      </c>
    </row>
    <row r="114" spans="1:12" s="249" customFormat="1" ht="30">
      <c r="A114" s="243" t="s">
        <v>917</v>
      </c>
      <c r="B114" s="243" t="s">
        <v>176</v>
      </c>
      <c r="C114" s="35" t="s">
        <v>1133</v>
      </c>
      <c r="D114" s="248" t="s">
        <v>1134</v>
      </c>
      <c r="E114" s="244" t="s">
        <v>168</v>
      </c>
      <c r="F114" s="44">
        <v>6.96</v>
      </c>
      <c r="G114" s="34">
        <v>530.80999999999995</v>
      </c>
      <c r="H114" s="34">
        <v>650.08000000000004</v>
      </c>
      <c r="I114" s="34">
        <v>4524.5600000000004</v>
      </c>
      <c r="J114" s="245">
        <v>1.1796846023827154E-3</v>
      </c>
      <c r="K114" s="242">
        <f t="shared" si="1"/>
        <v>0.9666017088713994</v>
      </c>
      <c r="L114" s="231" t="s">
        <v>86</v>
      </c>
    </row>
    <row r="115" spans="1:12" s="249" customFormat="1" ht="30">
      <c r="A115" s="243" t="s">
        <v>747</v>
      </c>
      <c r="B115" s="243" t="s">
        <v>133</v>
      </c>
      <c r="C115" s="35" t="s">
        <v>1051</v>
      </c>
      <c r="D115" s="248" t="s">
        <v>748</v>
      </c>
      <c r="E115" s="244" t="s">
        <v>168</v>
      </c>
      <c r="F115" s="44">
        <v>6.3</v>
      </c>
      <c r="G115" s="34">
        <v>564.15</v>
      </c>
      <c r="H115" s="34">
        <v>690.91</v>
      </c>
      <c r="I115" s="34">
        <v>4352.7299999999996</v>
      </c>
      <c r="J115" s="245">
        <v>1.1348835155969455E-3</v>
      </c>
      <c r="K115" s="242">
        <f t="shared" si="1"/>
        <v>0.96773659238699639</v>
      </c>
      <c r="L115" s="231" t="s">
        <v>86</v>
      </c>
    </row>
    <row r="116" spans="1:12" s="249" customFormat="1" ht="90">
      <c r="A116" s="243" t="s">
        <v>901</v>
      </c>
      <c r="B116" s="243" t="s">
        <v>133</v>
      </c>
      <c r="C116" s="243" t="s">
        <v>1121</v>
      </c>
      <c r="D116" s="246" t="s">
        <v>902</v>
      </c>
      <c r="E116" s="244" t="s">
        <v>192</v>
      </c>
      <c r="F116" s="44">
        <v>4</v>
      </c>
      <c r="G116" s="34">
        <v>887.54</v>
      </c>
      <c r="H116" s="34">
        <v>1086.97</v>
      </c>
      <c r="I116" s="34">
        <v>4347.88</v>
      </c>
      <c r="J116" s="245">
        <v>1.1336189793057802E-3</v>
      </c>
      <c r="K116" s="242">
        <f t="shared" si="1"/>
        <v>0.96887021136630214</v>
      </c>
      <c r="L116" s="231" t="s">
        <v>86</v>
      </c>
    </row>
    <row r="117" spans="1:12" s="249" customFormat="1" ht="60">
      <c r="A117" s="243" t="s">
        <v>768</v>
      </c>
      <c r="B117" s="243" t="s">
        <v>133</v>
      </c>
      <c r="C117" s="35" t="s">
        <v>1056</v>
      </c>
      <c r="D117" s="248" t="s">
        <v>769</v>
      </c>
      <c r="E117" s="244" t="s">
        <v>141</v>
      </c>
      <c r="F117" s="44">
        <v>210.9</v>
      </c>
      <c r="G117" s="34">
        <v>16.13</v>
      </c>
      <c r="H117" s="34">
        <v>19.75</v>
      </c>
      <c r="I117" s="34">
        <v>4165.28</v>
      </c>
      <c r="J117" s="245">
        <v>1.0860098397662262E-3</v>
      </c>
      <c r="K117" s="242">
        <f t="shared" si="1"/>
        <v>0.96995622120606839</v>
      </c>
      <c r="L117" s="231" t="s">
        <v>86</v>
      </c>
    </row>
    <row r="118" spans="1:12" s="249" customFormat="1" ht="45">
      <c r="A118" s="243" t="s">
        <v>831</v>
      </c>
      <c r="B118" s="243" t="s">
        <v>133</v>
      </c>
      <c r="C118" s="35" t="s">
        <v>1087</v>
      </c>
      <c r="D118" s="248" t="s">
        <v>832</v>
      </c>
      <c r="E118" s="244" t="s">
        <v>141</v>
      </c>
      <c r="F118" s="44">
        <v>142.6</v>
      </c>
      <c r="G118" s="34">
        <v>23.3</v>
      </c>
      <c r="H118" s="34">
        <v>28.54</v>
      </c>
      <c r="I118" s="34">
        <v>4069.8</v>
      </c>
      <c r="J118" s="245">
        <v>1.0611154222238571E-3</v>
      </c>
      <c r="K118" s="242">
        <f t="shared" si="1"/>
        <v>0.97101733662829226</v>
      </c>
      <c r="L118" s="231" t="s">
        <v>86</v>
      </c>
    </row>
    <row r="119" spans="1:12" s="249" customFormat="1" ht="60">
      <c r="A119" s="243" t="s">
        <v>885</v>
      </c>
      <c r="B119" s="243" t="s">
        <v>133</v>
      </c>
      <c r="C119" s="35" t="s">
        <v>1115</v>
      </c>
      <c r="D119" s="248" t="s">
        <v>886</v>
      </c>
      <c r="E119" s="244" t="s">
        <v>141</v>
      </c>
      <c r="F119" s="44">
        <v>90.4</v>
      </c>
      <c r="G119" s="34">
        <v>36.200000000000003</v>
      </c>
      <c r="H119" s="34">
        <v>44.33</v>
      </c>
      <c r="I119" s="34">
        <v>4007.43</v>
      </c>
      <c r="J119" s="245">
        <v>1.0448537462485999E-3</v>
      </c>
      <c r="K119" s="242">
        <f t="shared" si="1"/>
        <v>0.97206219037454089</v>
      </c>
      <c r="L119" s="231" t="s">
        <v>86</v>
      </c>
    </row>
    <row r="120" spans="1:12" s="249" customFormat="1" ht="60">
      <c r="A120" s="243" t="s">
        <v>808</v>
      </c>
      <c r="B120" s="243" t="s">
        <v>133</v>
      </c>
      <c r="C120" s="35" t="s">
        <v>1073</v>
      </c>
      <c r="D120" s="248" t="s">
        <v>809</v>
      </c>
      <c r="E120" s="244" t="s">
        <v>141</v>
      </c>
      <c r="F120" s="44">
        <v>140</v>
      </c>
      <c r="G120" s="34">
        <v>23.08</v>
      </c>
      <c r="H120" s="34">
        <v>28.27</v>
      </c>
      <c r="I120" s="34">
        <v>3957.8</v>
      </c>
      <c r="J120" s="245">
        <v>1.031913759417559E-3</v>
      </c>
      <c r="K120" s="242">
        <f t="shared" si="1"/>
        <v>0.97309410413395847</v>
      </c>
      <c r="L120" s="231" t="s">
        <v>86</v>
      </c>
    </row>
    <row r="121" spans="1:12" s="249" customFormat="1" ht="60">
      <c r="A121" s="243" t="s">
        <v>804</v>
      </c>
      <c r="B121" s="243" t="s">
        <v>133</v>
      </c>
      <c r="C121" s="35" t="s">
        <v>1071</v>
      </c>
      <c r="D121" s="248" t="s">
        <v>805</v>
      </c>
      <c r="E121" s="244" t="s">
        <v>141</v>
      </c>
      <c r="F121" s="44">
        <v>128.6</v>
      </c>
      <c r="G121" s="34">
        <v>25.05</v>
      </c>
      <c r="H121" s="34">
        <v>30.68</v>
      </c>
      <c r="I121" s="34">
        <v>3945.45</v>
      </c>
      <c r="J121" s="245">
        <v>1.0286937546349002E-3</v>
      </c>
      <c r="K121" s="242">
        <f t="shared" si="1"/>
        <v>0.97412279788859335</v>
      </c>
      <c r="L121" s="231" t="s">
        <v>86</v>
      </c>
    </row>
    <row r="122" spans="1:12" s="249" customFormat="1" ht="45">
      <c r="A122" s="243" t="s">
        <v>789</v>
      </c>
      <c r="B122" s="243" t="s">
        <v>133</v>
      </c>
      <c r="C122" s="243" t="s">
        <v>1064</v>
      </c>
      <c r="D122" s="246" t="s">
        <v>790</v>
      </c>
      <c r="E122" s="244" t="s">
        <v>192</v>
      </c>
      <c r="F122" s="44">
        <v>68</v>
      </c>
      <c r="G122" s="34">
        <v>46.47</v>
      </c>
      <c r="H122" s="34">
        <v>56.91</v>
      </c>
      <c r="I122" s="34">
        <v>3869.88</v>
      </c>
      <c r="J122" s="245">
        <v>1.008990454114615E-3</v>
      </c>
      <c r="K122" s="242">
        <f t="shared" si="1"/>
        <v>0.97513178834270797</v>
      </c>
      <c r="L122" s="231" t="s">
        <v>86</v>
      </c>
    </row>
    <row r="123" spans="1:12" s="249" customFormat="1" ht="30">
      <c r="A123" s="243" t="s">
        <v>745</v>
      </c>
      <c r="B123" s="243" t="s">
        <v>176</v>
      </c>
      <c r="C123" s="35" t="s">
        <v>1050</v>
      </c>
      <c r="D123" s="248" t="s">
        <v>746</v>
      </c>
      <c r="E123" s="244" t="s">
        <v>192</v>
      </c>
      <c r="F123" s="44">
        <v>2</v>
      </c>
      <c r="G123" s="34">
        <v>1543.62</v>
      </c>
      <c r="H123" s="34">
        <v>1890.47</v>
      </c>
      <c r="I123" s="34">
        <v>3780.94</v>
      </c>
      <c r="J123" s="245">
        <v>9.8580120509682788E-4</v>
      </c>
      <c r="K123" s="242">
        <f t="shared" si="1"/>
        <v>0.97611758954780481</v>
      </c>
      <c r="L123" s="231" t="s">
        <v>86</v>
      </c>
    </row>
    <row r="124" spans="1:12" s="249" customFormat="1" ht="45">
      <c r="A124" s="243" t="s">
        <v>963</v>
      </c>
      <c r="B124" s="243" t="s">
        <v>181</v>
      </c>
      <c r="C124" s="243" t="s">
        <v>1151</v>
      </c>
      <c r="D124" s="246" t="s">
        <v>964</v>
      </c>
      <c r="E124" s="244" t="s">
        <v>246</v>
      </c>
      <c r="F124" s="44">
        <v>7</v>
      </c>
      <c r="G124" s="34">
        <v>416.78</v>
      </c>
      <c r="H124" s="34">
        <v>510.43</v>
      </c>
      <c r="I124" s="34">
        <v>3573.01</v>
      </c>
      <c r="J124" s="245">
        <v>9.3158779663867115E-4</v>
      </c>
      <c r="K124" s="242">
        <f t="shared" si="1"/>
        <v>0.97704917734444352</v>
      </c>
      <c r="L124" s="231" t="s">
        <v>86</v>
      </c>
    </row>
    <row r="125" spans="1:12" s="249" customFormat="1" ht="60">
      <c r="A125" s="243" t="s">
        <v>947</v>
      </c>
      <c r="B125" s="243" t="s">
        <v>133</v>
      </c>
      <c r="C125" s="243" t="s">
        <v>1142</v>
      </c>
      <c r="D125" s="246" t="s">
        <v>948</v>
      </c>
      <c r="E125" s="244" t="s">
        <v>192</v>
      </c>
      <c r="F125" s="44">
        <v>4</v>
      </c>
      <c r="G125" s="34">
        <v>716.57</v>
      </c>
      <c r="H125" s="34">
        <v>877.58</v>
      </c>
      <c r="I125" s="34">
        <v>3510.32</v>
      </c>
      <c r="J125" s="245">
        <v>9.1524268734111017E-4</v>
      </c>
      <c r="K125" s="242">
        <f t="shared" si="1"/>
        <v>0.97796442003178463</v>
      </c>
      <c r="L125" s="231" t="s">
        <v>86</v>
      </c>
    </row>
    <row r="126" spans="1:12" s="249" customFormat="1" ht="60">
      <c r="A126" s="243" t="s">
        <v>764</v>
      </c>
      <c r="B126" s="243" t="s">
        <v>133</v>
      </c>
      <c r="C126" s="35" t="s">
        <v>413</v>
      </c>
      <c r="D126" s="248" t="s">
        <v>765</v>
      </c>
      <c r="E126" s="244" t="s">
        <v>141</v>
      </c>
      <c r="F126" s="44">
        <v>430.1</v>
      </c>
      <c r="G126" s="34">
        <v>6.49</v>
      </c>
      <c r="H126" s="34">
        <v>7.95</v>
      </c>
      <c r="I126" s="34">
        <v>3419.3</v>
      </c>
      <c r="J126" s="245">
        <v>8.9151112172834897E-4</v>
      </c>
      <c r="K126" s="242">
        <f t="shared" si="1"/>
        <v>0.97885593115351299</v>
      </c>
      <c r="L126" s="231" t="s">
        <v>86</v>
      </c>
    </row>
    <row r="127" spans="1:12" s="249" customFormat="1" ht="75">
      <c r="A127" s="243" t="s">
        <v>675</v>
      </c>
      <c r="B127" s="243" t="s">
        <v>616</v>
      </c>
      <c r="C127" s="243" t="s">
        <v>1018</v>
      </c>
      <c r="D127" s="246" t="s">
        <v>676</v>
      </c>
      <c r="E127" s="244" t="s">
        <v>193</v>
      </c>
      <c r="F127" s="44">
        <v>43.2</v>
      </c>
      <c r="G127" s="34">
        <v>64.62</v>
      </c>
      <c r="H127" s="34">
        <v>79.14</v>
      </c>
      <c r="I127" s="34">
        <v>3418.85</v>
      </c>
      <c r="J127" s="245">
        <v>8.913937936188593E-4</v>
      </c>
      <c r="K127" s="242">
        <f t="shared" si="1"/>
        <v>0.9797473249471319</v>
      </c>
      <c r="L127" s="231" t="s">
        <v>86</v>
      </c>
    </row>
    <row r="128" spans="1:12" s="249" customFormat="1" ht="45">
      <c r="A128" s="243" t="s">
        <v>758</v>
      </c>
      <c r="B128" s="243" t="s">
        <v>133</v>
      </c>
      <c r="C128" s="243" t="s">
        <v>1054</v>
      </c>
      <c r="D128" s="246" t="s">
        <v>759</v>
      </c>
      <c r="E128" s="244" t="s">
        <v>192</v>
      </c>
      <c r="F128" s="44">
        <v>153</v>
      </c>
      <c r="G128" s="34">
        <v>18.239999999999998</v>
      </c>
      <c r="H128" s="34">
        <v>22.34</v>
      </c>
      <c r="I128" s="34">
        <v>3418.02</v>
      </c>
      <c r="J128" s="245">
        <v>8.911773884391341E-4</v>
      </c>
      <c r="K128" s="242">
        <f t="shared" si="1"/>
        <v>0.98063850233557104</v>
      </c>
      <c r="L128" s="231" t="s">
        <v>86</v>
      </c>
    </row>
    <row r="129" spans="1:12" s="249" customFormat="1" ht="60">
      <c r="A129" s="243" t="s">
        <v>685</v>
      </c>
      <c r="B129" s="243" t="s">
        <v>133</v>
      </c>
      <c r="C129" s="35" t="s">
        <v>1022</v>
      </c>
      <c r="D129" s="248" t="s">
        <v>686</v>
      </c>
      <c r="E129" s="244" t="s">
        <v>193</v>
      </c>
      <c r="F129" s="44">
        <v>313.60000000000002</v>
      </c>
      <c r="G129" s="34">
        <v>8.8699999999999992</v>
      </c>
      <c r="H129" s="34">
        <v>10.86</v>
      </c>
      <c r="I129" s="34">
        <v>3405.7</v>
      </c>
      <c r="J129" s="245">
        <v>8.879652055304413E-4</v>
      </c>
      <c r="K129" s="242">
        <f t="shared" si="1"/>
        <v>0.98152646754110151</v>
      </c>
      <c r="L129" s="231" t="s">
        <v>86</v>
      </c>
    </row>
    <row r="130" spans="1:12" s="249" customFormat="1" ht="45">
      <c r="A130" s="243" t="s">
        <v>756</v>
      </c>
      <c r="B130" s="243" t="s">
        <v>133</v>
      </c>
      <c r="C130" s="35" t="s">
        <v>1053</v>
      </c>
      <c r="D130" s="248" t="s">
        <v>757</v>
      </c>
      <c r="E130" s="244" t="s">
        <v>192</v>
      </c>
      <c r="F130" s="44">
        <v>133</v>
      </c>
      <c r="G130" s="34">
        <v>19.53</v>
      </c>
      <c r="H130" s="34">
        <v>23.92</v>
      </c>
      <c r="I130" s="34">
        <v>3181.36</v>
      </c>
      <c r="J130" s="245">
        <v>8.2947323201289745E-4</v>
      </c>
      <c r="K130" s="242">
        <f t="shared" si="1"/>
        <v>0.98235594077311439</v>
      </c>
      <c r="L130" s="231" t="s">
        <v>86</v>
      </c>
    </row>
    <row r="131" spans="1:12" s="249" customFormat="1" ht="45">
      <c r="A131" s="243" t="s">
        <v>659</v>
      </c>
      <c r="B131" s="243" t="s">
        <v>133</v>
      </c>
      <c r="C131" s="243" t="s">
        <v>396</v>
      </c>
      <c r="D131" s="246" t="s">
        <v>397</v>
      </c>
      <c r="E131" s="244" t="s">
        <v>172</v>
      </c>
      <c r="F131" s="44">
        <v>25.72</v>
      </c>
      <c r="G131" s="34">
        <v>89.16</v>
      </c>
      <c r="H131" s="34">
        <v>109.19</v>
      </c>
      <c r="I131" s="34">
        <v>2808.37</v>
      </c>
      <c r="J131" s="245">
        <v>7.3222387299395875E-4</v>
      </c>
      <c r="K131" s="242">
        <f t="shared" si="1"/>
        <v>0.98308816464610838</v>
      </c>
      <c r="L131" s="231" t="s">
        <v>86</v>
      </c>
    </row>
    <row r="132" spans="1:12" s="249" customFormat="1" ht="30">
      <c r="A132" s="243" t="s">
        <v>643</v>
      </c>
      <c r="B132" s="243" t="s">
        <v>181</v>
      </c>
      <c r="C132" s="243" t="s">
        <v>188</v>
      </c>
      <c r="D132" s="246" t="s">
        <v>995</v>
      </c>
      <c r="E132" s="244" t="s">
        <v>220</v>
      </c>
      <c r="F132" s="44">
        <v>6</v>
      </c>
      <c r="G132" s="34">
        <v>376.78</v>
      </c>
      <c r="H132" s="34">
        <v>461.44</v>
      </c>
      <c r="I132" s="34">
        <v>2768.64</v>
      </c>
      <c r="J132" s="245">
        <v>7.218651045716889E-4</v>
      </c>
      <c r="K132" s="242">
        <f t="shared" si="1"/>
        <v>0.9838100297506801</v>
      </c>
      <c r="L132" s="231" t="s">
        <v>86</v>
      </c>
    </row>
    <row r="133" spans="1:12" s="249" customFormat="1" ht="75">
      <c r="A133" s="243" t="s">
        <v>677</v>
      </c>
      <c r="B133" s="243" t="s">
        <v>616</v>
      </c>
      <c r="C133" s="35" t="s">
        <v>1019</v>
      </c>
      <c r="D133" s="248" t="s">
        <v>678</v>
      </c>
      <c r="E133" s="244" t="s">
        <v>193</v>
      </c>
      <c r="F133" s="44">
        <v>167.5</v>
      </c>
      <c r="G133" s="34">
        <v>13.36</v>
      </c>
      <c r="H133" s="34">
        <v>16.36</v>
      </c>
      <c r="I133" s="34">
        <v>2740.3</v>
      </c>
      <c r="J133" s="245">
        <v>7.1447604096516683E-4</v>
      </c>
      <c r="K133" s="242">
        <f t="shared" si="1"/>
        <v>0.9845245057916453</v>
      </c>
      <c r="L133" s="231" t="s">
        <v>86</v>
      </c>
    </row>
    <row r="134" spans="1:12" s="249" customFormat="1" ht="23.25">
      <c r="A134" s="243" t="s">
        <v>980</v>
      </c>
      <c r="B134" s="243" t="s">
        <v>181</v>
      </c>
      <c r="C134" s="243" t="s">
        <v>1160</v>
      </c>
      <c r="D134" s="246" t="s">
        <v>1161</v>
      </c>
      <c r="E134" s="244" t="s">
        <v>220</v>
      </c>
      <c r="F134" s="44">
        <v>913.75</v>
      </c>
      <c r="G134" s="34">
        <v>2.38</v>
      </c>
      <c r="H134" s="34">
        <v>2.91</v>
      </c>
      <c r="I134" s="34">
        <v>2659.01</v>
      </c>
      <c r="J134" s="245">
        <v>6.9328136980870278E-4</v>
      </c>
      <c r="K134" s="242">
        <f t="shared" si="1"/>
        <v>0.98521778716145403</v>
      </c>
      <c r="L134" s="231" t="s">
        <v>86</v>
      </c>
    </row>
    <row r="135" spans="1:12" s="249" customFormat="1" ht="45">
      <c r="A135" s="243" t="s">
        <v>939</v>
      </c>
      <c r="B135" s="243" t="s">
        <v>133</v>
      </c>
      <c r="C135" s="243" t="s">
        <v>1139</v>
      </c>
      <c r="D135" s="246" t="s">
        <v>940</v>
      </c>
      <c r="E135" s="244" t="s">
        <v>168</v>
      </c>
      <c r="F135" s="44">
        <v>91.11</v>
      </c>
      <c r="G135" s="34">
        <v>22.43</v>
      </c>
      <c r="H135" s="34">
        <v>27.47</v>
      </c>
      <c r="I135" s="34">
        <v>2502.79</v>
      </c>
      <c r="J135" s="245">
        <v>6.5255026477656082E-4</v>
      </c>
      <c r="K135" s="242">
        <f t="shared" si="1"/>
        <v>0.98587033742623054</v>
      </c>
      <c r="L135" s="231" t="s">
        <v>86</v>
      </c>
    </row>
    <row r="136" spans="1:12" s="249" customFormat="1" ht="30">
      <c r="A136" s="243" t="s">
        <v>941</v>
      </c>
      <c r="B136" s="243" t="s">
        <v>133</v>
      </c>
      <c r="C136" s="243" t="s">
        <v>1140</v>
      </c>
      <c r="D136" s="246" t="s">
        <v>942</v>
      </c>
      <c r="E136" s="244" t="s">
        <v>192</v>
      </c>
      <c r="F136" s="44">
        <v>4</v>
      </c>
      <c r="G136" s="34">
        <v>496.62</v>
      </c>
      <c r="H136" s="34">
        <v>608.21</v>
      </c>
      <c r="I136" s="34">
        <v>2432.84</v>
      </c>
      <c r="J136" s="245">
        <v>6.3431226197923447E-4</v>
      </c>
      <c r="K136" s="242">
        <f t="shared" si="1"/>
        <v>0.98650464968820972</v>
      </c>
      <c r="L136" s="231" t="s">
        <v>86</v>
      </c>
    </row>
    <row r="137" spans="1:12" s="249" customFormat="1" ht="45">
      <c r="A137" s="243" t="s">
        <v>968</v>
      </c>
      <c r="B137" s="243" t="s">
        <v>133</v>
      </c>
      <c r="C137" s="243" t="s">
        <v>1155</v>
      </c>
      <c r="D137" s="246" t="s">
        <v>969</v>
      </c>
      <c r="E137" s="244" t="s">
        <v>141</v>
      </c>
      <c r="F137" s="44">
        <v>60</v>
      </c>
      <c r="G137" s="34">
        <v>31.7</v>
      </c>
      <c r="H137" s="34">
        <v>38.82</v>
      </c>
      <c r="I137" s="34">
        <v>2329.1999999999998</v>
      </c>
      <c r="J137" s="245">
        <v>6.072902947181207E-4</v>
      </c>
      <c r="K137" s="242">
        <f t="shared" si="1"/>
        <v>0.98711193998292779</v>
      </c>
      <c r="L137" s="231" t="s">
        <v>86</v>
      </c>
    </row>
    <row r="138" spans="1:12" s="249" customFormat="1" ht="105">
      <c r="A138" s="243" t="s">
        <v>906</v>
      </c>
      <c r="B138" s="243" t="s">
        <v>133</v>
      </c>
      <c r="C138" s="35" t="s">
        <v>1125</v>
      </c>
      <c r="D138" s="248" t="s">
        <v>907</v>
      </c>
      <c r="E138" s="244" t="s">
        <v>192</v>
      </c>
      <c r="F138" s="44">
        <v>6</v>
      </c>
      <c r="G138" s="34">
        <v>314.56</v>
      </c>
      <c r="H138" s="34">
        <v>385.24</v>
      </c>
      <c r="I138" s="34">
        <v>2311.44</v>
      </c>
      <c r="J138" s="245">
        <v>6.0265974533026492E-4</v>
      </c>
      <c r="K138" s="242">
        <f t="shared" si="1"/>
        <v>0.98771459972825804</v>
      </c>
      <c r="L138" s="231" t="s">
        <v>86</v>
      </c>
    </row>
    <row r="139" spans="1:12" s="249" customFormat="1" ht="45">
      <c r="A139" s="243" t="s">
        <v>908</v>
      </c>
      <c r="B139" s="243" t="s">
        <v>133</v>
      </c>
      <c r="C139" s="35" t="s">
        <v>1126</v>
      </c>
      <c r="D139" s="248" t="s">
        <v>1127</v>
      </c>
      <c r="E139" s="244" t="s">
        <v>192</v>
      </c>
      <c r="F139" s="44">
        <v>9</v>
      </c>
      <c r="G139" s="34">
        <v>206.62</v>
      </c>
      <c r="H139" s="34">
        <v>253.05</v>
      </c>
      <c r="I139" s="34">
        <v>2277.4499999999998</v>
      </c>
      <c r="J139" s="245">
        <v>5.9379756212681782E-4</v>
      </c>
      <c r="K139" s="242">
        <f t="shared" si="1"/>
        <v>0.98830839729038489</v>
      </c>
      <c r="L139" s="231" t="s">
        <v>86</v>
      </c>
    </row>
    <row r="140" spans="1:12" s="249" customFormat="1" ht="75">
      <c r="A140" s="243" t="s">
        <v>967</v>
      </c>
      <c r="B140" s="243" t="s">
        <v>133</v>
      </c>
      <c r="C140" s="35" t="s">
        <v>1153</v>
      </c>
      <c r="D140" s="248" t="s">
        <v>1154</v>
      </c>
      <c r="E140" s="244" t="s">
        <v>141</v>
      </c>
      <c r="F140" s="44">
        <v>60</v>
      </c>
      <c r="G140" s="34">
        <v>28.75</v>
      </c>
      <c r="H140" s="34">
        <v>35.21</v>
      </c>
      <c r="I140" s="34">
        <v>2112.6</v>
      </c>
      <c r="J140" s="245">
        <v>5.5081636468379779E-4</v>
      </c>
      <c r="K140" s="242">
        <f t="shared" si="1"/>
        <v>0.98885921365506868</v>
      </c>
      <c r="L140" s="231" t="s">
        <v>86</v>
      </c>
    </row>
    <row r="141" spans="1:12" s="249" customFormat="1" ht="30">
      <c r="A141" s="243" t="s">
        <v>648</v>
      </c>
      <c r="B141" s="243" t="s">
        <v>176</v>
      </c>
      <c r="C141" s="35" t="s">
        <v>1002</v>
      </c>
      <c r="D141" s="248" t="s">
        <v>1003</v>
      </c>
      <c r="E141" s="244" t="s">
        <v>192</v>
      </c>
      <c r="F141" s="44">
        <v>1</v>
      </c>
      <c r="G141" s="34">
        <v>1676.69</v>
      </c>
      <c r="H141" s="34">
        <v>2053.44</v>
      </c>
      <c r="I141" s="34">
        <v>2053.44</v>
      </c>
      <c r="J141" s="245">
        <v>5.3539162922289967E-4</v>
      </c>
      <c r="K141" s="242">
        <f t="shared" si="1"/>
        <v>0.98939460528429157</v>
      </c>
      <c r="L141" s="231" t="s">
        <v>86</v>
      </c>
    </row>
    <row r="142" spans="1:12" s="249" customFormat="1" ht="30">
      <c r="A142" s="243" t="s">
        <v>903</v>
      </c>
      <c r="B142" s="243" t="s">
        <v>181</v>
      </c>
      <c r="C142" s="243" t="s">
        <v>1122</v>
      </c>
      <c r="D142" s="246" t="s">
        <v>1123</v>
      </c>
      <c r="E142" s="244" t="s">
        <v>246</v>
      </c>
      <c r="F142" s="44">
        <v>4</v>
      </c>
      <c r="G142" s="34">
        <v>389.37</v>
      </c>
      <c r="H142" s="34">
        <v>476.86</v>
      </c>
      <c r="I142" s="34">
        <v>1907.44</v>
      </c>
      <c r="J142" s="245">
        <v>4.9732517592183251E-4</v>
      </c>
      <c r="K142" s="242">
        <f t="shared" si="1"/>
        <v>0.9898919304602134</v>
      </c>
      <c r="L142" s="231" t="s">
        <v>86</v>
      </c>
    </row>
    <row r="143" spans="1:12" s="249" customFormat="1" ht="60">
      <c r="A143" s="243" t="s">
        <v>949</v>
      </c>
      <c r="B143" s="243" t="s">
        <v>133</v>
      </c>
      <c r="C143" s="243" t="s">
        <v>1143</v>
      </c>
      <c r="D143" s="246" t="s">
        <v>950</v>
      </c>
      <c r="E143" s="244" t="s">
        <v>192</v>
      </c>
      <c r="F143" s="44">
        <v>2</v>
      </c>
      <c r="G143" s="34">
        <v>774.27</v>
      </c>
      <c r="H143" s="34">
        <v>948.25</v>
      </c>
      <c r="I143" s="34">
        <v>1896.5</v>
      </c>
      <c r="J143" s="245">
        <v>4.944727992155745E-4</v>
      </c>
      <c r="K143" s="242">
        <f t="shared" si="1"/>
        <v>0.99038640325942895</v>
      </c>
      <c r="L143" s="231" t="s">
        <v>86</v>
      </c>
    </row>
    <row r="144" spans="1:12" s="249" customFormat="1" ht="45">
      <c r="A144" s="243" t="s">
        <v>814</v>
      </c>
      <c r="B144" s="243" t="s">
        <v>133</v>
      </c>
      <c r="C144" s="243" t="s">
        <v>1077</v>
      </c>
      <c r="D144" s="246" t="s">
        <v>815</v>
      </c>
      <c r="E144" s="244" t="s">
        <v>192</v>
      </c>
      <c r="F144" s="44">
        <v>46</v>
      </c>
      <c r="G144" s="34">
        <v>32.619999999999997</v>
      </c>
      <c r="H144" s="34">
        <v>39.950000000000003</v>
      </c>
      <c r="I144" s="34">
        <v>1837.7</v>
      </c>
      <c r="J144" s="245">
        <v>4.7914192624226798E-4</v>
      </c>
      <c r="K144" s="242">
        <f t="shared" si="1"/>
        <v>0.99086554518567127</v>
      </c>
      <c r="L144" s="231" t="s">
        <v>86</v>
      </c>
    </row>
    <row r="145" spans="1:12" s="249" customFormat="1" ht="60">
      <c r="A145" s="243" t="s">
        <v>965</v>
      </c>
      <c r="B145" s="243" t="s">
        <v>133</v>
      </c>
      <c r="C145" s="35" t="s">
        <v>1152</v>
      </c>
      <c r="D145" s="248" t="s">
        <v>966</v>
      </c>
      <c r="E145" s="244" t="s">
        <v>192</v>
      </c>
      <c r="F145" s="44">
        <v>38</v>
      </c>
      <c r="G145" s="34">
        <v>38.47</v>
      </c>
      <c r="H145" s="34">
        <v>47.11</v>
      </c>
      <c r="I145" s="34">
        <v>1790.18</v>
      </c>
      <c r="J145" s="245">
        <v>4.6675207788016723E-4</v>
      </c>
      <c r="K145" s="242">
        <f t="shared" si="1"/>
        <v>0.99133229726355143</v>
      </c>
      <c r="L145" s="231" t="s">
        <v>86</v>
      </c>
    </row>
    <row r="146" spans="1:12" s="249" customFormat="1" ht="45">
      <c r="A146" s="243" t="s">
        <v>629</v>
      </c>
      <c r="B146" s="243" t="s">
        <v>133</v>
      </c>
      <c r="C146" s="243" t="s">
        <v>989</v>
      </c>
      <c r="D146" s="246" t="s">
        <v>630</v>
      </c>
      <c r="E146" s="244" t="s">
        <v>168</v>
      </c>
      <c r="F146" s="44">
        <v>181.28</v>
      </c>
      <c r="G146" s="34">
        <v>8.02</v>
      </c>
      <c r="H146" s="34">
        <v>9.82</v>
      </c>
      <c r="I146" s="34">
        <v>1780.17</v>
      </c>
      <c r="J146" s="245">
        <v>4.6414217926685431E-4</v>
      </c>
      <c r="K146" s="242">
        <f t="shared" si="1"/>
        <v>0.99179643944281826</v>
      </c>
      <c r="L146" s="231" t="s">
        <v>86</v>
      </c>
    </row>
    <row r="147" spans="1:12" s="249" customFormat="1" ht="23.25">
      <c r="A147" s="243" t="s">
        <v>649</v>
      </c>
      <c r="B147" s="243" t="s">
        <v>176</v>
      </c>
      <c r="C147" s="35" t="s">
        <v>1004</v>
      </c>
      <c r="D147" s="248" t="s">
        <v>1005</v>
      </c>
      <c r="E147" s="244" t="s">
        <v>192</v>
      </c>
      <c r="F147" s="44">
        <v>1</v>
      </c>
      <c r="G147" s="34">
        <v>1379.69</v>
      </c>
      <c r="H147" s="34">
        <v>1689.71</v>
      </c>
      <c r="I147" s="34">
        <v>1689.71</v>
      </c>
      <c r="J147" s="245">
        <v>4.4055662196812462E-4</v>
      </c>
      <c r="K147" s="242">
        <f t="shared" si="1"/>
        <v>0.99223699606478644</v>
      </c>
      <c r="L147" s="231" t="s">
        <v>86</v>
      </c>
    </row>
    <row r="148" spans="1:12" s="249" customFormat="1" ht="60">
      <c r="A148" s="243" t="s">
        <v>760</v>
      </c>
      <c r="B148" s="243" t="s">
        <v>133</v>
      </c>
      <c r="C148" s="35" t="s">
        <v>1055</v>
      </c>
      <c r="D148" s="248" t="s">
        <v>761</v>
      </c>
      <c r="E148" s="244" t="s">
        <v>141</v>
      </c>
      <c r="F148" s="44">
        <v>417.6</v>
      </c>
      <c r="G148" s="34">
        <v>2.91</v>
      </c>
      <c r="H148" s="34">
        <v>3.56</v>
      </c>
      <c r="I148" s="34">
        <v>1486.66</v>
      </c>
      <c r="J148" s="245">
        <v>3.8761557167509941E-4</v>
      </c>
      <c r="K148" s="242">
        <f t="shared" si="1"/>
        <v>0.99262461163646154</v>
      </c>
      <c r="L148" s="231" t="s">
        <v>86</v>
      </c>
    </row>
    <row r="149" spans="1:12" s="249" customFormat="1" ht="45">
      <c r="A149" s="243" t="s">
        <v>909</v>
      </c>
      <c r="B149" s="243" t="s">
        <v>133</v>
      </c>
      <c r="C149" s="35" t="s">
        <v>1128</v>
      </c>
      <c r="D149" s="248" t="s">
        <v>910</v>
      </c>
      <c r="E149" s="244" t="s">
        <v>192</v>
      </c>
      <c r="F149" s="44">
        <v>15</v>
      </c>
      <c r="G149" s="34">
        <v>78.650000000000006</v>
      </c>
      <c r="H149" s="34">
        <v>96.32</v>
      </c>
      <c r="I149" s="34">
        <v>1444.8</v>
      </c>
      <c r="J149" s="245">
        <v>3.7670145020124543E-4</v>
      </c>
      <c r="K149" s="242">
        <f t="shared" si="1"/>
        <v>0.99300131308666284</v>
      </c>
      <c r="L149" s="231" t="s">
        <v>86</v>
      </c>
    </row>
    <row r="150" spans="1:12" s="249" customFormat="1" ht="60">
      <c r="A150" s="243" t="s">
        <v>914</v>
      </c>
      <c r="B150" s="243" t="s">
        <v>133</v>
      </c>
      <c r="C150" s="243" t="s">
        <v>1132</v>
      </c>
      <c r="D150" s="246" t="s">
        <v>915</v>
      </c>
      <c r="E150" s="244" t="s">
        <v>192</v>
      </c>
      <c r="F150" s="44">
        <v>2</v>
      </c>
      <c r="G150" s="34">
        <v>589.66</v>
      </c>
      <c r="H150" s="34">
        <v>722.16</v>
      </c>
      <c r="I150" s="34">
        <v>1444.32</v>
      </c>
      <c r="J150" s="245">
        <v>3.7657630021778986E-4</v>
      </c>
      <c r="K150" s="242">
        <f t="shared" si="1"/>
        <v>0.99337788938688065</v>
      </c>
      <c r="L150" s="231" t="s">
        <v>86</v>
      </c>
    </row>
    <row r="151" spans="1:12" s="249" customFormat="1" ht="60">
      <c r="A151" s="243" t="s">
        <v>750</v>
      </c>
      <c r="B151" s="243" t="s">
        <v>133</v>
      </c>
      <c r="C151" s="243" t="s">
        <v>525</v>
      </c>
      <c r="D151" s="246" t="s">
        <v>526</v>
      </c>
      <c r="E151" s="244" t="s">
        <v>168</v>
      </c>
      <c r="F151" s="44">
        <v>1.5</v>
      </c>
      <c r="G151" s="34">
        <v>755.73</v>
      </c>
      <c r="H151" s="34">
        <v>925.54</v>
      </c>
      <c r="I151" s="34">
        <v>1388.31</v>
      </c>
      <c r="J151" s="245">
        <v>3.6197286152331884E-4</v>
      </c>
      <c r="K151" s="242">
        <f t="shared" si="1"/>
        <v>0.99373986224840394</v>
      </c>
      <c r="L151" s="231" t="s">
        <v>86</v>
      </c>
    </row>
    <row r="152" spans="1:12" s="249" customFormat="1" ht="60">
      <c r="A152" s="243" t="s">
        <v>687</v>
      </c>
      <c r="B152" s="243" t="s">
        <v>133</v>
      </c>
      <c r="C152" s="243" t="s">
        <v>511</v>
      </c>
      <c r="D152" s="246" t="s">
        <v>512</v>
      </c>
      <c r="E152" s="244" t="s">
        <v>193</v>
      </c>
      <c r="F152" s="44">
        <v>75.7</v>
      </c>
      <c r="G152" s="34">
        <v>13.8</v>
      </c>
      <c r="H152" s="34">
        <v>16.899999999999999</v>
      </c>
      <c r="I152" s="34">
        <v>1279.33</v>
      </c>
      <c r="J152" s="245">
        <v>3.3355860069626196E-4</v>
      </c>
      <c r="K152" s="242">
        <f t="shared" si="1"/>
        <v>0.99407342084910022</v>
      </c>
      <c r="L152" s="231" t="s">
        <v>86</v>
      </c>
    </row>
    <row r="153" spans="1:12" s="249" customFormat="1" ht="75">
      <c r="A153" s="243" t="s">
        <v>883</v>
      </c>
      <c r="B153" s="243" t="s">
        <v>133</v>
      </c>
      <c r="C153" s="35" t="s">
        <v>1114</v>
      </c>
      <c r="D153" s="248" t="s">
        <v>884</v>
      </c>
      <c r="E153" s="244" t="s">
        <v>192</v>
      </c>
      <c r="F153" s="44">
        <v>30</v>
      </c>
      <c r="G153" s="34">
        <v>32.54</v>
      </c>
      <c r="H153" s="34">
        <v>39.85</v>
      </c>
      <c r="I153" s="34">
        <v>1195.5</v>
      </c>
      <c r="J153" s="245">
        <v>3.1170167754401227E-4</v>
      </c>
      <c r="K153" s="242">
        <f t="shared" si="1"/>
        <v>0.99438512252664424</v>
      </c>
      <c r="L153" s="231" t="s">
        <v>86</v>
      </c>
    </row>
    <row r="154" spans="1:12" s="249" customFormat="1" ht="60">
      <c r="A154" s="243" t="s">
        <v>859</v>
      </c>
      <c r="B154" s="243" t="s">
        <v>133</v>
      </c>
      <c r="C154" s="243" t="s">
        <v>1101</v>
      </c>
      <c r="D154" s="246" t="s">
        <v>860</v>
      </c>
      <c r="E154" s="244" t="s">
        <v>192</v>
      </c>
      <c r="F154" s="44">
        <v>1</v>
      </c>
      <c r="G154" s="34">
        <v>877.68</v>
      </c>
      <c r="H154" s="34">
        <v>1074.8900000000001</v>
      </c>
      <c r="I154" s="34">
        <v>1074.8900000000001</v>
      </c>
      <c r="J154" s="245">
        <v>2.8025513690948004E-4</v>
      </c>
      <c r="K154" s="242">
        <f t="shared" si="1"/>
        <v>0.99466537766355367</v>
      </c>
      <c r="L154" s="231" t="s">
        <v>86</v>
      </c>
    </row>
    <row r="155" spans="1:12" s="249" customFormat="1" ht="75">
      <c r="A155" s="243" t="s">
        <v>879</v>
      </c>
      <c r="B155" s="243" t="s">
        <v>133</v>
      </c>
      <c r="C155" s="243" t="s">
        <v>1112</v>
      </c>
      <c r="D155" s="246" t="s">
        <v>880</v>
      </c>
      <c r="E155" s="244" t="s">
        <v>192</v>
      </c>
      <c r="F155" s="44">
        <v>17</v>
      </c>
      <c r="G155" s="34">
        <v>48.81</v>
      </c>
      <c r="H155" s="34">
        <v>59.78</v>
      </c>
      <c r="I155" s="34">
        <v>1016.26</v>
      </c>
      <c r="J155" s="245">
        <v>2.6496858788864735E-4</v>
      </c>
      <c r="K155" s="242">
        <f t="shared" si="1"/>
        <v>0.99493034625144228</v>
      </c>
      <c r="L155" s="231" t="s">
        <v>86</v>
      </c>
    </row>
    <row r="156" spans="1:12" s="249" customFormat="1" ht="45">
      <c r="A156" s="243" t="s">
        <v>843</v>
      </c>
      <c r="B156" s="243" t="s">
        <v>133</v>
      </c>
      <c r="C156" s="35" t="s">
        <v>1093</v>
      </c>
      <c r="D156" s="248" t="s">
        <v>844</v>
      </c>
      <c r="E156" s="244" t="s">
        <v>647</v>
      </c>
      <c r="F156" s="44">
        <v>4</v>
      </c>
      <c r="G156" s="34">
        <v>199.2</v>
      </c>
      <c r="H156" s="34">
        <v>243.96</v>
      </c>
      <c r="I156" s="34">
        <v>975.84</v>
      </c>
      <c r="J156" s="245">
        <v>2.5442991636516016E-4</v>
      </c>
      <c r="K156" s="242">
        <f t="shared" si="1"/>
        <v>0.99518477616780743</v>
      </c>
      <c r="L156" s="231" t="s">
        <v>86</v>
      </c>
    </row>
    <row r="157" spans="1:12" s="249" customFormat="1" ht="45">
      <c r="A157" s="243" t="s">
        <v>633</v>
      </c>
      <c r="B157" s="243" t="s">
        <v>133</v>
      </c>
      <c r="C157" s="243" t="s">
        <v>991</v>
      </c>
      <c r="D157" s="246" t="s">
        <v>634</v>
      </c>
      <c r="E157" s="244" t="s">
        <v>192</v>
      </c>
      <c r="F157" s="44">
        <v>2</v>
      </c>
      <c r="G157" s="34">
        <v>383.71</v>
      </c>
      <c r="H157" s="34">
        <v>469.93</v>
      </c>
      <c r="I157" s="34">
        <v>939.86</v>
      </c>
      <c r="J157" s="245">
        <v>2.4504888218863685E-4</v>
      </c>
      <c r="K157" s="242">
        <f t="shared" si="1"/>
        <v>0.99542982504999611</v>
      </c>
      <c r="L157" s="231" t="s">
        <v>86</v>
      </c>
    </row>
    <row r="158" spans="1:12" s="249" customFormat="1" ht="60">
      <c r="A158" s="243" t="s">
        <v>890</v>
      </c>
      <c r="B158" s="243" t="s">
        <v>133</v>
      </c>
      <c r="C158" s="243" t="s">
        <v>403</v>
      </c>
      <c r="D158" s="246" t="s">
        <v>200</v>
      </c>
      <c r="E158" s="244" t="s">
        <v>141</v>
      </c>
      <c r="F158" s="44">
        <v>36.700000000000003</v>
      </c>
      <c r="G158" s="34">
        <v>20.77</v>
      </c>
      <c r="H158" s="34">
        <v>25.44</v>
      </c>
      <c r="I158" s="34">
        <v>933.65</v>
      </c>
      <c r="J158" s="245">
        <v>2.4342975427768052E-4</v>
      </c>
      <c r="K158" s="242">
        <f t="shared" ref="K158:K217" si="2">K157+J158</f>
        <v>0.99567325480427382</v>
      </c>
      <c r="L158" s="231" t="s">
        <v>86</v>
      </c>
    </row>
    <row r="159" spans="1:12" s="249" customFormat="1" ht="45">
      <c r="A159" s="243" t="s">
        <v>826</v>
      </c>
      <c r="B159" s="243" t="s">
        <v>133</v>
      </c>
      <c r="C159" s="35" t="s">
        <v>1086</v>
      </c>
      <c r="D159" s="248" t="s">
        <v>827</v>
      </c>
      <c r="E159" s="244" t="s">
        <v>192</v>
      </c>
      <c r="F159" s="44">
        <v>2</v>
      </c>
      <c r="G159" s="34">
        <v>378.03</v>
      </c>
      <c r="H159" s="34">
        <v>462.97</v>
      </c>
      <c r="I159" s="34">
        <v>925.94</v>
      </c>
      <c r="J159" s="245">
        <v>2.4141953266842555E-4</v>
      </c>
      <c r="K159" s="242">
        <f t="shared" si="2"/>
        <v>0.99591467433694225</v>
      </c>
      <c r="L159" s="231" t="s">
        <v>86</v>
      </c>
    </row>
    <row r="160" spans="1:12" s="249" customFormat="1" ht="45">
      <c r="A160" s="243" t="s">
        <v>692</v>
      </c>
      <c r="B160" s="243" t="s">
        <v>616</v>
      </c>
      <c r="C160" s="35" t="s">
        <v>1025</v>
      </c>
      <c r="D160" s="248" t="s">
        <v>693</v>
      </c>
      <c r="E160" s="244" t="s">
        <v>223</v>
      </c>
      <c r="F160" s="44">
        <v>54.7</v>
      </c>
      <c r="G160" s="34">
        <v>12.95</v>
      </c>
      <c r="H160" s="34">
        <v>15.86</v>
      </c>
      <c r="I160" s="34">
        <v>867.54</v>
      </c>
      <c r="J160" s="245">
        <v>2.2619295134799865E-4</v>
      </c>
      <c r="K160" s="242">
        <f t="shared" si="2"/>
        <v>0.99614086728829021</v>
      </c>
      <c r="L160" s="231" t="s">
        <v>86</v>
      </c>
    </row>
    <row r="161" spans="1:12" s="249" customFormat="1" ht="45">
      <c r="A161" s="243" t="s">
        <v>627</v>
      </c>
      <c r="B161" s="243" t="s">
        <v>133</v>
      </c>
      <c r="C161" s="243" t="s">
        <v>518</v>
      </c>
      <c r="D161" s="246" t="s">
        <v>628</v>
      </c>
      <c r="E161" s="244" t="s">
        <v>168</v>
      </c>
      <c r="F161" s="44">
        <v>181.28</v>
      </c>
      <c r="G161" s="34">
        <v>3.71</v>
      </c>
      <c r="H161" s="34">
        <v>4.54</v>
      </c>
      <c r="I161" s="34">
        <v>823.01</v>
      </c>
      <c r="J161" s="245">
        <v>2.1458268309117317E-4</v>
      </c>
      <c r="K161" s="242">
        <f t="shared" si="2"/>
        <v>0.99635544997138137</v>
      </c>
      <c r="L161" s="231" t="s">
        <v>86</v>
      </c>
    </row>
    <row r="162" spans="1:12" s="249" customFormat="1" ht="75">
      <c r="A162" s="243" t="s">
        <v>874</v>
      </c>
      <c r="B162" s="243" t="s">
        <v>133</v>
      </c>
      <c r="C162" s="35" t="s">
        <v>1110</v>
      </c>
      <c r="D162" s="248" t="s">
        <v>875</v>
      </c>
      <c r="E162" s="244" t="s">
        <v>192</v>
      </c>
      <c r="F162" s="44">
        <v>16</v>
      </c>
      <c r="G162" s="34">
        <v>40.049999999999997</v>
      </c>
      <c r="H162" s="34">
        <v>49.05</v>
      </c>
      <c r="I162" s="34">
        <v>784.8</v>
      </c>
      <c r="J162" s="245">
        <v>2.0462022294984595E-4</v>
      </c>
      <c r="K162" s="242">
        <f t="shared" si="2"/>
        <v>0.99656007019433124</v>
      </c>
      <c r="L162" s="231" t="s">
        <v>86</v>
      </c>
    </row>
    <row r="163" spans="1:12" s="249" customFormat="1" ht="60">
      <c r="A163" s="243" t="s">
        <v>835</v>
      </c>
      <c r="B163" s="243" t="s">
        <v>133</v>
      </c>
      <c r="C163" s="35" t="s">
        <v>1089</v>
      </c>
      <c r="D163" s="248" t="s">
        <v>836</v>
      </c>
      <c r="E163" s="244" t="s">
        <v>192</v>
      </c>
      <c r="F163" s="44">
        <v>7</v>
      </c>
      <c r="G163" s="34">
        <v>76.680000000000007</v>
      </c>
      <c r="H163" s="34">
        <v>93.91</v>
      </c>
      <c r="I163" s="34">
        <v>657.37</v>
      </c>
      <c r="J163" s="245">
        <v>1.7139550963371589E-4</v>
      </c>
      <c r="K163" s="242">
        <f t="shared" si="2"/>
        <v>0.99673146570396498</v>
      </c>
      <c r="L163" s="231" t="s">
        <v>86</v>
      </c>
    </row>
    <row r="164" spans="1:12" s="249" customFormat="1" ht="75">
      <c r="A164" s="243" t="s">
        <v>820</v>
      </c>
      <c r="B164" s="243" t="s">
        <v>133</v>
      </c>
      <c r="C164" s="35" t="s">
        <v>1080</v>
      </c>
      <c r="D164" s="248" t="s">
        <v>821</v>
      </c>
      <c r="E164" s="244" t="s">
        <v>192</v>
      </c>
      <c r="F164" s="44">
        <v>1</v>
      </c>
      <c r="G164" s="34">
        <v>528.91999999999996</v>
      </c>
      <c r="H164" s="34">
        <v>647.77</v>
      </c>
      <c r="I164" s="34">
        <v>647.77</v>
      </c>
      <c r="J164" s="245">
        <v>1.6889250996460461E-4</v>
      </c>
      <c r="K164" s="242">
        <f t="shared" si="2"/>
        <v>0.99690035821392964</v>
      </c>
      <c r="L164" s="231" t="s">
        <v>86</v>
      </c>
    </row>
    <row r="165" spans="1:12" s="249" customFormat="1" ht="45">
      <c r="A165" s="243" t="s">
        <v>959</v>
      </c>
      <c r="B165" s="243" t="s">
        <v>181</v>
      </c>
      <c r="C165" s="243" t="s">
        <v>1149</v>
      </c>
      <c r="D165" s="246" t="s">
        <v>960</v>
      </c>
      <c r="E165" s="244" t="s">
        <v>246</v>
      </c>
      <c r="F165" s="44">
        <v>10</v>
      </c>
      <c r="G165" s="34">
        <v>51.74</v>
      </c>
      <c r="H165" s="34">
        <v>63.37</v>
      </c>
      <c r="I165" s="34">
        <v>633.70000000000005</v>
      </c>
      <c r="J165" s="245">
        <v>1.6522405107456344E-4</v>
      </c>
      <c r="K165" s="242">
        <f t="shared" si="2"/>
        <v>0.99706558226500419</v>
      </c>
      <c r="L165" s="231" t="s">
        <v>86</v>
      </c>
    </row>
    <row r="166" spans="1:12" s="249" customFormat="1" ht="45">
      <c r="A166" s="243" t="s">
        <v>778</v>
      </c>
      <c r="B166" s="243" t="s">
        <v>133</v>
      </c>
      <c r="C166" s="243" t="s">
        <v>416</v>
      </c>
      <c r="D166" s="246" t="s">
        <v>779</v>
      </c>
      <c r="E166" s="244" t="s">
        <v>192</v>
      </c>
      <c r="F166" s="44">
        <v>8</v>
      </c>
      <c r="G166" s="34">
        <v>63.1</v>
      </c>
      <c r="H166" s="34">
        <v>77.28</v>
      </c>
      <c r="I166" s="34">
        <v>618.24</v>
      </c>
      <c r="J166" s="245">
        <v>1.6119317869076549E-4</v>
      </c>
      <c r="K166" s="242">
        <f t="shared" si="2"/>
        <v>0.99722677544369498</v>
      </c>
      <c r="L166" s="231" t="s">
        <v>86</v>
      </c>
    </row>
    <row r="167" spans="1:12" s="249" customFormat="1" ht="30">
      <c r="A167" s="243" t="s">
        <v>864</v>
      </c>
      <c r="B167" s="243" t="s">
        <v>181</v>
      </c>
      <c r="C167" s="35" t="s">
        <v>1104</v>
      </c>
      <c r="D167" s="248" t="s">
        <v>1105</v>
      </c>
      <c r="E167" s="244" t="s">
        <v>246</v>
      </c>
      <c r="F167" s="44">
        <v>9</v>
      </c>
      <c r="G167" s="34">
        <v>54.89</v>
      </c>
      <c r="H167" s="34">
        <v>67.22</v>
      </c>
      <c r="I167" s="34">
        <v>604.98</v>
      </c>
      <c r="J167" s="245">
        <v>1.5773591039780556E-4</v>
      </c>
      <c r="K167" s="242">
        <f t="shared" si="2"/>
        <v>0.99738451135409278</v>
      </c>
      <c r="L167" s="231" t="s">
        <v>86</v>
      </c>
    </row>
    <row r="168" spans="1:12" s="249" customFormat="1" ht="60">
      <c r="A168" s="243" t="s">
        <v>889</v>
      </c>
      <c r="B168" s="243" t="s">
        <v>133</v>
      </c>
      <c r="C168" s="243" t="s">
        <v>404</v>
      </c>
      <c r="D168" s="246" t="s">
        <v>199</v>
      </c>
      <c r="E168" s="244" t="s">
        <v>141</v>
      </c>
      <c r="F168" s="44">
        <v>18.3</v>
      </c>
      <c r="G168" s="34">
        <v>25.99</v>
      </c>
      <c r="H168" s="34">
        <v>31.83</v>
      </c>
      <c r="I168" s="34">
        <v>582.49</v>
      </c>
      <c r="J168" s="245">
        <v>1.5187211221464803E-4</v>
      </c>
      <c r="K168" s="242">
        <f t="shared" si="2"/>
        <v>0.99753638346630746</v>
      </c>
      <c r="L168" s="231" t="s">
        <v>86</v>
      </c>
    </row>
    <row r="169" spans="1:12" s="249" customFormat="1" ht="45">
      <c r="A169" s="243" t="s">
        <v>774</v>
      </c>
      <c r="B169" s="243" t="s">
        <v>133</v>
      </c>
      <c r="C169" s="35" t="s">
        <v>1059</v>
      </c>
      <c r="D169" s="248" t="s">
        <v>775</v>
      </c>
      <c r="E169" s="244" t="s">
        <v>192</v>
      </c>
      <c r="F169" s="44">
        <v>14</v>
      </c>
      <c r="G169" s="34">
        <v>30.77</v>
      </c>
      <c r="H169" s="34">
        <v>37.68</v>
      </c>
      <c r="I169" s="34">
        <v>527.52</v>
      </c>
      <c r="J169" s="245">
        <v>1.3753983181766404E-4</v>
      </c>
      <c r="K169" s="242">
        <f t="shared" si="2"/>
        <v>0.9976739232981251</v>
      </c>
      <c r="L169" s="231" t="s">
        <v>86</v>
      </c>
    </row>
    <row r="170" spans="1:12" s="249" customFormat="1" ht="45">
      <c r="A170" s="243" t="s">
        <v>855</v>
      </c>
      <c r="B170" s="243" t="s">
        <v>133</v>
      </c>
      <c r="C170" s="243" t="s">
        <v>1099</v>
      </c>
      <c r="D170" s="246" t="s">
        <v>856</v>
      </c>
      <c r="E170" s="244" t="s">
        <v>192</v>
      </c>
      <c r="F170" s="44">
        <v>32</v>
      </c>
      <c r="G170" s="34">
        <v>12.66</v>
      </c>
      <c r="H170" s="34">
        <v>15.5</v>
      </c>
      <c r="I170" s="34">
        <v>496</v>
      </c>
      <c r="J170" s="245">
        <v>1.293216495707487E-4</v>
      </c>
      <c r="K170" s="242">
        <f t="shared" si="2"/>
        <v>0.9978032449476959</v>
      </c>
      <c r="L170" s="231" t="s">
        <v>86</v>
      </c>
    </row>
    <row r="171" spans="1:12" s="249" customFormat="1" ht="90">
      <c r="A171" s="243" t="s">
        <v>912</v>
      </c>
      <c r="B171" s="243" t="s">
        <v>133</v>
      </c>
      <c r="C171" s="243" t="s">
        <v>1131</v>
      </c>
      <c r="D171" s="246" t="s">
        <v>913</v>
      </c>
      <c r="E171" s="244" t="s">
        <v>192</v>
      </c>
      <c r="F171" s="44">
        <v>1</v>
      </c>
      <c r="G171" s="34">
        <v>389.79</v>
      </c>
      <c r="H171" s="34">
        <v>477.38</v>
      </c>
      <c r="I171" s="34">
        <v>477.38</v>
      </c>
      <c r="J171" s="245">
        <v>1.2446687312920167E-4</v>
      </c>
      <c r="K171" s="242">
        <f t="shared" si="2"/>
        <v>0.99792771182082507</v>
      </c>
      <c r="L171" s="231" t="s">
        <v>86</v>
      </c>
    </row>
    <row r="172" spans="1:12" s="249" customFormat="1" ht="45">
      <c r="A172" s="243" t="s">
        <v>816</v>
      </c>
      <c r="B172" s="243" t="s">
        <v>133</v>
      </c>
      <c r="C172" s="243" t="s">
        <v>1078</v>
      </c>
      <c r="D172" s="246" t="s">
        <v>817</v>
      </c>
      <c r="E172" s="244" t="s">
        <v>192</v>
      </c>
      <c r="F172" s="44">
        <v>2</v>
      </c>
      <c r="G172" s="34">
        <v>185.97</v>
      </c>
      <c r="H172" s="34">
        <v>227.76</v>
      </c>
      <c r="I172" s="34">
        <v>455.52</v>
      </c>
      <c r="J172" s="245">
        <v>1.1876733429932953E-4</v>
      </c>
      <c r="K172" s="242">
        <f t="shared" si="2"/>
        <v>0.99804647915512434</v>
      </c>
      <c r="L172" s="231" t="s">
        <v>86</v>
      </c>
    </row>
    <row r="173" spans="1:12" s="249" customFormat="1" ht="75">
      <c r="A173" s="243" t="s">
        <v>818</v>
      </c>
      <c r="B173" s="243" t="s">
        <v>133</v>
      </c>
      <c r="C173" s="243" t="s">
        <v>1079</v>
      </c>
      <c r="D173" s="246" t="s">
        <v>819</v>
      </c>
      <c r="E173" s="244" t="s">
        <v>192</v>
      </c>
      <c r="F173" s="44">
        <v>1</v>
      </c>
      <c r="G173" s="34">
        <v>366.67</v>
      </c>
      <c r="H173" s="34">
        <v>449.06</v>
      </c>
      <c r="I173" s="34">
        <v>449.06</v>
      </c>
      <c r="J173" s="245">
        <v>1.1708302410532343E-4</v>
      </c>
      <c r="K173" s="242">
        <f t="shared" si="2"/>
        <v>0.99816356217922964</v>
      </c>
      <c r="L173" s="231" t="s">
        <v>86</v>
      </c>
    </row>
    <row r="174" spans="1:12" s="249" customFormat="1" ht="60">
      <c r="A174" s="243" t="s">
        <v>857</v>
      </c>
      <c r="B174" s="243" t="s">
        <v>133</v>
      </c>
      <c r="C174" s="35" t="s">
        <v>1100</v>
      </c>
      <c r="D174" s="248" t="s">
        <v>858</v>
      </c>
      <c r="E174" s="244" t="s">
        <v>192</v>
      </c>
      <c r="F174" s="44">
        <v>31</v>
      </c>
      <c r="G174" s="34">
        <v>11.32</v>
      </c>
      <c r="H174" s="34">
        <v>13.86</v>
      </c>
      <c r="I174" s="34">
        <v>429.66</v>
      </c>
      <c r="J174" s="245">
        <v>1.1202487894066108E-4</v>
      </c>
      <c r="K174" s="242">
        <f t="shared" si="2"/>
        <v>0.99827558705817032</v>
      </c>
      <c r="L174" s="231" t="s">
        <v>86</v>
      </c>
    </row>
    <row r="175" spans="1:12" s="249" customFormat="1" ht="45">
      <c r="A175" s="243" t="s">
        <v>951</v>
      </c>
      <c r="B175" s="243" t="s">
        <v>133</v>
      </c>
      <c r="C175" s="243" t="s">
        <v>1144</v>
      </c>
      <c r="D175" s="246" t="s">
        <v>952</v>
      </c>
      <c r="E175" s="244" t="s">
        <v>192</v>
      </c>
      <c r="F175" s="44">
        <v>16</v>
      </c>
      <c r="G175" s="34">
        <v>21.44</v>
      </c>
      <c r="H175" s="34">
        <v>26.26</v>
      </c>
      <c r="I175" s="34">
        <v>420.16</v>
      </c>
      <c r="J175" s="245">
        <v>1.0954795218476972E-4</v>
      </c>
      <c r="K175" s="242">
        <f t="shared" si="2"/>
        <v>0.99838513501035508</v>
      </c>
      <c r="L175" s="231" t="s">
        <v>86</v>
      </c>
    </row>
    <row r="176" spans="1:12" s="249" customFormat="1" ht="45">
      <c r="A176" s="243" t="s">
        <v>776</v>
      </c>
      <c r="B176" s="243" t="s">
        <v>133</v>
      </c>
      <c r="C176" s="35" t="s">
        <v>415</v>
      </c>
      <c r="D176" s="248" t="s">
        <v>777</v>
      </c>
      <c r="E176" s="244" t="s">
        <v>192</v>
      </c>
      <c r="F176" s="44">
        <v>7</v>
      </c>
      <c r="G176" s="34">
        <v>46.93</v>
      </c>
      <c r="H176" s="34">
        <v>57.48</v>
      </c>
      <c r="I176" s="34">
        <v>402.36</v>
      </c>
      <c r="J176" s="245">
        <v>1.0490697363162591E-4</v>
      </c>
      <c r="K176" s="242">
        <f t="shared" si="2"/>
        <v>0.99849004198398672</v>
      </c>
      <c r="L176" s="231" t="s">
        <v>86</v>
      </c>
    </row>
    <row r="177" spans="1:12" s="249" customFormat="1" ht="105">
      <c r="A177" s="243" t="s">
        <v>657</v>
      </c>
      <c r="B177" s="243" t="s">
        <v>133</v>
      </c>
      <c r="C177" s="35" t="s">
        <v>1010</v>
      </c>
      <c r="D177" s="248" t="s">
        <v>1011</v>
      </c>
      <c r="E177" s="244" t="s">
        <v>172</v>
      </c>
      <c r="F177" s="44">
        <v>19.59</v>
      </c>
      <c r="G177" s="34">
        <v>16.010000000000002</v>
      </c>
      <c r="H177" s="34">
        <v>19.61</v>
      </c>
      <c r="I177" s="34">
        <v>384.16</v>
      </c>
      <c r="J177" s="245">
        <v>1.0016170342560248E-4</v>
      </c>
      <c r="K177" s="242">
        <f t="shared" si="2"/>
        <v>0.99859020368741236</v>
      </c>
      <c r="L177" s="231" t="s">
        <v>86</v>
      </c>
    </row>
    <row r="178" spans="1:12" s="249" customFormat="1" ht="75">
      <c r="A178" s="243" t="s">
        <v>870</v>
      </c>
      <c r="B178" s="243" t="s">
        <v>133</v>
      </c>
      <c r="C178" s="35" t="s">
        <v>1108</v>
      </c>
      <c r="D178" s="248" t="s">
        <v>871</v>
      </c>
      <c r="E178" s="244" t="s">
        <v>192</v>
      </c>
      <c r="F178" s="44">
        <v>11</v>
      </c>
      <c r="G178" s="34">
        <v>27.53</v>
      </c>
      <c r="H178" s="34">
        <v>33.72</v>
      </c>
      <c r="I178" s="34">
        <v>370.92</v>
      </c>
      <c r="J178" s="245">
        <v>9.6709649715286521E-5</v>
      </c>
      <c r="K178" s="242">
        <f t="shared" si="2"/>
        <v>0.99868691333712767</v>
      </c>
      <c r="L178" s="231" t="s">
        <v>86</v>
      </c>
    </row>
    <row r="179" spans="1:12" s="249" customFormat="1" ht="60">
      <c r="A179" s="243" t="s">
        <v>916</v>
      </c>
      <c r="B179" s="243" t="s">
        <v>133</v>
      </c>
      <c r="C179" s="35" t="s">
        <v>535</v>
      </c>
      <c r="D179" s="248" t="s">
        <v>536</v>
      </c>
      <c r="E179" s="244" t="s">
        <v>192</v>
      </c>
      <c r="F179" s="44">
        <v>2</v>
      </c>
      <c r="G179" s="34">
        <v>125.59</v>
      </c>
      <c r="H179" s="34">
        <v>153.81</v>
      </c>
      <c r="I179" s="34">
        <v>307.62</v>
      </c>
      <c r="J179" s="245">
        <v>8.0205495647084108E-5</v>
      </c>
      <c r="K179" s="242">
        <f t="shared" si="2"/>
        <v>0.9987671188327748</v>
      </c>
      <c r="L179" s="231" t="s">
        <v>86</v>
      </c>
    </row>
    <row r="180" spans="1:12" s="249" customFormat="1" ht="45">
      <c r="A180" s="243" t="s">
        <v>772</v>
      </c>
      <c r="B180" s="243" t="s">
        <v>133</v>
      </c>
      <c r="C180" s="243" t="s">
        <v>1058</v>
      </c>
      <c r="D180" s="246" t="s">
        <v>773</v>
      </c>
      <c r="E180" s="244" t="s">
        <v>192</v>
      </c>
      <c r="F180" s="44">
        <v>4</v>
      </c>
      <c r="G180" s="34">
        <v>60.23</v>
      </c>
      <c r="H180" s="34">
        <v>73.760000000000005</v>
      </c>
      <c r="I180" s="34">
        <v>295.04000000000002</v>
      </c>
      <c r="J180" s="245">
        <v>7.6925523164019565E-5</v>
      </c>
      <c r="K180" s="242">
        <f t="shared" si="2"/>
        <v>0.99884404435593888</v>
      </c>
      <c r="L180" s="231" t="s">
        <v>86</v>
      </c>
    </row>
    <row r="181" spans="1:12" s="249" customFormat="1" ht="75">
      <c r="A181" s="243" t="s">
        <v>872</v>
      </c>
      <c r="B181" s="243" t="s">
        <v>133</v>
      </c>
      <c r="C181" s="35" t="s">
        <v>1109</v>
      </c>
      <c r="D181" s="248" t="s">
        <v>873</v>
      </c>
      <c r="E181" s="244" t="s">
        <v>192</v>
      </c>
      <c r="F181" s="44">
        <v>19</v>
      </c>
      <c r="G181" s="34">
        <v>12.22</v>
      </c>
      <c r="H181" s="34">
        <v>14.97</v>
      </c>
      <c r="I181" s="34">
        <v>284.43</v>
      </c>
      <c r="J181" s="245">
        <v>7.4159187071387209E-5</v>
      </c>
      <c r="K181" s="242">
        <f t="shared" si="2"/>
        <v>0.99891820354301031</v>
      </c>
      <c r="L181" s="231" t="s">
        <v>86</v>
      </c>
    </row>
    <row r="182" spans="1:12" s="249" customFormat="1" ht="45">
      <c r="A182" s="243" t="s">
        <v>791</v>
      </c>
      <c r="B182" s="243" t="s">
        <v>133</v>
      </c>
      <c r="C182" s="243" t="s">
        <v>1065</v>
      </c>
      <c r="D182" s="246" t="s">
        <v>792</v>
      </c>
      <c r="E182" s="244" t="s">
        <v>192</v>
      </c>
      <c r="F182" s="44">
        <v>3</v>
      </c>
      <c r="G182" s="34">
        <v>74.98</v>
      </c>
      <c r="H182" s="34">
        <v>91.83</v>
      </c>
      <c r="I182" s="34">
        <v>275.49</v>
      </c>
      <c r="J182" s="245">
        <v>7.1828268629527345E-5</v>
      </c>
      <c r="K182" s="242">
        <f t="shared" si="2"/>
        <v>0.99899003181163981</v>
      </c>
      <c r="L182" s="231" t="s">
        <v>86</v>
      </c>
    </row>
    <row r="183" spans="1:12" s="249" customFormat="1" ht="75">
      <c r="A183" s="243" t="s">
        <v>877</v>
      </c>
      <c r="B183" s="243" t="s">
        <v>133</v>
      </c>
      <c r="C183" s="243" t="s">
        <v>1111</v>
      </c>
      <c r="D183" s="246" t="s">
        <v>878</v>
      </c>
      <c r="E183" s="244" t="s">
        <v>192</v>
      </c>
      <c r="F183" s="44">
        <v>8</v>
      </c>
      <c r="G183" s="34">
        <v>26.79</v>
      </c>
      <c r="H183" s="34">
        <v>32.81</v>
      </c>
      <c r="I183" s="34">
        <v>262.48</v>
      </c>
      <c r="J183" s="245">
        <v>6.8436182619617189E-5</v>
      </c>
      <c r="K183" s="242">
        <f t="shared" si="2"/>
        <v>0.99905846799425946</v>
      </c>
      <c r="L183" s="231" t="s">
        <v>86</v>
      </c>
    </row>
    <row r="184" spans="1:12" s="249" customFormat="1" ht="45">
      <c r="A184" s="243" t="s">
        <v>797</v>
      </c>
      <c r="B184" s="243" t="s">
        <v>133</v>
      </c>
      <c r="C184" s="243" t="s">
        <v>1068</v>
      </c>
      <c r="D184" s="246" t="s">
        <v>798</v>
      </c>
      <c r="E184" s="244" t="s">
        <v>192</v>
      </c>
      <c r="F184" s="44">
        <v>19</v>
      </c>
      <c r="G184" s="34">
        <v>11.11</v>
      </c>
      <c r="H184" s="34">
        <v>13.61</v>
      </c>
      <c r="I184" s="34">
        <v>258.58999999999997</v>
      </c>
      <c r="J184" s="245">
        <v>6.7421946295362711E-5</v>
      </c>
      <c r="K184" s="242">
        <f t="shared" si="2"/>
        <v>0.99912588994055485</v>
      </c>
      <c r="L184" s="231" t="s">
        <v>86</v>
      </c>
    </row>
    <row r="185" spans="1:12" s="249" customFormat="1" ht="45">
      <c r="A185" s="243" t="s">
        <v>625</v>
      </c>
      <c r="B185" s="243" t="s">
        <v>133</v>
      </c>
      <c r="C185" s="35" t="s">
        <v>988</v>
      </c>
      <c r="D185" s="248" t="s">
        <v>626</v>
      </c>
      <c r="E185" s="244" t="s">
        <v>141</v>
      </c>
      <c r="F185" s="44">
        <v>500</v>
      </c>
      <c r="G185" s="34">
        <v>0.4</v>
      </c>
      <c r="H185" s="34">
        <v>0.49</v>
      </c>
      <c r="I185" s="34">
        <v>245</v>
      </c>
      <c r="J185" s="245">
        <v>6.3878637388777081E-5</v>
      </c>
      <c r="K185" s="242">
        <f t="shared" si="2"/>
        <v>0.99918976857794362</v>
      </c>
      <c r="L185" s="231" t="s">
        <v>86</v>
      </c>
    </row>
    <row r="186" spans="1:12" s="249" customFormat="1" ht="75">
      <c r="A186" s="243" t="s">
        <v>867</v>
      </c>
      <c r="B186" s="243" t="s">
        <v>133</v>
      </c>
      <c r="C186" s="243" t="s">
        <v>1107</v>
      </c>
      <c r="D186" s="246" t="s">
        <v>868</v>
      </c>
      <c r="E186" s="244" t="s">
        <v>192</v>
      </c>
      <c r="F186" s="44">
        <v>20</v>
      </c>
      <c r="G186" s="34">
        <v>9.85</v>
      </c>
      <c r="H186" s="34">
        <v>12.06</v>
      </c>
      <c r="I186" s="34">
        <v>241.2</v>
      </c>
      <c r="J186" s="245">
        <v>6.2887866686420544E-5</v>
      </c>
      <c r="K186" s="242">
        <f t="shared" si="2"/>
        <v>0.99925265644463002</v>
      </c>
      <c r="L186" s="231" t="s">
        <v>86</v>
      </c>
    </row>
    <row r="187" spans="1:12" s="249" customFormat="1" ht="45">
      <c r="A187" s="243" t="s">
        <v>784</v>
      </c>
      <c r="B187" s="243" t="s">
        <v>133</v>
      </c>
      <c r="C187" s="35" t="s">
        <v>1062</v>
      </c>
      <c r="D187" s="248" t="s">
        <v>785</v>
      </c>
      <c r="E187" s="244" t="s">
        <v>192</v>
      </c>
      <c r="F187" s="44">
        <v>69</v>
      </c>
      <c r="G187" s="34">
        <v>2.52</v>
      </c>
      <c r="H187" s="34">
        <v>3.09</v>
      </c>
      <c r="I187" s="34">
        <v>213.21</v>
      </c>
      <c r="J187" s="245">
        <v>5.5590058276168011E-5</v>
      </c>
      <c r="K187" s="242">
        <f t="shared" si="2"/>
        <v>0.99930824650290617</v>
      </c>
      <c r="L187" s="231" t="s">
        <v>86</v>
      </c>
    </row>
    <row r="188" spans="1:12" s="249" customFormat="1" ht="75">
      <c r="A188" s="243" t="s">
        <v>869</v>
      </c>
      <c r="B188" s="243" t="s">
        <v>133</v>
      </c>
      <c r="C188" s="35" t="s">
        <v>405</v>
      </c>
      <c r="D188" s="248" t="s">
        <v>406</v>
      </c>
      <c r="E188" s="244" t="s">
        <v>192</v>
      </c>
      <c r="F188" s="44">
        <v>11</v>
      </c>
      <c r="G188" s="34">
        <v>15.46</v>
      </c>
      <c r="H188" s="34">
        <v>18.93</v>
      </c>
      <c r="I188" s="34">
        <v>208.23</v>
      </c>
      <c r="J188" s="245">
        <v>5.4291627197816536E-5</v>
      </c>
      <c r="K188" s="242">
        <f t="shared" si="2"/>
        <v>0.99936253813010401</v>
      </c>
      <c r="L188" s="231" t="s">
        <v>86</v>
      </c>
    </row>
    <row r="189" spans="1:12" s="249" customFormat="1" ht="60">
      <c r="A189" s="243" t="s">
        <v>845</v>
      </c>
      <c r="B189" s="243" t="s">
        <v>133</v>
      </c>
      <c r="C189" s="35" t="s">
        <v>1094</v>
      </c>
      <c r="D189" s="248" t="s">
        <v>846</v>
      </c>
      <c r="E189" s="244" t="s">
        <v>192</v>
      </c>
      <c r="F189" s="44">
        <v>18</v>
      </c>
      <c r="G189" s="34">
        <v>9.2100000000000009</v>
      </c>
      <c r="H189" s="34">
        <v>11.28</v>
      </c>
      <c r="I189" s="34">
        <v>203.04</v>
      </c>
      <c r="J189" s="245">
        <v>5.293844300170326E-5</v>
      </c>
      <c r="K189" s="242">
        <f t="shared" si="2"/>
        <v>0.9994154765731057</v>
      </c>
      <c r="L189" s="231" t="s">
        <v>86</v>
      </c>
    </row>
    <row r="190" spans="1:12" s="249" customFormat="1" ht="45">
      <c r="A190" s="243" t="s">
        <v>793</v>
      </c>
      <c r="B190" s="243" t="s">
        <v>133</v>
      </c>
      <c r="C190" s="35" t="s">
        <v>1066</v>
      </c>
      <c r="D190" s="248" t="s">
        <v>794</v>
      </c>
      <c r="E190" s="244" t="s">
        <v>192</v>
      </c>
      <c r="F190" s="44">
        <v>6</v>
      </c>
      <c r="G190" s="34">
        <v>27.16</v>
      </c>
      <c r="H190" s="34">
        <v>33.26</v>
      </c>
      <c r="I190" s="34">
        <v>199.56</v>
      </c>
      <c r="J190" s="245">
        <v>5.2031105621650434E-5</v>
      </c>
      <c r="K190" s="242">
        <f t="shared" si="2"/>
        <v>0.99946750767872738</v>
      </c>
      <c r="L190" s="231" t="s">
        <v>86</v>
      </c>
    </row>
    <row r="191" spans="1:12" s="249" customFormat="1" ht="30">
      <c r="A191" s="243" t="s">
        <v>956</v>
      </c>
      <c r="B191" s="243" t="s">
        <v>181</v>
      </c>
      <c r="C191" s="35" t="s">
        <v>1148</v>
      </c>
      <c r="D191" s="248" t="s">
        <v>957</v>
      </c>
      <c r="E191" s="244" t="s">
        <v>958</v>
      </c>
      <c r="F191" s="44">
        <v>3</v>
      </c>
      <c r="G191" s="34">
        <v>52.38</v>
      </c>
      <c r="H191" s="34">
        <v>64.150000000000006</v>
      </c>
      <c r="I191" s="34">
        <v>192.45</v>
      </c>
      <c r="J191" s="245">
        <v>5.0177321491714893E-5</v>
      </c>
      <c r="K191" s="242">
        <f t="shared" si="2"/>
        <v>0.99951768500021909</v>
      </c>
      <c r="L191" s="231" t="s">
        <v>86</v>
      </c>
    </row>
    <row r="192" spans="1:12" s="249" customFormat="1" ht="75">
      <c r="A192" s="243" t="s">
        <v>853</v>
      </c>
      <c r="B192" s="243" t="s">
        <v>133</v>
      </c>
      <c r="C192" s="243" t="s">
        <v>1098</v>
      </c>
      <c r="D192" s="246" t="s">
        <v>854</v>
      </c>
      <c r="E192" s="244" t="s">
        <v>192</v>
      </c>
      <c r="F192" s="44">
        <v>23</v>
      </c>
      <c r="G192" s="34">
        <v>6.35</v>
      </c>
      <c r="H192" s="34">
        <v>7.78</v>
      </c>
      <c r="I192" s="34">
        <v>178.94</v>
      </c>
      <c r="J192" s="245">
        <v>4.6654870915705192E-5</v>
      </c>
      <c r="K192" s="242">
        <f t="shared" si="2"/>
        <v>0.9995643398711348</v>
      </c>
      <c r="L192" s="231" t="s">
        <v>86</v>
      </c>
    </row>
    <row r="193" spans="1:12" s="249" customFormat="1" ht="75">
      <c r="A193" s="243" t="s">
        <v>876</v>
      </c>
      <c r="B193" s="243" t="s">
        <v>133</v>
      </c>
      <c r="C193" s="35" t="s">
        <v>407</v>
      </c>
      <c r="D193" s="248" t="s">
        <v>408</v>
      </c>
      <c r="E193" s="244" t="s">
        <v>192</v>
      </c>
      <c r="F193" s="44">
        <v>8</v>
      </c>
      <c r="G193" s="34">
        <v>14.81</v>
      </c>
      <c r="H193" s="34">
        <v>18.14</v>
      </c>
      <c r="I193" s="34">
        <v>145.12</v>
      </c>
      <c r="J193" s="245">
        <v>3.7837011664731962E-5</v>
      </c>
      <c r="K193" s="242">
        <f t="shared" si="2"/>
        <v>0.99960217688279951</v>
      </c>
      <c r="L193" s="231" t="s">
        <v>86</v>
      </c>
    </row>
    <row r="194" spans="1:12" s="249" customFormat="1" ht="45">
      <c r="A194" s="243" t="s">
        <v>795</v>
      </c>
      <c r="B194" s="243" t="s">
        <v>133</v>
      </c>
      <c r="C194" s="243" t="s">
        <v>1067</v>
      </c>
      <c r="D194" s="246" t="s">
        <v>796</v>
      </c>
      <c r="E194" s="244" t="s">
        <v>192</v>
      </c>
      <c r="F194" s="44">
        <v>11</v>
      </c>
      <c r="G194" s="34">
        <v>10.46</v>
      </c>
      <c r="H194" s="34">
        <v>12.81</v>
      </c>
      <c r="I194" s="34">
        <v>140.91</v>
      </c>
      <c r="J194" s="245">
        <v>3.6739342018173794E-5</v>
      </c>
      <c r="K194" s="242">
        <f t="shared" si="2"/>
        <v>0.99963891622481771</v>
      </c>
      <c r="L194" s="231" t="s">
        <v>86</v>
      </c>
    </row>
    <row r="195" spans="1:12" s="249" customFormat="1" ht="23.25">
      <c r="A195" s="243" t="s">
        <v>823</v>
      </c>
      <c r="B195" s="243" t="s">
        <v>181</v>
      </c>
      <c r="C195" s="243" t="s">
        <v>1083</v>
      </c>
      <c r="D195" s="246" t="s">
        <v>1084</v>
      </c>
      <c r="E195" s="244" t="s">
        <v>215</v>
      </c>
      <c r="F195" s="44">
        <v>5</v>
      </c>
      <c r="G195" s="34">
        <v>21.72</v>
      </c>
      <c r="H195" s="34">
        <v>26.6</v>
      </c>
      <c r="I195" s="34">
        <v>133</v>
      </c>
      <c r="J195" s="245">
        <v>3.4676974582478993E-5</v>
      </c>
      <c r="K195" s="242">
        <f t="shared" si="2"/>
        <v>0.99967359319940019</v>
      </c>
      <c r="L195" s="231" t="s">
        <v>86</v>
      </c>
    </row>
    <row r="196" spans="1:12" s="249" customFormat="1" ht="30">
      <c r="A196" s="243" t="s">
        <v>822</v>
      </c>
      <c r="B196" s="243" t="s">
        <v>181</v>
      </c>
      <c r="C196" s="35" t="s">
        <v>1081</v>
      </c>
      <c r="D196" s="248" t="s">
        <v>1082</v>
      </c>
      <c r="E196" s="244" t="s">
        <v>215</v>
      </c>
      <c r="F196" s="44">
        <v>5</v>
      </c>
      <c r="G196" s="34">
        <v>20.73</v>
      </c>
      <c r="H196" s="34">
        <v>25.39</v>
      </c>
      <c r="I196" s="34">
        <v>126.95</v>
      </c>
      <c r="J196" s="245">
        <v>3.3099563332674497E-5</v>
      </c>
      <c r="K196" s="242">
        <f t="shared" si="2"/>
        <v>0.99970669276273283</v>
      </c>
      <c r="L196" s="231" t="s">
        <v>86</v>
      </c>
    </row>
    <row r="197" spans="1:12" s="249" customFormat="1" ht="45">
      <c r="A197" s="243" t="s">
        <v>954</v>
      </c>
      <c r="B197" s="243" t="s">
        <v>181</v>
      </c>
      <c r="C197" s="243" t="s">
        <v>1147</v>
      </c>
      <c r="D197" s="246" t="s">
        <v>955</v>
      </c>
      <c r="E197" s="244" t="s">
        <v>246</v>
      </c>
      <c r="F197" s="44">
        <v>6</v>
      </c>
      <c r="G197" s="34">
        <v>16.55</v>
      </c>
      <c r="H197" s="34">
        <v>20.27</v>
      </c>
      <c r="I197" s="34">
        <v>121.62</v>
      </c>
      <c r="J197" s="245">
        <v>3.1709877058053344E-5</v>
      </c>
      <c r="K197" s="242">
        <f t="shared" si="2"/>
        <v>0.99973840263979086</v>
      </c>
      <c r="L197" s="231" t="s">
        <v>86</v>
      </c>
    </row>
    <row r="198" spans="1:12" s="249" customFormat="1" ht="60">
      <c r="A198" s="243" t="s">
        <v>810</v>
      </c>
      <c r="B198" s="243" t="s">
        <v>133</v>
      </c>
      <c r="C198" s="243" t="s">
        <v>1074</v>
      </c>
      <c r="D198" s="246" t="s">
        <v>811</v>
      </c>
      <c r="E198" s="244" t="s">
        <v>141</v>
      </c>
      <c r="F198" s="44">
        <v>9.8000000000000007</v>
      </c>
      <c r="G198" s="34">
        <v>9.76</v>
      </c>
      <c r="H198" s="34">
        <v>11.95</v>
      </c>
      <c r="I198" s="34">
        <v>117.11</v>
      </c>
      <c r="J198" s="245">
        <v>3.0533988671835448E-5</v>
      </c>
      <c r="K198" s="242">
        <f t="shared" si="2"/>
        <v>0.99976893662846267</v>
      </c>
      <c r="L198" s="231" t="s">
        <v>86</v>
      </c>
    </row>
    <row r="199" spans="1:12" s="249" customFormat="1" ht="60">
      <c r="A199" s="243" t="s">
        <v>887</v>
      </c>
      <c r="B199" s="243" t="s">
        <v>133</v>
      </c>
      <c r="C199" s="35" t="s">
        <v>1116</v>
      </c>
      <c r="D199" s="248" t="s">
        <v>888</v>
      </c>
      <c r="E199" s="244" t="s">
        <v>141</v>
      </c>
      <c r="F199" s="44">
        <v>2.9</v>
      </c>
      <c r="G199" s="34">
        <v>32.29</v>
      </c>
      <c r="H199" s="34">
        <v>39.549999999999997</v>
      </c>
      <c r="I199" s="34">
        <v>114.7</v>
      </c>
      <c r="J199" s="245">
        <v>2.9905631463235639E-5</v>
      </c>
      <c r="K199" s="242">
        <f t="shared" si="2"/>
        <v>0.99979884225992588</v>
      </c>
      <c r="L199" s="231" t="s">
        <v>86</v>
      </c>
    </row>
    <row r="200" spans="1:12" s="249" customFormat="1" ht="75">
      <c r="A200" s="243" t="s">
        <v>891</v>
      </c>
      <c r="B200" s="243" t="s">
        <v>133</v>
      </c>
      <c r="C200" s="243" t="s">
        <v>1117</v>
      </c>
      <c r="D200" s="246" t="s">
        <v>892</v>
      </c>
      <c r="E200" s="244" t="s">
        <v>192</v>
      </c>
      <c r="F200" s="44">
        <v>2</v>
      </c>
      <c r="G200" s="34">
        <v>41.71</v>
      </c>
      <c r="H200" s="34">
        <v>51.08</v>
      </c>
      <c r="I200" s="34">
        <v>102.16</v>
      </c>
      <c r="J200" s="245">
        <v>2.6636088145459048E-5</v>
      </c>
      <c r="K200" s="242">
        <f t="shared" si="2"/>
        <v>0.99982547834807134</v>
      </c>
      <c r="L200" s="231" t="s">
        <v>86</v>
      </c>
    </row>
    <row r="201" spans="1:12" s="249" customFormat="1" ht="45">
      <c r="A201" s="243" t="s">
        <v>953</v>
      </c>
      <c r="B201" s="243" t="s">
        <v>181</v>
      </c>
      <c r="C201" s="35" t="s">
        <v>1145</v>
      </c>
      <c r="D201" s="248" t="s">
        <v>1146</v>
      </c>
      <c r="E201" s="244" t="s">
        <v>220</v>
      </c>
      <c r="F201" s="44">
        <v>3.6</v>
      </c>
      <c r="G201" s="34">
        <v>21.22</v>
      </c>
      <c r="H201" s="34">
        <v>25.99</v>
      </c>
      <c r="I201" s="34">
        <v>93.56</v>
      </c>
      <c r="J201" s="245">
        <v>2.4393817608546874E-5</v>
      </c>
      <c r="K201" s="242">
        <f t="shared" si="2"/>
        <v>0.99984987216567989</v>
      </c>
      <c r="L201" s="231" t="s">
        <v>86</v>
      </c>
    </row>
    <row r="202" spans="1:12" s="249" customFormat="1" ht="60">
      <c r="A202" s="243" t="s">
        <v>837</v>
      </c>
      <c r="B202" s="243" t="s">
        <v>133</v>
      </c>
      <c r="C202" s="35" t="s">
        <v>1090</v>
      </c>
      <c r="D202" s="248" t="s">
        <v>838</v>
      </c>
      <c r="E202" s="244" t="s">
        <v>192</v>
      </c>
      <c r="F202" s="44">
        <v>1</v>
      </c>
      <c r="G202" s="34">
        <v>72.959999999999994</v>
      </c>
      <c r="H202" s="34">
        <v>89.35</v>
      </c>
      <c r="I202" s="34">
        <v>89.35</v>
      </c>
      <c r="J202" s="245">
        <v>2.3296147961988702E-5</v>
      </c>
      <c r="K202" s="242">
        <f t="shared" si="2"/>
        <v>0.99987316831364192</v>
      </c>
      <c r="L202" s="231" t="s">
        <v>86</v>
      </c>
    </row>
    <row r="203" spans="1:12" s="249" customFormat="1" ht="75">
      <c r="A203" s="243" t="s">
        <v>881</v>
      </c>
      <c r="B203" s="243" t="s">
        <v>133</v>
      </c>
      <c r="C203" s="35" t="s">
        <v>1113</v>
      </c>
      <c r="D203" s="248" t="s">
        <v>882</v>
      </c>
      <c r="E203" s="244" t="s">
        <v>192</v>
      </c>
      <c r="F203" s="44">
        <v>3</v>
      </c>
      <c r="G203" s="34">
        <v>19.75</v>
      </c>
      <c r="H203" s="34">
        <v>24.19</v>
      </c>
      <c r="I203" s="34">
        <v>72.569999999999993</v>
      </c>
      <c r="J203" s="245">
        <v>1.8921113123687969E-5</v>
      </c>
      <c r="K203" s="242">
        <f t="shared" si="2"/>
        <v>0.99989208942676566</v>
      </c>
      <c r="L203" s="231" t="s">
        <v>86</v>
      </c>
    </row>
    <row r="204" spans="1:12" s="249" customFormat="1" ht="45">
      <c r="A204" s="243" t="s">
        <v>780</v>
      </c>
      <c r="B204" s="243" t="s">
        <v>133</v>
      </c>
      <c r="C204" s="35" t="s">
        <v>1060</v>
      </c>
      <c r="D204" s="248" t="s">
        <v>781</v>
      </c>
      <c r="E204" s="244" t="s">
        <v>192</v>
      </c>
      <c r="F204" s="44">
        <v>22</v>
      </c>
      <c r="G204" s="34">
        <v>2.57</v>
      </c>
      <c r="H204" s="34">
        <v>3.15</v>
      </c>
      <c r="I204" s="34">
        <v>69.3</v>
      </c>
      <c r="J204" s="245">
        <v>1.8068528861396947E-5</v>
      </c>
      <c r="K204" s="242">
        <f t="shared" si="2"/>
        <v>0.9999101579556271</v>
      </c>
      <c r="L204" s="231" t="s">
        <v>86</v>
      </c>
    </row>
    <row r="205" spans="1:12" s="249" customFormat="1" ht="30">
      <c r="A205" s="243" t="s">
        <v>631</v>
      </c>
      <c r="B205" s="243" t="s">
        <v>133</v>
      </c>
      <c r="C205" s="35" t="s">
        <v>990</v>
      </c>
      <c r="D205" s="248" t="s">
        <v>632</v>
      </c>
      <c r="E205" s="244" t="s">
        <v>192</v>
      </c>
      <c r="F205" s="44">
        <v>4</v>
      </c>
      <c r="G205" s="34">
        <v>13.2</v>
      </c>
      <c r="H205" s="34">
        <v>16.170000000000002</v>
      </c>
      <c r="I205" s="34">
        <v>64.680000000000007</v>
      </c>
      <c r="J205" s="245">
        <v>1.6863960270637154E-5</v>
      </c>
      <c r="K205" s="242">
        <f t="shared" si="2"/>
        <v>0.99992702191589777</v>
      </c>
      <c r="L205" s="231" t="s">
        <v>86</v>
      </c>
    </row>
    <row r="206" spans="1:12" s="249" customFormat="1" ht="60">
      <c r="A206" s="243" t="s">
        <v>788</v>
      </c>
      <c r="B206" s="243" t="s">
        <v>133</v>
      </c>
      <c r="C206" s="243" t="s">
        <v>499</v>
      </c>
      <c r="D206" s="246" t="s">
        <v>500</v>
      </c>
      <c r="E206" s="244" t="s">
        <v>192</v>
      </c>
      <c r="F206" s="44">
        <v>1</v>
      </c>
      <c r="G206" s="34">
        <v>40.97</v>
      </c>
      <c r="H206" s="34">
        <v>50.18</v>
      </c>
      <c r="I206" s="34">
        <v>50.18</v>
      </c>
      <c r="J206" s="245">
        <v>1.3083387853750344E-5</v>
      </c>
      <c r="K206" s="242">
        <f t="shared" si="2"/>
        <v>0.99994010530375155</v>
      </c>
      <c r="L206" s="231" t="s">
        <v>86</v>
      </c>
    </row>
    <row r="207" spans="1:12" s="249" customFormat="1" ht="45">
      <c r="A207" s="243" t="s">
        <v>841</v>
      </c>
      <c r="B207" s="243" t="s">
        <v>133</v>
      </c>
      <c r="C207" s="35" t="s">
        <v>1092</v>
      </c>
      <c r="D207" s="248" t="s">
        <v>842</v>
      </c>
      <c r="E207" s="244" t="s">
        <v>192</v>
      </c>
      <c r="F207" s="44">
        <v>6</v>
      </c>
      <c r="G207" s="34">
        <v>5</v>
      </c>
      <c r="H207" s="34">
        <v>6.12</v>
      </c>
      <c r="I207" s="34">
        <v>36.72</v>
      </c>
      <c r="J207" s="245">
        <v>9.5739737343505903E-6</v>
      </c>
      <c r="K207" s="242">
        <f t="shared" si="2"/>
        <v>0.9999496792774859</v>
      </c>
      <c r="L207" s="231" t="s">
        <v>86</v>
      </c>
    </row>
    <row r="208" spans="1:12" s="249" customFormat="1" ht="45">
      <c r="A208" s="243" t="s">
        <v>799</v>
      </c>
      <c r="B208" s="243" t="s">
        <v>133</v>
      </c>
      <c r="C208" s="243" t="s">
        <v>1069</v>
      </c>
      <c r="D208" s="246" t="s">
        <v>800</v>
      </c>
      <c r="E208" s="244" t="s">
        <v>192</v>
      </c>
      <c r="F208" s="44">
        <v>2</v>
      </c>
      <c r="G208" s="34">
        <v>12.38</v>
      </c>
      <c r="H208" s="34">
        <v>15.16</v>
      </c>
      <c r="I208" s="34">
        <v>30.32</v>
      </c>
      <c r="J208" s="245">
        <v>7.9053072882764128E-6</v>
      </c>
      <c r="K208" s="242">
        <f t="shared" si="2"/>
        <v>0.99995758458477413</v>
      </c>
      <c r="L208" s="231" t="s">
        <v>86</v>
      </c>
    </row>
    <row r="209" spans="1:12" s="249" customFormat="1" ht="45">
      <c r="A209" s="243" t="s">
        <v>802</v>
      </c>
      <c r="B209" s="243" t="s">
        <v>133</v>
      </c>
      <c r="C209" s="35" t="s">
        <v>1070</v>
      </c>
      <c r="D209" s="248" t="s">
        <v>803</v>
      </c>
      <c r="E209" s="244" t="s">
        <v>192</v>
      </c>
      <c r="F209" s="44">
        <v>1</v>
      </c>
      <c r="G209" s="34">
        <v>23.18</v>
      </c>
      <c r="H209" s="34">
        <v>28.39</v>
      </c>
      <c r="I209" s="34">
        <v>28.39</v>
      </c>
      <c r="J209" s="245">
        <v>7.4021000631321699E-6</v>
      </c>
      <c r="K209" s="242">
        <f t="shared" si="2"/>
        <v>0.99996498668483724</v>
      </c>
      <c r="L209" s="231" t="s">
        <v>86</v>
      </c>
    </row>
    <row r="210" spans="1:12" s="249" customFormat="1" ht="60">
      <c r="A210" s="243" t="s">
        <v>865</v>
      </c>
      <c r="B210" s="243" t="s">
        <v>133</v>
      </c>
      <c r="C210" s="243" t="s">
        <v>1106</v>
      </c>
      <c r="D210" s="246" t="s">
        <v>866</v>
      </c>
      <c r="E210" s="244" t="s">
        <v>192</v>
      </c>
      <c r="F210" s="44">
        <v>1</v>
      </c>
      <c r="G210" s="34">
        <v>21.26</v>
      </c>
      <c r="H210" s="34">
        <v>26.04</v>
      </c>
      <c r="I210" s="34">
        <v>26.04</v>
      </c>
      <c r="J210" s="245">
        <v>6.7893866024643071E-6</v>
      </c>
      <c r="K210" s="242">
        <f t="shared" si="2"/>
        <v>0.99997177607143972</v>
      </c>
      <c r="L210" s="231" t="s">
        <v>86</v>
      </c>
    </row>
    <row r="211" spans="1:12" s="249" customFormat="1" ht="60">
      <c r="A211" s="243" t="s">
        <v>847</v>
      </c>
      <c r="B211" s="243" t="s">
        <v>133</v>
      </c>
      <c r="C211" s="243" t="s">
        <v>1095</v>
      </c>
      <c r="D211" s="246" t="s">
        <v>848</v>
      </c>
      <c r="E211" s="244" t="s">
        <v>192</v>
      </c>
      <c r="F211" s="44">
        <v>2</v>
      </c>
      <c r="G211" s="34">
        <v>9.93</v>
      </c>
      <c r="H211" s="34">
        <v>12.16</v>
      </c>
      <c r="I211" s="34">
        <v>24.32</v>
      </c>
      <c r="J211" s="245">
        <v>6.3409324950818729E-6</v>
      </c>
      <c r="K211" s="242">
        <f t="shared" si="2"/>
        <v>0.9999781170039348</v>
      </c>
      <c r="L211" s="231" t="s">
        <v>86</v>
      </c>
    </row>
    <row r="212" spans="1:12" s="249" customFormat="1" ht="45">
      <c r="A212" s="243" t="s">
        <v>782</v>
      </c>
      <c r="B212" s="243" t="s">
        <v>133</v>
      </c>
      <c r="C212" s="35" t="s">
        <v>1061</v>
      </c>
      <c r="D212" s="248" t="s">
        <v>783</v>
      </c>
      <c r="E212" s="244" t="s">
        <v>192</v>
      </c>
      <c r="F212" s="44">
        <v>6</v>
      </c>
      <c r="G212" s="34">
        <v>2.44</v>
      </c>
      <c r="H212" s="34">
        <v>2.99</v>
      </c>
      <c r="I212" s="34">
        <v>17.940000000000001</v>
      </c>
      <c r="J212" s="245">
        <v>4.6774806316516778E-6</v>
      </c>
      <c r="K212" s="242">
        <f t="shared" si="2"/>
        <v>0.9999827944845664</v>
      </c>
      <c r="L212" s="231" t="s">
        <v>86</v>
      </c>
    </row>
    <row r="213" spans="1:12" s="249" customFormat="1" ht="45">
      <c r="A213" s="243" t="s">
        <v>801</v>
      </c>
      <c r="B213" s="243" t="s">
        <v>133</v>
      </c>
      <c r="C213" s="35" t="s">
        <v>411</v>
      </c>
      <c r="D213" s="248" t="s">
        <v>412</v>
      </c>
      <c r="E213" s="244" t="s">
        <v>192</v>
      </c>
      <c r="F213" s="44">
        <v>1</v>
      </c>
      <c r="G213" s="34">
        <v>13.93</v>
      </c>
      <c r="H213" s="34">
        <v>17.059999999999999</v>
      </c>
      <c r="I213" s="34">
        <v>17.059999999999999</v>
      </c>
      <c r="J213" s="245">
        <v>4.4480389953164775E-6</v>
      </c>
      <c r="K213" s="242">
        <f t="shared" si="2"/>
        <v>0.99998724252356175</v>
      </c>
      <c r="L213" s="231" t="s">
        <v>86</v>
      </c>
    </row>
    <row r="214" spans="1:12" s="249" customFormat="1" ht="45">
      <c r="A214" s="243" t="s">
        <v>851</v>
      </c>
      <c r="B214" s="243" t="s">
        <v>133</v>
      </c>
      <c r="C214" s="35" t="s">
        <v>1097</v>
      </c>
      <c r="D214" s="248" t="s">
        <v>852</v>
      </c>
      <c r="E214" s="244" t="s">
        <v>192</v>
      </c>
      <c r="F214" s="44">
        <v>2</v>
      </c>
      <c r="G214" s="34">
        <v>6.75</v>
      </c>
      <c r="H214" s="34">
        <v>8.27</v>
      </c>
      <c r="I214" s="34">
        <v>16.54</v>
      </c>
      <c r="J214" s="245">
        <v>4.3124598465729509E-6</v>
      </c>
      <c r="K214" s="242">
        <f t="shared" si="2"/>
        <v>0.9999915549834083</v>
      </c>
      <c r="L214" s="231" t="s">
        <v>86</v>
      </c>
    </row>
    <row r="215" spans="1:12" s="249" customFormat="1" ht="45">
      <c r="A215" s="243" t="s">
        <v>839</v>
      </c>
      <c r="B215" s="243" t="s">
        <v>133</v>
      </c>
      <c r="C215" s="35" t="s">
        <v>1091</v>
      </c>
      <c r="D215" s="248" t="s">
        <v>840</v>
      </c>
      <c r="E215" s="244" t="s">
        <v>192</v>
      </c>
      <c r="F215" s="44">
        <v>4</v>
      </c>
      <c r="G215" s="34">
        <v>2.56</v>
      </c>
      <c r="H215" s="34">
        <v>3.14</v>
      </c>
      <c r="I215" s="34">
        <v>12.56</v>
      </c>
      <c r="J215" s="245">
        <v>3.2747579004205723E-6</v>
      </c>
      <c r="K215" s="242">
        <f t="shared" si="2"/>
        <v>0.99999482974130871</v>
      </c>
      <c r="L215" s="231" t="s">
        <v>86</v>
      </c>
    </row>
    <row r="216" spans="1:12" s="249" customFormat="1" ht="45">
      <c r="A216" s="243" t="s">
        <v>786</v>
      </c>
      <c r="B216" s="243" t="s">
        <v>133</v>
      </c>
      <c r="C216" s="35" t="s">
        <v>1063</v>
      </c>
      <c r="D216" s="248" t="s">
        <v>787</v>
      </c>
      <c r="E216" s="244" t="s">
        <v>192</v>
      </c>
      <c r="F216" s="44">
        <v>3</v>
      </c>
      <c r="G216" s="34">
        <v>3.09</v>
      </c>
      <c r="H216" s="34">
        <v>3.78</v>
      </c>
      <c r="I216" s="34">
        <v>11.34</v>
      </c>
      <c r="J216" s="245">
        <v>2.9566683591376823E-6</v>
      </c>
      <c r="K216" s="242">
        <f t="shared" si="2"/>
        <v>0.99999778640966785</v>
      </c>
      <c r="L216" s="231" t="s">
        <v>86</v>
      </c>
    </row>
    <row r="217" spans="1:12" s="249" customFormat="1" ht="60">
      <c r="A217" s="243" t="s">
        <v>849</v>
      </c>
      <c r="B217" s="243" t="s">
        <v>133</v>
      </c>
      <c r="C217" s="35" t="s">
        <v>1096</v>
      </c>
      <c r="D217" s="248" t="s">
        <v>850</v>
      </c>
      <c r="E217" s="244" t="s">
        <v>192</v>
      </c>
      <c r="F217" s="44">
        <v>1</v>
      </c>
      <c r="G217" s="34">
        <v>6.93</v>
      </c>
      <c r="H217" s="34">
        <v>8.49</v>
      </c>
      <c r="I217" s="34">
        <v>8.49</v>
      </c>
      <c r="J217" s="245">
        <v>2.2135903323702753E-6</v>
      </c>
      <c r="K217" s="242">
        <f t="shared" si="2"/>
        <v>1.0000000000000002</v>
      </c>
      <c r="L217" s="231" t="s">
        <v>86</v>
      </c>
    </row>
    <row r="218" spans="1:12" ht="15">
      <c r="A218" s="416"/>
      <c r="B218" s="417"/>
      <c r="C218" s="417"/>
      <c r="D218" s="417"/>
      <c r="E218" s="417"/>
      <c r="F218" s="417"/>
      <c r="G218" s="417"/>
      <c r="H218" s="418"/>
      <c r="I218" s="422">
        <f>SUM(I28:I217)</f>
        <v>3835398.0300000026</v>
      </c>
      <c r="J218" s="424">
        <f>SUM(J28:J217)</f>
        <v>1.0000000000000002</v>
      </c>
      <c r="K218" s="426">
        <f>K217</f>
        <v>1.0000000000000002</v>
      </c>
      <c r="L218" s="427"/>
    </row>
    <row r="219" spans="1:12" ht="15">
      <c r="A219" s="419"/>
      <c r="B219" s="420"/>
      <c r="C219" s="420"/>
      <c r="D219" s="420"/>
      <c r="E219" s="420"/>
      <c r="F219" s="420"/>
      <c r="G219" s="420"/>
      <c r="H219" s="421"/>
      <c r="I219" s="423"/>
      <c r="J219" s="425"/>
      <c r="K219" s="426"/>
      <c r="L219" s="427"/>
    </row>
  </sheetData>
  <sortState ref="A28:J217">
    <sortCondition descending="1" ref="I28:I217"/>
  </sortState>
  <mergeCells count="30">
    <mergeCell ref="A218:H219"/>
    <mergeCell ref="I218:I219"/>
    <mergeCell ref="J218:J219"/>
    <mergeCell ref="K218:K219"/>
    <mergeCell ref="L218:L219"/>
    <mergeCell ref="C19:H20"/>
    <mergeCell ref="I19:J19"/>
    <mergeCell ref="A18:B18"/>
    <mergeCell ref="A15:B15"/>
    <mergeCell ref="C18:L18"/>
    <mergeCell ref="C15:L15"/>
    <mergeCell ref="K19:L19"/>
    <mergeCell ref="A16:B17"/>
    <mergeCell ref="C16:L17"/>
    <mergeCell ref="G25:G26"/>
    <mergeCell ref="J25:J26"/>
    <mergeCell ref="A22:L23"/>
    <mergeCell ref="I20:J20"/>
    <mergeCell ref="K20:L20"/>
    <mergeCell ref="A25:A26"/>
    <mergeCell ref="C25:C26"/>
    <mergeCell ref="K25:K26"/>
    <mergeCell ref="B25:B26"/>
    <mergeCell ref="L25:L26"/>
    <mergeCell ref="D25:D26"/>
    <mergeCell ref="H25:H26"/>
    <mergeCell ref="I25:I26"/>
    <mergeCell ref="E25:E26"/>
    <mergeCell ref="F25:F26"/>
    <mergeCell ref="A19:B20"/>
  </mergeCells>
  <pageMargins left="1.1811023622047245" right="0.78740157480314965" top="0.39370078740157483" bottom="0.9055118110236221" header="0.39370078740157483" footer="0.19685039370078741"/>
  <pageSetup paperSize="9" scale="50" fitToHeight="0" orientation="landscape" r:id="rId1"/>
  <headerFooter>
    <oddFooter>&amp;C&amp;14Avenida Presidente Vargas, 446, Centro, Santo Antônio dos Lopes/MA&amp;RPágina &amp;P</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pageSetUpPr fitToPage="1"/>
  </sheetPr>
  <dimension ref="A10:AD91"/>
  <sheetViews>
    <sheetView view="pageBreakPreview" topLeftCell="A37" zoomScale="85" zoomScaleNormal="85" zoomScaleSheetLayoutView="85" workbookViewId="0">
      <selection activeCell="P7" sqref="P1:V1048576"/>
    </sheetView>
  </sheetViews>
  <sheetFormatPr defaultColWidth="0" defaultRowHeight="15"/>
  <cols>
    <col min="1" max="1" width="16.140625" style="24" bestFit="1" customWidth="1"/>
    <col min="2" max="2" width="13.7109375" style="24" customWidth="1"/>
    <col min="3" max="3" width="17.140625" style="24" customWidth="1"/>
    <col min="4" max="4" width="15.7109375" style="24" customWidth="1"/>
    <col min="5" max="5" width="10.7109375" style="24" bestFit="1" customWidth="1"/>
    <col min="6" max="6" width="13.5703125" style="24" bestFit="1" customWidth="1"/>
    <col min="7" max="7" width="11.28515625" style="24" bestFit="1" customWidth="1"/>
    <col min="8" max="8" width="14.5703125" style="24" customWidth="1"/>
    <col min="9" max="9" width="9.28515625" style="24" bestFit="1" customWidth="1"/>
    <col min="10" max="10" width="11.28515625" style="24" customWidth="1"/>
    <col min="11" max="11" width="13.42578125" style="24" customWidth="1"/>
    <col min="12" max="12" width="114.42578125" style="24" hidden="1" customWidth="1"/>
    <col min="13" max="13" width="10.7109375" style="24" hidden="1" customWidth="1"/>
    <col min="14" max="14" width="124.7109375" style="24" hidden="1" customWidth="1"/>
    <col min="15" max="15" width="0.28515625" style="24" hidden="1" customWidth="1"/>
    <col min="16" max="18" width="9.28515625" style="24" hidden="1" customWidth="1"/>
    <col min="19" max="19" width="0.28515625" style="24" hidden="1" customWidth="1"/>
    <col min="20" max="20" width="2.28515625" style="24" hidden="1" customWidth="1"/>
    <col min="21" max="21" width="8.85546875" style="24" hidden="1" customWidth="1"/>
    <col min="22" max="22" width="22.140625" style="24" hidden="1" customWidth="1"/>
    <col min="23" max="16384" width="9.140625" style="24" hidden="1"/>
  </cols>
  <sheetData>
    <row r="10" spans="1:18" ht="15.75">
      <c r="A10" s="292" t="str">
        <f>CAPA!A9</f>
        <v>PROPONENTE:</v>
      </c>
      <c r="B10" s="292"/>
      <c r="C10" s="409" t="str">
        <f>CAPA!C9</f>
        <v>Prefeitura Municipal de Santo Antônio dos Lopes - MA</v>
      </c>
      <c r="D10" s="409"/>
      <c r="E10" s="409"/>
      <c r="F10" s="409"/>
      <c r="G10" s="409"/>
      <c r="H10" s="409"/>
      <c r="I10" s="409"/>
      <c r="J10" s="409"/>
    </row>
    <row r="11" spans="1:18" ht="15.75" customHeight="1">
      <c r="A11" s="355" t="str">
        <f>CAPA!A11</f>
        <v>OBJETO:</v>
      </c>
      <c r="B11" s="356"/>
      <c r="C11" s="410" t="str">
        <f>CAPA!C11</f>
        <v>Rerfoma da Unidade de Ensino Dr. Valdemir Pereira Rocha no Municipio de Santo Antônio dos Lopes - MA.</v>
      </c>
      <c r="D11" s="411"/>
      <c r="E11" s="411"/>
      <c r="F11" s="411"/>
      <c r="G11" s="411"/>
      <c r="H11" s="411"/>
      <c r="I11" s="411"/>
      <c r="J11" s="412"/>
    </row>
    <row r="12" spans="1:18" ht="15.75" customHeight="1">
      <c r="A12" s="476"/>
      <c r="B12" s="477"/>
      <c r="C12" s="465"/>
      <c r="D12" s="479"/>
      <c r="E12" s="479"/>
      <c r="F12" s="479"/>
      <c r="G12" s="479"/>
      <c r="H12" s="479"/>
      <c r="I12" s="479"/>
      <c r="J12" s="467"/>
    </row>
    <row r="13" spans="1:18" ht="15.75" customHeight="1">
      <c r="A13" s="357"/>
      <c r="B13" s="358"/>
      <c r="C13" s="413"/>
      <c r="D13" s="414"/>
      <c r="E13" s="414"/>
      <c r="F13" s="414"/>
      <c r="G13" s="414"/>
      <c r="H13" s="414"/>
      <c r="I13" s="414"/>
      <c r="J13" s="415"/>
    </row>
    <row r="14" spans="1:18" ht="15.75">
      <c r="A14" s="292" t="str">
        <f>CAPA!A15</f>
        <v>ENDEREÇO:</v>
      </c>
      <c r="B14" s="292"/>
      <c r="C14" s="409" t="str">
        <f>CAPA!C15</f>
        <v>Rua da Matriz, Centro, Município de Santo Antônio dos Lopes - MA</v>
      </c>
      <c r="D14" s="409"/>
      <c r="E14" s="409"/>
      <c r="F14" s="409"/>
      <c r="G14" s="409"/>
      <c r="H14" s="409"/>
      <c r="I14" s="409"/>
      <c r="J14" s="409"/>
      <c r="M14" s="144"/>
      <c r="P14" s="145"/>
      <c r="Q14" s="145"/>
      <c r="R14" s="145"/>
    </row>
    <row r="15" spans="1:18" ht="15.75">
      <c r="A15" s="355" t="str">
        <f>CAPA!A21</f>
        <v>BASE DE PREÇOS / DATA BASE:</v>
      </c>
      <c r="B15" s="356"/>
      <c r="C15" s="410" t="str">
        <f>CAPA!C21</f>
        <v>ORSE SE 02/2024 - SEINFRA CE 028.1 - SINAPI MA 03/2024 - Sem Desoneração</v>
      </c>
      <c r="D15" s="411"/>
      <c r="E15" s="411"/>
      <c r="F15" s="412"/>
      <c r="G15" s="428" t="str">
        <f>CAPA!B24</f>
        <v>ENCARGOS SOCIAIS:</v>
      </c>
      <c r="H15" s="429"/>
      <c r="I15" s="432">
        <f>CAPA!D24</f>
        <v>1.1268</v>
      </c>
      <c r="J15" s="433"/>
      <c r="M15" s="144"/>
      <c r="P15" s="145"/>
      <c r="Q15" s="145"/>
      <c r="R15" s="145"/>
    </row>
    <row r="16" spans="1:18" ht="15.75">
      <c r="A16" s="476"/>
      <c r="B16" s="477"/>
      <c r="C16" s="465"/>
      <c r="D16" s="466"/>
      <c r="E16" s="466"/>
      <c r="F16" s="467"/>
      <c r="G16" s="430"/>
      <c r="H16" s="431"/>
      <c r="I16" s="434"/>
      <c r="J16" s="435"/>
      <c r="M16" s="144"/>
      <c r="P16" s="145"/>
      <c r="Q16" s="145"/>
      <c r="R16" s="145"/>
    </row>
    <row r="17" spans="1:28" ht="15.75">
      <c r="A17" s="476"/>
      <c r="B17" s="477"/>
      <c r="C17" s="465"/>
      <c r="D17" s="466"/>
      <c r="E17" s="466"/>
      <c r="F17" s="467"/>
      <c r="G17" s="355" t="str">
        <f>CAPA!A26</f>
        <v>BDI:</v>
      </c>
      <c r="H17" s="356"/>
      <c r="I17" s="432">
        <f>CAPA!D26</f>
        <v>0.22470000000000001</v>
      </c>
      <c r="J17" s="433"/>
      <c r="M17" s="144"/>
      <c r="P17" s="145"/>
      <c r="Q17" s="145"/>
      <c r="R17" s="145"/>
    </row>
    <row r="18" spans="1:28" ht="15.75">
      <c r="A18" s="357"/>
      <c r="B18" s="358"/>
      <c r="C18" s="413"/>
      <c r="D18" s="414"/>
      <c r="E18" s="414"/>
      <c r="F18" s="415"/>
      <c r="G18" s="357"/>
      <c r="H18" s="358"/>
      <c r="I18" s="434"/>
      <c r="J18" s="435"/>
      <c r="M18" s="144"/>
      <c r="P18" s="145"/>
      <c r="Q18" s="145"/>
      <c r="R18" s="145"/>
    </row>
    <row r="19" spans="1:28" ht="16.5" thickBot="1">
      <c r="A19" s="1"/>
      <c r="B19" s="1"/>
      <c r="C19" s="40"/>
      <c r="D19" s="40"/>
      <c r="E19" s="40"/>
      <c r="F19" s="40"/>
      <c r="G19" s="1"/>
      <c r="H19" s="1"/>
      <c r="I19" s="41"/>
      <c r="J19" s="41"/>
      <c r="K19" s="42"/>
    </row>
    <row r="20" spans="1:28">
      <c r="A20" s="459" t="s">
        <v>23</v>
      </c>
      <c r="B20" s="460"/>
      <c r="C20" s="460"/>
      <c r="D20" s="460"/>
      <c r="E20" s="460"/>
      <c r="F20" s="460"/>
      <c r="G20" s="460"/>
      <c r="H20" s="460"/>
      <c r="I20" s="460"/>
      <c r="J20" s="461"/>
    </row>
    <row r="21" spans="1:28" ht="15.75" thickBot="1">
      <c r="A21" s="462"/>
      <c r="B21" s="463"/>
      <c r="C21" s="463"/>
      <c r="D21" s="463"/>
      <c r="E21" s="463"/>
      <c r="F21" s="463"/>
      <c r="G21" s="463"/>
      <c r="H21" s="463"/>
      <c r="I21" s="463"/>
      <c r="J21" s="464"/>
    </row>
    <row r="22" spans="1:28" ht="15.75">
      <c r="A22" s="23"/>
      <c r="B22" s="23"/>
      <c r="C22" s="23"/>
      <c r="D22" s="23"/>
      <c r="E22" s="23"/>
      <c r="F22" s="23"/>
      <c r="G22" s="23"/>
      <c r="H22" s="23"/>
      <c r="I22" s="23"/>
      <c r="J22" s="23"/>
      <c r="P22" s="104" t="s">
        <v>112</v>
      </c>
      <c r="Q22" s="104" t="s">
        <v>113</v>
      </c>
      <c r="R22" s="104" t="s">
        <v>114</v>
      </c>
    </row>
    <row r="23" spans="1:28" ht="15.75">
      <c r="A23" s="478" t="s">
        <v>106</v>
      </c>
      <c r="B23" s="478"/>
      <c r="C23" s="478"/>
      <c r="D23" s="478"/>
      <c r="E23" s="478"/>
      <c r="F23" s="478"/>
      <c r="G23" s="478"/>
      <c r="H23" s="478"/>
      <c r="I23" s="478" t="s">
        <v>107</v>
      </c>
      <c r="J23" s="478"/>
      <c r="L23" s="24" t="s">
        <v>115</v>
      </c>
      <c r="M23" s="144" t="s">
        <v>22</v>
      </c>
      <c r="N23" s="24" t="str">
        <f>CONCATENATE(L23,"-",M23)</f>
        <v>Construção e Reforma de Edifícios-AC</v>
      </c>
      <c r="P23" s="145">
        <v>0.03</v>
      </c>
      <c r="Q23" s="145">
        <v>0.04</v>
      </c>
      <c r="R23" s="145">
        <v>5.5E-2</v>
      </c>
    </row>
    <row r="24" spans="1:28" ht="15.75">
      <c r="A24" s="453" t="s">
        <v>115</v>
      </c>
      <c r="B24" s="453"/>
      <c r="C24" s="453"/>
      <c r="D24" s="453"/>
      <c r="E24" s="453"/>
      <c r="F24" s="453"/>
      <c r="G24" s="453"/>
      <c r="H24" s="453"/>
      <c r="I24" s="454" t="s">
        <v>1858</v>
      </c>
      <c r="J24" s="454"/>
      <c r="L24" s="24" t="str">
        <f>L23</f>
        <v>Construção e Reforma de Edifícios</v>
      </c>
      <c r="M24" s="144" t="s">
        <v>24</v>
      </c>
      <c r="N24" s="24" t="str">
        <f>CONCATENATE(L24,"-",M24)</f>
        <v>Construção e Reforma de Edifícios-SG</v>
      </c>
      <c r="P24" s="145">
        <v>8.0000000000000002E-3</v>
      </c>
      <c r="Q24" s="145">
        <v>8.0000000000000002E-3</v>
      </c>
      <c r="R24" s="145">
        <v>0.01</v>
      </c>
    </row>
    <row r="25" spans="1:28" ht="15.75">
      <c r="A25" s="458"/>
      <c r="B25" s="458"/>
      <c r="C25" s="458"/>
      <c r="D25" s="458"/>
      <c r="E25" s="458"/>
      <c r="F25" s="458"/>
      <c r="G25" s="458"/>
      <c r="H25" s="458"/>
      <c r="I25" s="458"/>
      <c r="J25" s="458"/>
      <c r="L25" s="24" t="str">
        <f>L24</f>
        <v>Construção e Reforma de Edifícios</v>
      </c>
      <c r="M25" s="144" t="s">
        <v>25</v>
      </c>
      <c r="N25" s="24" t="str">
        <f t="shared" ref="N25:N80" si="0">CONCATENATE(L25,"-",M25)</f>
        <v>Construção e Reforma de Edifícios-R</v>
      </c>
      <c r="P25" s="145">
        <v>9.7000000000000003E-3</v>
      </c>
      <c r="Q25" s="145">
        <v>1.2699999999999999E-2</v>
      </c>
      <c r="R25" s="145">
        <v>1.2699999999999999E-2</v>
      </c>
    </row>
    <row r="26" spans="1:28" ht="15.75">
      <c r="A26" s="455" t="s">
        <v>14</v>
      </c>
      <c r="B26" s="455"/>
      <c r="C26" s="455"/>
      <c r="D26" s="455"/>
      <c r="E26" s="455"/>
      <c r="F26" s="455"/>
      <c r="G26" s="455"/>
      <c r="H26" s="455"/>
      <c r="I26" s="456">
        <v>1</v>
      </c>
      <c r="J26" s="456"/>
      <c r="K26" s="42"/>
      <c r="L26" s="24" t="str">
        <f>L25</f>
        <v>Construção e Reforma de Edifícios</v>
      </c>
      <c r="M26" s="144" t="s">
        <v>26</v>
      </c>
      <c r="N26" s="24" t="str">
        <f t="shared" si="0"/>
        <v>Construção e Reforma de Edifícios-DF</v>
      </c>
      <c r="P26" s="145">
        <v>5.8999999999999999E-3</v>
      </c>
      <c r="Q26" s="145">
        <v>1.23E-2</v>
      </c>
      <c r="R26" s="145">
        <v>1.3899999999999999E-2</v>
      </c>
    </row>
    <row r="27" spans="1:28" ht="15.75">
      <c r="A27" s="455" t="s">
        <v>15</v>
      </c>
      <c r="B27" s="455"/>
      <c r="C27" s="455"/>
      <c r="D27" s="455"/>
      <c r="E27" s="455"/>
      <c r="F27" s="455"/>
      <c r="G27" s="455"/>
      <c r="H27" s="455"/>
      <c r="I27" s="456">
        <v>0.05</v>
      </c>
      <c r="J27" s="456"/>
      <c r="L27" s="24" t="str">
        <f>L26</f>
        <v>Construção e Reforma de Edifícios</v>
      </c>
      <c r="M27" s="144" t="s">
        <v>12</v>
      </c>
      <c r="N27" s="24" t="str">
        <f t="shared" si="0"/>
        <v>Construção e Reforma de Edifícios-L</v>
      </c>
      <c r="P27" s="145">
        <v>6.1600000000000002E-2</v>
      </c>
      <c r="Q27" s="145">
        <v>7.400000000000001E-2</v>
      </c>
      <c r="R27" s="145">
        <v>8.9600000000000013E-2</v>
      </c>
    </row>
    <row r="28" spans="1:28" ht="15.75">
      <c r="A28" s="442"/>
      <c r="B28" s="442"/>
      <c r="C28" s="442"/>
      <c r="D28" s="442"/>
      <c r="E28" s="442"/>
      <c r="F28" s="442"/>
      <c r="G28" s="442"/>
      <c r="H28" s="442"/>
      <c r="I28" s="442"/>
      <c r="J28" s="442"/>
      <c r="L28" s="24" t="str">
        <f>L27</f>
        <v>Construção e Reforma de Edifícios</v>
      </c>
      <c r="M28" s="95" t="s">
        <v>109</v>
      </c>
      <c r="N28" s="24" t="str">
        <f t="shared" si="0"/>
        <v>Construção e Reforma de Edifícios-BDI PAD</v>
      </c>
      <c r="P28" s="145">
        <v>0.2034</v>
      </c>
      <c r="Q28" s="145">
        <v>0.22120000000000001</v>
      </c>
      <c r="R28" s="145">
        <v>0.25</v>
      </c>
    </row>
    <row r="29" spans="1:28" ht="15.75">
      <c r="A29" s="300" t="s">
        <v>142</v>
      </c>
      <c r="B29" s="300"/>
      <c r="C29" s="300"/>
      <c r="D29" s="300"/>
      <c r="E29" s="300" t="s">
        <v>143</v>
      </c>
      <c r="F29" s="457" t="s">
        <v>144</v>
      </c>
      <c r="G29" s="457" t="s">
        <v>145</v>
      </c>
      <c r="H29" s="300" t="s">
        <v>146</v>
      </c>
      <c r="I29" s="300" t="s">
        <v>147</v>
      </c>
      <c r="J29" s="300" t="s">
        <v>148</v>
      </c>
      <c r="L29" s="24" t="s">
        <v>116</v>
      </c>
      <c r="M29" s="144" t="s">
        <v>22</v>
      </c>
      <c r="N29" s="24" t="str">
        <f t="shared" si="0"/>
        <v>Construção de Praças Urbanas, Rodovias, Ferrovias e recapeamento e pavimentação de vias urbanas-AC</v>
      </c>
      <c r="P29" s="145">
        <v>3.7999999999999999E-2</v>
      </c>
      <c r="Q29" s="145">
        <v>4.0099999999999997E-2</v>
      </c>
      <c r="R29" s="145">
        <v>4.6699999999999998E-2</v>
      </c>
      <c r="W29" s="146"/>
      <c r="X29" s="146"/>
      <c r="Y29" s="146"/>
      <c r="Z29" s="146"/>
      <c r="AA29" s="146"/>
      <c r="AB29" s="146"/>
    </row>
    <row r="30" spans="1:28" ht="15.75">
      <c r="A30" s="300"/>
      <c r="B30" s="300"/>
      <c r="C30" s="300"/>
      <c r="D30" s="300"/>
      <c r="E30" s="300"/>
      <c r="F30" s="457"/>
      <c r="G30" s="457"/>
      <c r="H30" s="300"/>
      <c r="I30" s="300"/>
      <c r="J30" s="300"/>
      <c r="L30" s="24" t="s">
        <v>116</v>
      </c>
      <c r="M30" s="144" t="s">
        <v>24</v>
      </c>
      <c r="N30" s="24" t="str">
        <f t="shared" si="0"/>
        <v>Construção de Praças Urbanas, Rodovias, Ferrovias e recapeamento e pavimentação de vias urbanas-SG</v>
      </c>
      <c r="P30" s="145">
        <v>3.2000000000000002E-3</v>
      </c>
      <c r="Q30" s="145">
        <v>4.0000000000000001E-3</v>
      </c>
      <c r="R30" s="145">
        <v>7.4000000000000003E-3</v>
      </c>
      <c r="W30" s="146"/>
      <c r="X30" s="146"/>
      <c r="Y30" s="146"/>
      <c r="Z30" s="146"/>
      <c r="AA30" s="146"/>
      <c r="AB30" s="146"/>
    </row>
    <row r="31" spans="1:28" ht="15.75">
      <c r="A31" s="451" t="str">
        <f>IF($A$24=$L$90,"Encargos Sociais incidentes sobre a mão de obra","Administração Central")</f>
        <v>Administração Central</v>
      </c>
      <c r="B31" s="451"/>
      <c r="C31" s="451"/>
      <c r="D31" s="451"/>
      <c r="E31" s="8" t="str">
        <f>IF($A$24=$L$90,"K1","AC")</f>
        <v>AC</v>
      </c>
      <c r="F31" s="37">
        <v>0.03</v>
      </c>
      <c r="G31" s="147" t="s">
        <v>16</v>
      </c>
      <c r="H31" s="148">
        <f>VLOOKUP(CONCATENATE(A$24,"-",E31),$N$23:$R$80,3,FALSE)</f>
        <v>0.03</v>
      </c>
      <c r="I31" s="148">
        <f>VLOOKUP(CONCATENATE(A$24,"-",E31),$N$23:$R$80,4,FALSE)</f>
        <v>0.04</v>
      </c>
      <c r="J31" s="148">
        <f>VLOOKUP(CONCATENATE(A$24,"-",E31),$N$23:$R$80,5,FALSE)</f>
        <v>5.5E-2</v>
      </c>
      <c r="L31" s="24" t="s">
        <v>116</v>
      </c>
      <c r="M31" s="144" t="s">
        <v>25</v>
      </c>
      <c r="N31" s="24" t="str">
        <f t="shared" si="0"/>
        <v>Construção de Praças Urbanas, Rodovias, Ferrovias e recapeamento e pavimentação de vias urbanas-R</v>
      </c>
      <c r="P31" s="145">
        <v>5.0000000000000001E-3</v>
      </c>
      <c r="Q31" s="145">
        <v>5.6000000000000008E-3</v>
      </c>
      <c r="R31" s="145">
        <v>9.7000000000000003E-3</v>
      </c>
      <c r="W31" s="146"/>
      <c r="X31" s="146"/>
      <c r="Y31" s="146"/>
      <c r="Z31" s="146"/>
      <c r="AA31" s="146"/>
      <c r="AB31" s="146"/>
    </row>
    <row r="32" spans="1:28" ht="15.75">
      <c r="A32" s="451" t="str">
        <f>IF($A$24=$L$90,"Administração Central da empresa ou consultoria - overhead","Seguro e Garantia")</f>
        <v>Seguro e Garantia</v>
      </c>
      <c r="B32" s="451"/>
      <c r="C32" s="451"/>
      <c r="D32" s="451"/>
      <c r="E32" s="8" t="str">
        <f>IF($A$24=$L$90,"K2","SG")</f>
        <v>SG</v>
      </c>
      <c r="F32" s="37">
        <v>8.0000000000000002E-3</v>
      </c>
      <c r="G32" s="147" t="s">
        <v>16</v>
      </c>
      <c r="H32" s="148">
        <f>VLOOKUP(CONCATENATE(A$24,"-",E32),$N$23:$R$80,3,FALSE)</f>
        <v>8.0000000000000002E-3</v>
      </c>
      <c r="I32" s="148">
        <f>VLOOKUP(CONCATENATE(A$24,"-",E32),$N$23:$R$80,4,FALSE)</f>
        <v>8.0000000000000002E-3</v>
      </c>
      <c r="J32" s="148">
        <f>VLOOKUP(CONCATENATE(A$24,"-",E32),$N$23:$R$80,5,FALSE)</f>
        <v>0.01</v>
      </c>
      <c r="L32" s="24" t="s">
        <v>116</v>
      </c>
      <c r="M32" s="144" t="s">
        <v>26</v>
      </c>
      <c r="N32" s="24" t="str">
        <f t="shared" si="0"/>
        <v>Construção de Praças Urbanas, Rodovias, Ferrovias e recapeamento e pavimentação de vias urbanas-DF</v>
      </c>
      <c r="P32" s="145">
        <v>1.0200000000000001E-2</v>
      </c>
      <c r="Q32" s="145">
        <v>1.11E-2</v>
      </c>
      <c r="R32" s="145">
        <v>1.21E-2</v>
      </c>
      <c r="W32" s="146"/>
      <c r="X32" s="146"/>
      <c r="Y32" s="146"/>
      <c r="Z32" s="146"/>
      <c r="AA32" s="146"/>
      <c r="AB32" s="146"/>
    </row>
    <row r="33" spans="1:30" ht="15.75">
      <c r="A33" s="451" t="str">
        <f>IF($A$24=$L$90,"","Risco")</f>
        <v>Risco</v>
      </c>
      <c r="B33" s="451"/>
      <c r="C33" s="451"/>
      <c r="D33" s="451"/>
      <c r="E33" s="8" t="str">
        <f>IF($A$24=$L$90,"","R")</f>
        <v>R</v>
      </c>
      <c r="F33" s="37">
        <f t="shared" ref="F33:F36" si="1">H33</f>
        <v>9.7000000000000003E-3</v>
      </c>
      <c r="G33" s="147" t="s">
        <v>16</v>
      </c>
      <c r="H33" s="148">
        <f>VLOOKUP(CONCATENATE(A$24,"-",E33),$N$23:$R$80,3,FALSE)</f>
        <v>9.7000000000000003E-3</v>
      </c>
      <c r="I33" s="148">
        <f>VLOOKUP(CONCATENATE(A$24,"-",E33),$N$23:$R$80,4,FALSE)</f>
        <v>1.2699999999999999E-2</v>
      </c>
      <c r="J33" s="148">
        <f>VLOOKUP(CONCATENATE(A$24,"-",E33),$N$23:$R$80,5,FALSE)</f>
        <v>1.2699999999999999E-2</v>
      </c>
      <c r="L33" s="24" t="s">
        <v>116</v>
      </c>
      <c r="M33" s="144" t="s">
        <v>12</v>
      </c>
      <c r="N33" s="24" t="str">
        <f t="shared" si="0"/>
        <v>Construção de Praças Urbanas, Rodovias, Ferrovias e recapeamento e pavimentação de vias urbanas-L</v>
      </c>
      <c r="P33" s="145">
        <v>6.6400000000000001E-2</v>
      </c>
      <c r="Q33" s="145">
        <v>7.2999999999999995E-2</v>
      </c>
      <c r="R33" s="145">
        <v>8.6899999999999991E-2</v>
      </c>
      <c r="W33" s="146"/>
      <c r="X33" s="146"/>
      <c r="Y33" s="146"/>
      <c r="Z33" s="146"/>
      <c r="AA33" s="146"/>
      <c r="AB33" s="146"/>
    </row>
    <row r="34" spans="1:30" ht="15.75">
      <c r="A34" s="451" t="str">
        <f>IF($A$24=$L$90,"","Despesas Financeiras")</f>
        <v>Despesas Financeiras</v>
      </c>
      <c r="B34" s="451"/>
      <c r="C34" s="451"/>
      <c r="D34" s="451"/>
      <c r="E34" s="8" t="str">
        <f>IF($A$24=$L$90,"","DF")</f>
        <v>DF</v>
      </c>
      <c r="F34" s="37">
        <f>H34</f>
        <v>5.8999999999999999E-3</v>
      </c>
      <c r="G34" s="147" t="s">
        <v>16</v>
      </c>
      <c r="H34" s="148">
        <f>VLOOKUP(CONCATENATE(A$24,"-",E34),$N$23:$R$80,3,FALSE)</f>
        <v>5.8999999999999999E-3</v>
      </c>
      <c r="I34" s="148">
        <f>VLOOKUP(CONCATENATE(A$24,"-",E34),$N$23:$R$80,4,FALSE)</f>
        <v>1.23E-2</v>
      </c>
      <c r="J34" s="148">
        <f>VLOOKUP(CONCATENATE(A$24,"-",E34),$N$23:$R$80,5,FALSE)</f>
        <v>1.3899999999999999E-2</v>
      </c>
      <c r="L34" s="24" t="s">
        <v>116</v>
      </c>
      <c r="M34" s="95" t="s">
        <v>109</v>
      </c>
      <c r="N34" s="24" t="str">
        <f t="shared" si="0"/>
        <v>Construção de Praças Urbanas, Rodovias, Ferrovias e recapeamento e pavimentação de vias urbanas-BDI PAD</v>
      </c>
      <c r="P34" s="145">
        <v>0.19600000000000001</v>
      </c>
      <c r="Q34" s="145">
        <v>0.2097</v>
      </c>
      <c r="R34" s="145">
        <v>0.24230000000000002</v>
      </c>
    </row>
    <row r="35" spans="1:30" ht="15.75">
      <c r="A35" s="451" t="str">
        <f>IF($A$24=$L$90,"Margem bruta da empresa de consultoria","Lucro")</f>
        <v>Lucro</v>
      </c>
      <c r="B35" s="451"/>
      <c r="C35" s="451"/>
      <c r="D35" s="451"/>
      <c r="E35" s="8" t="str">
        <f>IF($A$24=$L$90,"K3","L")</f>
        <v>L</v>
      </c>
      <c r="F35" s="37">
        <f t="shared" si="1"/>
        <v>6.1600000000000002E-2</v>
      </c>
      <c r="G35" s="147" t="s">
        <v>16</v>
      </c>
      <c r="H35" s="148">
        <f>VLOOKUP(CONCATENATE(A$24,"-",E35),$N$23:$R$80,3,FALSE)</f>
        <v>6.1600000000000002E-2</v>
      </c>
      <c r="I35" s="148">
        <f>VLOOKUP(CONCATENATE(A$24,"-",E35),$N$23:$R$80,4,FALSE)</f>
        <v>7.400000000000001E-2</v>
      </c>
      <c r="J35" s="148">
        <f>VLOOKUP(CONCATENATE(A$24,"-",E35),$N$23:$R$80,5,FALSE)</f>
        <v>8.9600000000000013E-2</v>
      </c>
      <c r="L35" s="24" t="s">
        <v>108</v>
      </c>
      <c r="M35" s="144" t="s">
        <v>22</v>
      </c>
      <c r="N35" s="24" t="str">
        <f t="shared" si="0"/>
        <v>Construção de Redes de Abastecimento de Água, Coleta de Esgoto-AC</v>
      </c>
      <c r="P35" s="145">
        <v>3.4300000000000004E-2</v>
      </c>
      <c r="Q35" s="145">
        <v>4.9299999999999997E-2</v>
      </c>
      <c r="R35" s="145">
        <v>6.7099999999999993E-2</v>
      </c>
    </row>
    <row r="36" spans="1:30" ht="15.75">
      <c r="A36" s="451" t="s">
        <v>149</v>
      </c>
      <c r="B36" s="451"/>
      <c r="C36" s="451"/>
      <c r="D36" s="451"/>
      <c r="E36" s="8" t="s">
        <v>150</v>
      </c>
      <c r="F36" s="37">
        <f t="shared" si="1"/>
        <v>3.6499999999999998E-2</v>
      </c>
      <c r="G36" s="147" t="s">
        <v>16</v>
      </c>
      <c r="H36" s="148">
        <v>3.6499999999999998E-2</v>
      </c>
      <c r="I36" s="148">
        <v>3.6499999999999998E-2</v>
      </c>
      <c r="J36" s="148">
        <v>3.6499999999999998E-2</v>
      </c>
      <c r="L36" s="24" t="str">
        <f>L35</f>
        <v>Construção de Redes de Abastecimento de Água, Coleta de Esgoto</v>
      </c>
      <c r="M36" s="144" t="s">
        <v>24</v>
      </c>
      <c r="N36" s="24" t="str">
        <f t="shared" si="0"/>
        <v>Construção de Redes de Abastecimento de Água, Coleta de Esgoto-SG</v>
      </c>
      <c r="P36" s="145">
        <v>2.8000000000000004E-3</v>
      </c>
      <c r="Q36" s="145">
        <v>4.8999999999999998E-3</v>
      </c>
      <c r="R36" s="145">
        <v>7.4999999999999997E-3</v>
      </c>
    </row>
    <row r="37" spans="1:30" ht="15.75">
      <c r="A37" s="451" t="s">
        <v>151</v>
      </c>
      <c r="B37" s="451"/>
      <c r="C37" s="451"/>
      <c r="D37" s="451"/>
      <c r="E37" s="8" t="s">
        <v>17</v>
      </c>
      <c r="F37" s="148">
        <v>0.05</v>
      </c>
      <c r="G37" s="147" t="s">
        <v>16</v>
      </c>
      <c r="H37" s="148">
        <v>0</v>
      </c>
      <c r="I37" s="148">
        <v>2.5000000000000001E-2</v>
      </c>
      <c r="J37" s="148">
        <v>0.05</v>
      </c>
      <c r="M37" s="144"/>
      <c r="P37" s="145"/>
      <c r="Q37" s="145"/>
      <c r="R37" s="145"/>
      <c r="S37" s="468" t="str">
        <f>IF(U49,"Para BDI fora do intervalo estatístico, deve ser apresentado Relatório Técnico Circunstanciado justificando a adoção do percentual de cada parcela do BDI.","")</f>
        <v/>
      </c>
      <c r="T37" s="468"/>
      <c r="U37" s="146"/>
      <c r="V37" s="146"/>
    </row>
    <row r="38" spans="1:30" ht="15.75">
      <c r="A38" s="451" t="s">
        <v>152</v>
      </c>
      <c r="B38" s="451"/>
      <c r="C38" s="451"/>
      <c r="D38" s="451"/>
      <c r="E38" s="8" t="s">
        <v>137</v>
      </c>
      <c r="F38" s="148">
        <f>IF(AND($A$24&lt;&gt;$L$89,I24="Sim"),4.5%,0%)</f>
        <v>0</v>
      </c>
      <c r="G38" s="147" t="str">
        <f>IF(AND(F38&gt;=H38, F38&lt;=J38), "OK", "Não OK")</f>
        <v>OK</v>
      </c>
      <c r="H38" s="148">
        <v>0</v>
      </c>
      <c r="I38" s="148">
        <v>4.4999999999999998E-2</v>
      </c>
      <c r="J38" s="148">
        <v>4.4999999999999998E-2</v>
      </c>
      <c r="L38" s="24" t="str">
        <f>L36</f>
        <v>Construção de Redes de Abastecimento de Água, Coleta de Esgoto</v>
      </c>
      <c r="M38" s="144" t="s">
        <v>25</v>
      </c>
      <c r="N38" s="24" t="str">
        <f t="shared" si="0"/>
        <v>Construção de Redes de Abastecimento de Água, Coleta de Esgoto-R</v>
      </c>
      <c r="P38" s="145">
        <v>0.01</v>
      </c>
      <c r="Q38" s="145">
        <v>1.3899999999999999E-2</v>
      </c>
      <c r="R38" s="145">
        <v>1.7399999999999999E-2</v>
      </c>
      <c r="S38" s="468"/>
      <c r="T38" s="468"/>
      <c r="U38" s="146"/>
      <c r="V38" s="146"/>
    </row>
    <row r="39" spans="1:30" ht="15.75">
      <c r="A39" s="451" t="s">
        <v>153</v>
      </c>
      <c r="B39" s="451"/>
      <c r="C39" s="451"/>
      <c r="D39" s="451"/>
      <c r="E39" s="8" t="s">
        <v>109</v>
      </c>
      <c r="F39" s="148">
        <f>IF($A$24=$L$89,0,ROUND((((1+F31+F32+F33)*(1+F34)*(1+F35)/(1-(F36+F37)))-1),4))</f>
        <v>0.22470000000000001</v>
      </c>
      <c r="G39" s="147" t="str">
        <f>IF(OR($A$24=$L$90,$A$24=$L$89,AND(F39&gt;=H39, F39&lt;=J39)), "OK", "FORA DO INTERVALO")</f>
        <v>OK</v>
      </c>
      <c r="H39" s="148">
        <f>IF($A$24=$L$89,0,VLOOKUP(CONCATENATE($A$24,"-",$E39),$N$23:$R$80,3,FALSE))</f>
        <v>0.2034</v>
      </c>
      <c r="I39" s="148">
        <f>IF($A$24=$L$89,0,VLOOKUP(CONCATENATE($A$24,"-",$E39),$N$23:$R$80,4,FALSE))</f>
        <v>0.22120000000000001</v>
      </c>
      <c r="J39" s="148">
        <f>IF($A$24=$L$89,0,VLOOKUP(CONCATENATE($A$24,"-",$E39),$N$23:$R$80,5,FALSE))</f>
        <v>0.25</v>
      </c>
      <c r="L39" s="24" t="str">
        <f>L38</f>
        <v>Construção de Redes de Abastecimento de Água, Coleta de Esgoto</v>
      </c>
      <c r="M39" s="144" t="s">
        <v>26</v>
      </c>
      <c r="N39" s="24" t="str">
        <f t="shared" si="0"/>
        <v>Construção de Redes de Abastecimento de Água, Coleta de Esgoto-DF</v>
      </c>
      <c r="P39" s="145">
        <v>9.3999999999999986E-3</v>
      </c>
      <c r="Q39" s="145">
        <v>9.8999999999999991E-3</v>
      </c>
      <c r="R39" s="145">
        <v>1.1699999999999999E-2</v>
      </c>
      <c r="S39" s="468"/>
      <c r="T39" s="468"/>
      <c r="U39" s="146"/>
      <c r="V39" s="146"/>
      <c r="W39" s="146"/>
      <c r="X39" s="146"/>
      <c r="Y39" s="146"/>
      <c r="Z39" s="146"/>
      <c r="AA39" s="146"/>
      <c r="AB39" s="146"/>
      <c r="AC39" s="146"/>
      <c r="AD39" s="146"/>
    </row>
    <row r="40" spans="1:30" ht="15.75">
      <c r="A40" s="469" t="s">
        <v>154</v>
      </c>
      <c r="B40" s="469"/>
      <c r="C40" s="469"/>
      <c r="D40" s="469"/>
      <c r="E40" s="149" t="s">
        <v>155</v>
      </c>
      <c r="F40" s="150">
        <f>IF($A$24=$L$89,0,ROUND((((1+F31+F32+F33)*(1+F34)*(1+F35)/(1-(F36+F37+F38)))-1),4))</f>
        <v>0.22470000000000001</v>
      </c>
      <c r="G40" s="151" t="str">
        <f>IF(I24&lt;&gt;"Sim","",G39)</f>
        <v/>
      </c>
      <c r="H40" s="470"/>
      <c r="I40" s="470"/>
      <c r="J40" s="470"/>
      <c r="L40" s="24" t="str">
        <f>L39</f>
        <v>Construção de Redes de Abastecimento de Água, Coleta de Esgoto</v>
      </c>
      <c r="M40" s="144" t="s">
        <v>12</v>
      </c>
      <c r="N40" s="24" t="str">
        <f t="shared" si="0"/>
        <v>Construção de Redes de Abastecimento de Água, Coleta de Esgoto-L</v>
      </c>
      <c r="P40" s="145">
        <v>6.7400000000000002E-2</v>
      </c>
      <c r="Q40" s="145">
        <v>8.0399999999999985E-2</v>
      </c>
      <c r="R40" s="145">
        <v>9.4E-2</v>
      </c>
      <c r="S40" s="468"/>
      <c r="T40" s="468"/>
      <c r="U40" s="146"/>
      <c r="V40" s="146"/>
    </row>
    <row r="41" spans="1:30" ht="15.75">
      <c r="L41" s="24" t="str">
        <f>L40</f>
        <v>Construção de Redes de Abastecimento de Água, Coleta de Esgoto</v>
      </c>
      <c r="M41" s="95" t="s">
        <v>109</v>
      </c>
      <c r="N41" s="24" t="str">
        <f t="shared" si="0"/>
        <v>Construção de Redes de Abastecimento de Água, Coleta de Esgoto-BDI PAD</v>
      </c>
      <c r="P41" s="145">
        <v>0.20760000000000001</v>
      </c>
      <c r="Q41" s="145">
        <v>0.24179999999999999</v>
      </c>
      <c r="R41" s="145">
        <v>0.26440000000000002</v>
      </c>
      <c r="S41" s="468"/>
      <c r="T41" s="468"/>
      <c r="U41" s="146"/>
      <c r="V41" s="146"/>
    </row>
    <row r="42" spans="1:30" ht="15.75">
      <c r="A42" s="475" t="s">
        <v>158</v>
      </c>
      <c r="B42" s="475"/>
      <c r="C42" s="475"/>
      <c r="D42" s="475"/>
      <c r="E42" s="475"/>
      <c r="F42" s="475"/>
      <c r="G42" s="475"/>
      <c r="H42" s="475"/>
      <c r="I42" s="475"/>
      <c r="J42" s="475"/>
      <c r="L42" s="24" t="s">
        <v>117</v>
      </c>
      <c r="M42" s="144" t="s">
        <v>22</v>
      </c>
      <c r="N42" s="24" t="str">
        <f t="shared" si="0"/>
        <v>Construção e Manutenção de Estações e Redes de Distribuição de Energia Elétrica-AC</v>
      </c>
      <c r="P42" s="145">
        <v>5.2900000000000003E-2</v>
      </c>
      <c r="Q42" s="145">
        <v>5.9200000000000003E-2</v>
      </c>
      <c r="R42" s="145">
        <v>7.9299999999999995E-2</v>
      </c>
      <c r="S42" s="468"/>
      <c r="T42" s="468"/>
    </row>
    <row r="43" spans="1:30" ht="15.75">
      <c r="A43" s="475"/>
      <c r="B43" s="475"/>
      <c r="C43" s="475"/>
      <c r="D43" s="475"/>
      <c r="E43" s="475"/>
      <c r="F43" s="475"/>
      <c r="G43" s="475"/>
      <c r="H43" s="475"/>
      <c r="I43" s="475"/>
      <c r="J43" s="475"/>
      <c r="M43" s="144"/>
      <c r="P43" s="145"/>
      <c r="Q43" s="145"/>
      <c r="R43" s="145"/>
      <c r="S43" s="468"/>
      <c r="T43" s="468"/>
    </row>
    <row r="44" spans="1:30" ht="15.75">
      <c r="L44" s="24" t="str">
        <f>L42</f>
        <v>Construção e Manutenção de Estações e Redes de Distribuição de Energia Elétrica</v>
      </c>
      <c r="M44" s="144" t="s">
        <v>24</v>
      </c>
      <c r="N44" s="24" t="str">
        <f t="shared" si="0"/>
        <v>Construção e Manutenção de Estações e Redes de Distribuição de Energia Elétrica-SG</v>
      </c>
      <c r="P44" s="145">
        <v>2.5000000000000001E-3</v>
      </c>
      <c r="Q44" s="145">
        <v>5.1000000000000004E-3</v>
      </c>
      <c r="R44" s="145">
        <v>5.6000000000000008E-3</v>
      </c>
      <c r="S44" s="468"/>
      <c r="T44" s="468"/>
    </row>
    <row r="45" spans="1:30" ht="15.75">
      <c r="A45" s="471"/>
      <c r="B45" s="471"/>
      <c r="C45" s="471"/>
      <c r="D45" s="471"/>
      <c r="E45" s="471"/>
      <c r="F45" s="471"/>
      <c r="G45" s="471"/>
      <c r="H45" s="471"/>
      <c r="I45" s="471"/>
      <c r="J45" s="471"/>
      <c r="L45" s="24" t="str">
        <f>L44</f>
        <v>Construção e Manutenção de Estações e Redes de Distribuição de Energia Elétrica</v>
      </c>
      <c r="M45" s="144" t="s">
        <v>25</v>
      </c>
      <c r="N45" s="24" t="str">
        <f t="shared" si="0"/>
        <v>Construção e Manutenção de Estações e Redes de Distribuição de Energia Elétrica-R</v>
      </c>
      <c r="P45" s="145">
        <v>0.01</v>
      </c>
      <c r="Q45" s="145">
        <v>1.4800000000000001E-2</v>
      </c>
      <c r="R45" s="145">
        <v>1.9699999999999999E-2</v>
      </c>
      <c r="S45" s="468"/>
      <c r="T45" s="468"/>
    </row>
    <row r="46" spans="1:30" ht="15.75">
      <c r="A46" s="38"/>
      <c r="B46" s="38"/>
      <c r="C46" s="38"/>
      <c r="D46" s="441"/>
      <c r="E46" s="472"/>
      <c r="F46" s="472"/>
      <c r="G46" s="472"/>
      <c r="H46" s="473"/>
      <c r="I46" s="38"/>
      <c r="J46" s="38"/>
      <c r="L46" s="24" t="str">
        <f>L45</f>
        <v>Construção e Manutenção de Estações e Redes de Distribuição de Energia Elétrica</v>
      </c>
      <c r="M46" s="144" t="s">
        <v>26</v>
      </c>
      <c r="N46" s="24" t="str">
        <f t="shared" si="0"/>
        <v>Construção e Manutenção de Estações e Redes de Distribuição de Energia Elétrica-DF</v>
      </c>
      <c r="P46" s="145">
        <v>1.01E-2</v>
      </c>
      <c r="Q46" s="145">
        <v>1.0700000000000001E-2</v>
      </c>
      <c r="R46" s="145">
        <v>1.11E-2</v>
      </c>
      <c r="S46" s="468"/>
      <c r="T46" s="468"/>
    </row>
    <row r="47" spans="1:30" ht="15.75">
      <c r="A47" s="38"/>
      <c r="B47" s="38"/>
      <c r="C47" s="38"/>
      <c r="D47" s="441"/>
      <c r="E47" s="450"/>
      <c r="F47" s="450"/>
      <c r="G47" s="450"/>
      <c r="H47" s="474"/>
      <c r="I47" s="38"/>
      <c r="J47" s="38"/>
      <c r="L47" s="24" t="str">
        <f>L46</f>
        <v>Construção e Manutenção de Estações e Redes de Distribuição de Energia Elétrica</v>
      </c>
      <c r="M47" s="144" t="s">
        <v>12</v>
      </c>
      <c r="N47" s="24" t="str">
        <f t="shared" si="0"/>
        <v>Construção e Manutenção de Estações e Redes de Distribuição de Energia Elétrica-L</v>
      </c>
      <c r="P47" s="145">
        <v>0.08</v>
      </c>
      <c r="Q47" s="145">
        <v>8.3100000000000007E-2</v>
      </c>
      <c r="R47" s="145">
        <v>9.5100000000000004E-2</v>
      </c>
    </row>
    <row r="48" spans="1:30" ht="15.75">
      <c r="A48" s="39"/>
      <c r="B48" s="39"/>
      <c r="C48" s="39"/>
      <c r="D48" s="39"/>
      <c r="E48" s="39"/>
      <c r="F48" s="39"/>
      <c r="G48" s="39"/>
      <c r="H48" s="39"/>
      <c r="I48" s="39"/>
      <c r="J48" s="39"/>
      <c r="L48" s="24" t="str">
        <f>L47</f>
        <v>Construção e Manutenção de Estações e Redes de Distribuição de Energia Elétrica</v>
      </c>
      <c r="M48" s="95" t="s">
        <v>109</v>
      </c>
      <c r="N48" s="24" t="str">
        <f t="shared" si="0"/>
        <v>Construção e Manutenção de Estações e Redes de Distribuição de Energia Elétrica-BDI PAD</v>
      </c>
      <c r="P48" s="145">
        <v>0.24</v>
      </c>
      <c r="Q48" s="145">
        <v>0.25840000000000002</v>
      </c>
      <c r="R48" s="145">
        <v>0.27860000000000001</v>
      </c>
      <c r="S48" s="152"/>
      <c r="U48" s="146"/>
      <c r="V48" s="146"/>
    </row>
    <row r="49" spans="1:22" ht="15.75">
      <c r="A49" s="445" t="str">
        <f>CONCATENATE("Declaro para os devidos fins que, conforme legislação tributária municipal, a base de cálculo para ",A24,", é de ",I26*100,"%, com a respectiva alíquota de ",I27*100,"%.")</f>
        <v>Declaro para os devidos fins que, conforme legislação tributária municipal, a base de cálculo para Construção e Reforma de Edifícios, é de 100%, com a respectiva alíquota de 5%.</v>
      </c>
      <c r="B49" s="445"/>
      <c r="C49" s="445"/>
      <c r="D49" s="445"/>
      <c r="E49" s="445"/>
      <c r="F49" s="445"/>
      <c r="G49" s="445"/>
      <c r="H49" s="445"/>
      <c r="I49" s="445"/>
      <c r="J49" s="445"/>
      <c r="L49" s="24" t="s">
        <v>118</v>
      </c>
      <c r="M49" s="144" t="s">
        <v>22</v>
      </c>
      <c r="N49" s="24" t="str">
        <f t="shared" si="0"/>
        <v>Obras Portuárias, Marítimas e Fluviais-AC</v>
      </c>
      <c r="P49" s="145">
        <v>0.04</v>
      </c>
      <c r="Q49" s="145">
        <v>5.5199999999999999E-2</v>
      </c>
      <c r="R49" s="145">
        <v>7.85E-2</v>
      </c>
      <c r="S49" s="152"/>
      <c r="U49" s="153" t="b">
        <f>AND(COUNTA(F31:F36)=6,G39&lt;&gt;"ok",NOT(U52))</f>
        <v>0</v>
      </c>
      <c r="V49" s="24" t="s">
        <v>156</v>
      </c>
    </row>
    <row r="50" spans="1:22" ht="15.75">
      <c r="A50" s="445"/>
      <c r="B50" s="445"/>
      <c r="C50" s="445"/>
      <c r="D50" s="445"/>
      <c r="E50" s="445"/>
      <c r="F50" s="445"/>
      <c r="G50" s="445"/>
      <c r="H50" s="445"/>
      <c r="I50" s="445"/>
      <c r="J50" s="445"/>
      <c r="M50" s="144"/>
      <c r="P50" s="145"/>
      <c r="Q50" s="145"/>
      <c r="R50" s="145"/>
      <c r="S50" s="152"/>
      <c r="U50" s="153"/>
    </row>
    <row r="51" spans="1:22" ht="15.75">
      <c r="A51" s="445"/>
      <c r="B51" s="445"/>
      <c r="C51" s="445"/>
      <c r="D51" s="445"/>
      <c r="E51" s="445"/>
      <c r="F51" s="445"/>
      <c r="G51" s="445"/>
      <c r="H51" s="445"/>
      <c r="I51" s="445"/>
      <c r="J51" s="445"/>
      <c r="L51" s="24" t="str">
        <f>L49</f>
        <v>Obras Portuárias, Marítimas e Fluviais</v>
      </c>
      <c r="M51" s="144" t="s">
        <v>24</v>
      </c>
      <c r="N51" s="24" t="str">
        <f t="shared" si="0"/>
        <v>Obras Portuárias, Marítimas e Fluviais-SG</v>
      </c>
      <c r="P51" s="145">
        <v>8.1000000000000013E-3</v>
      </c>
      <c r="Q51" s="145">
        <v>1.2199999999999999E-2</v>
      </c>
      <c r="R51" s="145">
        <v>1.9900000000000001E-2</v>
      </c>
      <c r="U51" s="153"/>
    </row>
    <row r="52" spans="1:22" ht="15.75">
      <c r="A52" s="442"/>
      <c r="B52" s="442"/>
      <c r="C52" s="442"/>
      <c r="D52" s="442"/>
      <c r="E52" s="442"/>
      <c r="F52" s="442"/>
      <c r="G52" s="442"/>
      <c r="H52" s="442"/>
      <c r="I52" s="442"/>
      <c r="J52" s="442"/>
      <c r="L52" s="24" t="str">
        <f>L51</f>
        <v>Obras Portuárias, Marítimas e Fluviais</v>
      </c>
      <c r="M52" s="144" t="s">
        <v>25</v>
      </c>
      <c r="N52" s="24" t="str">
        <f t="shared" si="0"/>
        <v>Obras Portuárias, Marítimas e Fluviais-R</v>
      </c>
      <c r="P52" s="145">
        <v>1.46E-2</v>
      </c>
      <c r="Q52" s="145">
        <v>2.3199999999999998E-2</v>
      </c>
      <c r="R52" s="145">
        <v>3.1600000000000003E-2</v>
      </c>
      <c r="U52" s="153" t="b">
        <v>0</v>
      </c>
      <c r="V52" s="24" t="s">
        <v>157</v>
      </c>
    </row>
    <row r="53" spans="1:22" ht="15.75">
      <c r="A53" s="445" t="str">
        <f>CONCATENATE("Declaro para os devidos fins que o regime de Contribuição Previdenciária sobre a Receita Bruta adotado para elaboração do orçamento foi ",IF(I24="Sim","COM","SEM")," Desoneração, e que esta é a alternativa mais adequada para a Administração Pública.")</f>
        <v>Declaro para os devidos fins que o regime de Contribuição Previdenciária sobre a Receita Bruta adotado para elaboração do orçamento foi SEM Desoneração, e que esta é a alternativa mais adequada para a Administração Pública.</v>
      </c>
      <c r="B53" s="445"/>
      <c r="C53" s="445"/>
      <c r="D53" s="445"/>
      <c r="E53" s="445"/>
      <c r="F53" s="445"/>
      <c r="G53" s="445"/>
      <c r="H53" s="445"/>
      <c r="I53" s="445"/>
      <c r="J53" s="445"/>
      <c r="M53" s="144"/>
      <c r="P53" s="145"/>
      <c r="Q53" s="145"/>
      <c r="R53" s="145"/>
      <c r="U53" s="153"/>
    </row>
    <row r="54" spans="1:22" ht="15.75">
      <c r="A54" s="445"/>
      <c r="B54" s="445"/>
      <c r="C54" s="445"/>
      <c r="D54" s="445"/>
      <c r="E54" s="445"/>
      <c r="F54" s="445"/>
      <c r="G54" s="445"/>
      <c r="H54" s="445"/>
      <c r="I54" s="445"/>
      <c r="J54" s="445"/>
      <c r="M54" s="144"/>
      <c r="P54" s="145"/>
      <c r="Q54" s="145"/>
      <c r="R54" s="145"/>
    </row>
    <row r="55" spans="1:22" ht="15.75">
      <c r="A55" s="445"/>
      <c r="B55" s="445"/>
      <c r="C55" s="445"/>
      <c r="D55" s="445"/>
      <c r="E55" s="445"/>
      <c r="F55" s="445"/>
      <c r="G55" s="445"/>
      <c r="H55" s="445"/>
      <c r="I55" s="445"/>
      <c r="J55" s="445"/>
      <c r="L55" s="24" t="str">
        <f>L52</f>
        <v>Obras Portuárias, Marítimas e Fluviais</v>
      </c>
      <c r="M55" s="144" t="s">
        <v>26</v>
      </c>
      <c r="N55" s="24" t="str">
        <f t="shared" si="0"/>
        <v>Obras Portuárias, Marítimas e Fluviais-DF</v>
      </c>
      <c r="P55" s="145">
        <v>9.3999999999999986E-3</v>
      </c>
      <c r="Q55" s="145">
        <v>1.0200000000000001E-2</v>
      </c>
      <c r="R55" s="145">
        <v>1.3300000000000001E-2</v>
      </c>
    </row>
    <row r="56" spans="1:22" ht="15.75">
      <c r="A56" s="452"/>
      <c r="B56" s="452"/>
      <c r="C56" s="452"/>
      <c r="D56" s="452"/>
      <c r="E56" s="452"/>
      <c r="F56" s="452"/>
      <c r="G56" s="452"/>
      <c r="H56" s="452"/>
      <c r="I56" s="452"/>
      <c r="J56" s="452"/>
      <c r="L56" s="24" t="str">
        <f>L55</f>
        <v>Obras Portuárias, Marítimas e Fluviais</v>
      </c>
      <c r="M56" s="144" t="s">
        <v>12</v>
      </c>
      <c r="N56" s="24" t="str">
        <f t="shared" si="0"/>
        <v>Obras Portuárias, Marítimas e Fluviais-L</v>
      </c>
      <c r="P56" s="145">
        <v>7.1399999999999991E-2</v>
      </c>
      <c r="Q56" s="145">
        <v>8.4000000000000005E-2</v>
      </c>
      <c r="R56" s="145">
        <v>0.1043</v>
      </c>
    </row>
    <row r="57" spans="1:22" ht="15.75">
      <c r="A57" s="446">
        <f>CAPA!A54</f>
        <v>0</v>
      </c>
      <c r="B57" s="447"/>
      <c r="C57" s="447"/>
      <c r="D57" s="447"/>
      <c r="E57" s="154"/>
      <c r="F57" s="155"/>
      <c r="G57" s="155"/>
      <c r="H57" s="155"/>
      <c r="I57" s="155"/>
      <c r="J57" s="156"/>
      <c r="L57" s="24" t="str">
        <f>L56</f>
        <v>Obras Portuárias, Marítimas e Fluviais</v>
      </c>
      <c r="M57" s="95" t="s">
        <v>109</v>
      </c>
      <c r="N57" s="24" t="str">
        <f t="shared" si="0"/>
        <v>Obras Portuárias, Marítimas e Fluviais-BDI PAD</v>
      </c>
      <c r="P57" s="145">
        <v>0.22800000000000001</v>
      </c>
      <c r="Q57" s="145">
        <v>0.27479999999999999</v>
      </c>
      <c r="R57" s="145">
        <v>0.3095</v>
      </c>
    </row>
    <row r="58" spans="1:22" ht="15.75">
      <c r="A58" s="437"/>
      <c r="B58" s="438"/>
      <c r="C58" s="438"/>
      <c r="D58" s="438"/>
      <c r="F58" s="448" t="s">
        <v>110</v>
      </c>
      <c r="G58" s="448"/>
      <c r="H58" s="448"/>
      <c r="I58" s="448"/>
      <c r="J58" s="449"/>
      <c r="M58" s="95"/>
      <c r="P58" s="145"/>
      <c r="Q58" s="145"/>
      <c r="R58" s="145"/>
    </row>
    <row r="59" spans="1:22" ht="15.75">
      <c r="A59" s="157"/>
      <c r="B59" s="158"/>
      <c r="C59" s="158"/>
      <c r="D59" s="158"/>
      <c r="F59" s="159"/>
      <c r="G59" s="159"/>
      <c r="H59" s="159"/>
      <c r="I59" s="159"/>
      <c r="J59" s="160"/>
      <c r="M59" s="95"/>
      <c r="P59" s="145"/>
      <c r="Q59" s="145"/>
      <c r="R59" s="145"/>
    </row>
    <row r="60" spans="1:22" ht="15.75">
      <c r="A60" s="157"/>
      <c r="B60" s="158"/>
      <c r="C60" s="158"/>
      <c r="D60" s="158"/>
      <c r="F60" s="159"/>
      <c r="G60" s="159"/>
      <c r="H60" s="159"/>
      <c r="I60" s="159"/>
      <c r="J60" s="160"/>
      <c r="M60" s="95"/>
      <c r="P60" s="145"/>
      <c r="Q60" s="145"/>
      <c r="R60" s="145"/>
    </row>
    <row r="61" spans="1:22" ht="15.75">
      <c r="A61" s="157"/>
      <c r="B61" s="158"/>
      <c r="C61" s="158"/>
      <c r="D61" s="158"/>
      <c r="F61" s="159"/>
      <c r="G61" s="159"/>
      <c r="H61" s="159"/>
      <c r="I61" s="159"/>
      <c r="J61" s="160"/>
      <c r="M61" s="95"/>
      <c r="P61" s="145"/>
      <c r="Q61" s="145"/>
      <c r="R61" s="145"/>
    </row>
    <row r="62" spans="1:22" ht="15.75">
      <c r="A62" s="157"/>
      <c r="B62" s="158"/>
      <c r="C62" s="158"/>
      <c r="D62" s="158"/>
      <c r="F62" s="159"/>
      <c r="G62" s="159"/>
      <c r="H62" s="159"/>
      <c r="I62" s="159"/>
      <c r="J62" s="160"/>
      <c r="M62" s="95"/>
      <c r="P62" s="145"/>
      <c r="Q62" s="145"/>
      <c r="R62" s="145"/>
    </row>
    <row r="63" spans="1:22" ht="15.75">
      <c r="A63" s="157"/>
      <c r="B63" s="158"/>
      <c r="C63" s="158"/>
      <c r="D63" s="158"/>
      <c r="F63" s="159"/>
      <c r="G63" s="159"/>
      <c r="H63" s="159"/>
      <c r="I63" s="159"/>
      <c r="J63" s="160"/>
      <c r="M63" s="95"/>
      <c r="P63" s="145"/>
      <c r="Q63" s="145"/>
      <c r="R63" s="145"/>
    </row>
    <row r="64" spans="1:22" ht="15.75">
      <c r="A64" s="157"/>
      <c r="B64" s="158"/>
      <c r="C64" s="158"/>
      <c r="D64" s="158"/>
      <c r="F64" s="159"/>
      <c r="G64" s="159"/>
      <c r="H64" s="159"/>
      <c r="I64" s="159"/>
      <c r="J64" s="160"/>
      <c r="M64" s="95"/>
      <c r="P64" s="145"/>
      <c r="Q64" s="145"/>
      <c r="R64" s="145"/>
    </row>
    <row r="65" spans="1:18" ht="15.75">
      <c r="A65" s="157"/>
      <c r="B65" s="158"/>
      <c r="C65" s="158"/>
      <c r="D65" s="158"/>
      <c r="F65" s="159"/>
      <c r="G65" s="159"/>
      <c r="H65" s="159"/>
      <c r="I65" s="159"/>
      <c r="J65" s="160"/>
      <c r="M65" s="95"/>
      <c r="P65" s="145"/>
      <c r="Q65" s="145"/>
      <c r="R65" s="145"/>
    </row>
    <row r="66" spans="1:18" ht="15.75">
      <c r="A66" s="157"/>
      <c r="B66" s="158"/>
      <c r="C66" s="158"/>
      <c r="D66" s="158"/>
      <c r="F66" s="159"/>
      <c r="G66" s="159"/>
      <c r="H66" s="159"/>
      <c r="I66" s="159"/>
      <c r="J66" s="160"/>
      <c r="M66" s="95"/>
      <c r="P66" s="145"/>
      <c r="Q66" s="145"/>
      <c r="R66" s="145"/>
    </row>
    <row r="67" spans="1:18" ht="15.75">
      <c r="A67" s="161"/>
      <c r="J67" s="162"/>
      <c r="M67" s="95"/>
      <c r="P67" s="145"/>
      <c r="Q67" s="145"/>
      <c r="R67" s="145"/>
    </row>
    <row r="68" spans="1:18" ht="15.75">
      <c r="A68" s="437"/>
      <c r="B68" s="438"/>
      <c r="C68" s="438"/>
      <c r="D68" s="438"/>
      <c r="F68" s="163"/>
      <c r="G68" s="163"/>
      <c r="H68" s="163"/>
      <c r="I68" s="163"/>
      <c r="J68" s="164"/>
      <c r="M68" s="95"/>
      <c r="P68" s="145"/>
      <c r="Q68" s="145"/>
      <c r="R68" s="145"/>
    </row>
    <row r="69" spans="1:18" ht="15.75">
      <c r="A69" s="439" t="s">
        <v>18</v>
      </c>
      <c r="B69" s="440"/>
      <c r="C69" s="440"/>
      <c r="D69" s="440"/>
      <c r="F69" s="440" t="s">
        <v>19</v>
      </c>
      <c r="G69" s="440"/>
      <c r="H69" s="440"/>
      <c r="I69" s="440"/>
      <c r="J69" s="443"/>
      <c r="L69" s="24" t="s">
        <v>119</v>
      </c>
      <c r="M69" s="144" t="s">
        <v>22</v>
      </c>
      <c r="N69" s="24" t="str">
        <f t="shared" si="0"/>
        <v>Fornecimento de Materiais e Equipamentos (aquisição indireta - em conjunto com licitação de obras)-AC</v>
      </c>
      <c r="P69" s="145">
        <v>1.4999999999999999E-2</v>
      </c>
      <c r="Q69" s="145">
        <v>3.4500000000000003E-2</v>
      </c>
      <c r="R69" s="145">
        <v>4.4900000000000002E-2</v>
      </c>
    </row>
    <row r="70" spans="1:18" ht="15.75">
      <c r="A70" s="165" t="s">
        <v>20</v>
      </c>
      <c r="B70" s="444"/>
      <c r="C70" s="444"/>
      <c r="D70" s="444"/>
      <c r="F70" s="166" t="s">
        <v>20</v>
      </c>
      <c r="J70" s="162"/>
      <c r="L70" s="24" t="str">
        <f>L69</f>
        <v>Fornecimento de Materiais e Equipamentos (aquisição indireta - em conjunto com licitação de obras)</v>
      </c>
      <c r="M70" s="144" t="s">
        <v>24</v>
      </c>
      <c r="N70" s="24" t="str">
        <f t="shared" si="0"/>
        <v>Fornecimento de Materiais e Equipamentos (aquisição indireta - em conjunto com licitação de obras)-SG</v>
      </c>
      <c r="P70" s="145">
        <v>3.0000000000000001E-3</v>
      </c>
      <c r="Q70" s="145">
        <v>4.7999999999999996E-3</v>
      </c>
      <c r="R70" s="145">
        <v>8.199999999999999E-3</v>
      </c>
    </row>
    <row r="71" spans="1:18" ht="15.75">
      <c r="A71" s="165" t="s">
        <v>111</v>
      </c>
      <c r="B71" s="444"/>
      <c r="C71" s="444"/>
      <c r="D71" s="444"/>
      <c r="F71" s="166" t="s">
        <v>21</v>
      </c>
      <c r="J71" s="162"/>
      <c r="L71" s="24" t="str">
        <f>L70</f>
        <v>Fornecimento de Materiais e Equipamentos (aquisição indireta - em conjunto com licitação de obras)</v>
      </c>
      <c r="M71" s="144" t="s">
        <v>25</v>
      </c>
      <c r="N71" s="24" t="str">
        <f t="shared" si="0"/>
        <v>Fornecimento de Materiais e Equipamentos (aquisição indireta - em conjunto com licitação de obras)-R</v>
      </c>
      <c r="P71" s="145">
        <v>5.6000000000000008E-3</v>
      </c>
      <c r="Q71" s="145">
        <v>8.5000000000000006E-3</v>
      </c>
      <c r="R71" s="145">
        <v>8.8999999999999999E-3</v>
      </c>
    </row>
    <row r="72" spans="1:18" ht="15.75">
      <c r="A72" s="165" t="str">
        <f>[1]DADOS!A56</f>
        <v>CREA/CAU:</v>
      </c>
      <c r="B72" s="444"/>
      <c r="C72" s="444"/>
      <c r="D72" s="444"/>
      <c r="J72" s="162"/>
      <c r="L72" s="24" t="str">
        <f>L71</f>
        <v>Fornecimento de Materiais e Equipamentos (aquisição indireta - em conjunto com licitação de obras)</v>
      </c>
      <c r="M72" s="144" t="s">
        <v>26</v>
      </c>
      <c r="N72" s="24" t="str">
        <f t="shared" si="0"/>
        <v>Fornecimento de Materiais e Equipamentos (aquisição indireta - em conjunto com licitação de obras)-DF</v>
      </c>
      <c r="P72" s="145">
        <v>8.5000000000000006E-3</v>
      </c>
      <c r="Q72" s="145">
        <v>8.5000000000000006E-3</v>
      </c>
      <c r="R72" s="145">
        <v>1.11E-2</v>
      </c>
    </row>
    <row r="73" spans="1:18" ht="15.75">
      <c r="A73" s="167" t="str">
        <f>[1]DADOS!A57</f>
        <v>ART/RRT:</v>
      </c>
      <c r="B73" s="436"/>
      <c r="C73" s="436"/>
      <c r="D73" s="436"/>
      <c r="E73" s="168"/>
      <c r="F73" s="168"/>
      <c r="G73" s="168"/>
      <c r="H73" s="168"/>
      <c r="I73" s="168"/>
      <c r="J73" s="169"/>
      <c r="L73" s="24" t="str">
        <f>L72</f>
        <v>Fornecimento de Materiais e Equipamentos (aquisição indireta - em conjunto com licitação de obras)</v>
      </c>
      <c r="M73" s="144" t="s">
        <v>12</v>
      </c>
      <c r="N73" s="24" t="str">
        <f t="shared" si="0"/>
        <v>Fornecimento de Materiais e Equipamentos (aquisição indireta - em conjunto com licitação de obras)-L</v>
      </c>
      <c r="P73" s="145">
        <v>3.5000000000000003E-2</v>
      </c>
      <c r="Q73" s="145">
        <v>5.1100000000000007E-2</v>
      </c>
      <c r="R73" s="145">
        <v>6.2199999999999998E-2</v>
      </c>
    </row>
    <row r="74" spans="1:18" ht="15.75">
      <c r="L74" s="24" t="str">
        <f>L73</f>
        <v>Fornecimento de Materiais e Equipamentos (aquisição indireta - em conjunto com licitação de obras)</v>
      </c>
      <c r="M74" s="95" t="s">
        <v>109</v>
      </c>
      <c r="N74" s="24" t="str">
        <f t="shared" si="0"/>
        <v>Fornecimento de Materiais e Equipamentos (aquisição indireta - em conjunto com licitação de obras)-BDI PAD</v>
      </c>
      <c r="P74" s="145">
        <v>0.111</v>
      </c>
      <c r="Q74" s="145">
        <v>0.14019999999999999</v>
      </c>
      <c r="R74" s="145">
        <v>0.16800000000000001</v>
      </c>
    </row>
    <row r="75" spans="1:18" ht="15.75">
      <c r="L75" s="24" t="s">
        <v>120</v>
      </c>
      <c r="M75" s="144" t="s">
        <v>121</v>
      </c>
      <c r="N75" s="24" t="str">
        <f t="shared" si="0"/>
        <v>Estudos e Projetos, Planos e Gerenciamento e outros correlatos-K1</v>
      </c>
      <c r="P75" s="145" t="s">
        <v>16</v>
      </c>
      <c r="Q75" s="145" t="s">
        <v>16</v>
      </c>
      <c r="R75" s="145" t="s">
        <v>16</v>
      </c>
    </row>
    <row r="76" spans="1:18" ht="15.75">
      <c r="L76" s="24" t="str">
        <f>L75</f>
        <v>Estudos e Projetos, Planos e Gerenciamento e outros correlatos</v>
      </c>
      <c r="M76" s="144" t="s">
        <v>122</v>
      </c>
      <c r="N76" s="24" t="str">
        <f t="shared" si="0"/>
        <v>Estudos e Projetos, Planos e Gerenciamento e outros correlatos-K2</v>
      </c>
      <c r="P76" s="145" t="s">
        <v>16</v>
      </c>
      <c r="Q76" s="145">
        <v>0.2</v>
      </c>
      <c r="R76" s="145" t="s">
        <v>16</v>
      </c>
    </row>
    <row r="77" spans="1:18" ht="15.75">
      <c r="L77" s="24" t="str">
        <f>L76</f>
        <v>Estudos e Projetos, Planos e Gerenciamento e outros correlatos</v>
      </c>
      <c r="M77" s="144" t="s">
        <v>123</v>
      </c>
      <c r="N77" s="24" t="str">
        <f t="shared" si="0"/>
        <v>Estudos e Projetos, Planos e Gerenciamento e outros correlatos-</v>
      </c>
      <c r="P77" s="145" t="s">
        <v>16</v>
      </c>
      <c r="Q77" s="145" t="s">
        <v>16</v>
      </c>
      <c r="R77" s="145" t="s">
        <v>16</v>
      </c>
    </row>
    <row r="78" spans="1:18" ht="15.75">
      <c r="L78" s="24" t="str">
        <f>L77</f>
        <v>Estudos e Projetos, Planos e Gerenciamento e outros correlatos</v>
      </c>
      <c r="M78" s="144" t="s">
        <v>123</v>
      </c>
      <c r="N78" s="24" t="str">
        <f t="shared" si="0"/>
        <v>Estudos e Projetos, Planos e Gerenciamento e outros correlatos-</v>
      </c>
      <c r="P78" s="145" t="s">
        <v>16</v>
      </c>
      <c r="Q78" s="145" t="s">
        <v>16</v>
      </c>
      <c r="R78" s="145" t="s">
        <v>16</v>
      </c>
    </row>
    <row r="79" spans="1:18" ht="15.75">
      <c r="L79" s="24" t="str">
        <f>L78</f>
        <v>Estudos e Projetos, Planos e Gerenciamento e outros correlatos</v>
      </c>
      <c r="M79" s="144" t="s">
        <v>124</v>
      </c>
      <c r="N79" s="24" t="str">
        <f t="shared" si="0"/>
        <v>Estudos e Projetos, Planos e Gerenciamento e outros correlatos-K3</v>
      </c>
      <c r="P79" s="145" t="s">
        <v>16</v>
      </c>
      <c r="Q79" s="145">
        <v>0.12</v>
      </c>
      <c r="R79" s="145" t="s">
        <v>16</v>
      </c>
    </row>
    <row r="80" spans="1:18" ht="15.75">
      <c r="L80" s="24" t="str">
        <f>L79</f>
        <v>Estudos e Projetos, Planos e Gerenciamento e outros correlatos</v>
      </c>
      <c r="M80" s="95" t="s">
        <v>109</v>
      </c>
      <c r="N80" s="24" t="str">
        <f t="shared" si="0"/>
        <v>Estudos e Projetos, Planos e Gerenciamento e outros correlatos-BDI PAD</v>
      </c>
      <c r="P80" s="145" t="s">
        <v>16</v>
      </c>
      <c r="Q80" s="145" t="s">
        <v>16</v>
      </c>
      <c r="R80" s="145" t="s">
        <v>16</v>
      </c>
    </row>
    <row r="83" spans="12:12">
      <c r="L83" s="24" t="s">
        <v>115</v>
      </c>
    </row>
    <row r="84" spans="12:12">
      <c r="L84" s="24" t="s">
        <v>116</v>
      </c>
    </row>
    <row r="85" spans="12:12">
      <c r="L85" s="24" t="s">
        <v>108</v>
      </c>
    </row>
    <row r="86" spans="12:12">
      <c r="L86" s="24" t="s">
        <v>117</v>
      </c>
    </row>
    <row r="87" spans="12:12">
      <c r="L87" s="24" t="s">
        <v>118</v>
      </c>
    </row>
    <row r="88" spans="12:12">
      <c r="L88" s="24" t="s">
        <v>119</v>
      </c>
    </row>
    <row r="89" spans="12:12">
      <c r="L89" s="24" t="s">
        <v>125</v>
      </c>
    </row>
    <row r="90" spans="12:12">
      <c r="L90" s="24" t="s">
        <v>120</v>
      </c>
    </row>
    <row r="91" spans="12:12">
      <c r="L91" s="170"/>
    </row>
  </sheetData>
  <mergeCells count="62">
    <mergeCell ref="A14:B14"/>
    <mergeCell ref="C14:J14"/>
    <mergeCell ref="A10:B10"/>
    <mergeCell ref="C10:J10"/>
    <mergeCell ref="A11:B13"/>
    <mergeCell ref="C11:J13"/>
    <mergeCell ref="A25:J25"/>
    <mergeCell ref="A20:J21"/>
    <mergeCell ref="J29:J30"/>
    <mergeCell ref="C15:F18"/>
    <mergeCell ref="S37:T46"/>
    <mergeCell ref="A38:D38"/>
    <mergeCell ref="A39:D39"/>
    <mergeCell ref="A40:D40"/>
    <mergeCell ref="H40:J40"/>
    <mergeCell ref="A45:J45"/>
    <mergeCell ref="E46:G46"/>
    <mergeCell ref="H46:H47"/>
    <mergeCell ref="A42:J43"/>
    <mergeCell ref="A15:B18"/>
    <mergeCell ref="A23:H23"/>
    <mergeCell ref="I23:J23"/>
    <mergeCell ref="A24:H24"/>
    <mergeCell ref="I24:J24"/>
    <mergeCell ref="A34:D34"/>
    <mergeCell ref="A26:H26"/>
    <mergeCell ref="I26:J26"/>
    <mergeCell ref="A27:H27"/>
    <mergeCell ref="I27:J27"/>
    <mergeCell ref="A28:J28"/>
    <mergeCell ref="A29:D30"/>
    <mergeCell ref="E29:E30"/>
    <mergeCell ref="F29:F30"/>
    <mergeCell ref="A31:D31"/>
    <mergeCell ref="A32:D32"/>
    <mergeCell ref="A33:D33"/>
    <mergeCell ref="G29:G30"/>
    <mergeCell ref="H29:H30"/>
    <mergeCell ref="I29:I30"/>
    <mergeCell ref="F58:J58"/>
    <mergeCell ref="A49:J51"/>
    <mergeCell ref="E47:G47"/>
    <mergeCell ref="A35:D35"/>
    <mergeCell ref="A36:D36"/>
    <mergeCell ref="A37:D37"/>
    <mergeCell ref="A56:J56"/>
    <mergeCell ref="G17:H18"/>
    <mergeCell ref="G15:H16"/>
    <mergeCell ref="I17:J18"/>
    <mergeCell ref="I15:J16"/>
    <mergeCell ref="B73:D73"/>
    <mergeCell ref="A68:D68"/>
    <mergeCell ref="A69:D69"/>
    <mergeCell ref="D46:D47"/>
    <mergeCell ref="A52:J52"/>
    <mergeCell ref="F69:J69"/>
    <mergeCell ref="B70:D70"/>
    <mergeCell ref="B71:D71"/>
    <mergeCell ref="B72:D72"/>
    <mergeCell ref="A53:J55"/>
    <mergeCell ref="A57:D57"/>
    <mergeCell ref="A58:D58"/>
  </mergeCells>
  <conditionalFormatting sqref="G31:G40">
    <cfRule type="expression" dxfId="5" priority="6" stopIfTrue="1">
      <formula>AND(G31&lt;&gt;"OK",G31&lt;&gt;"-",G31&lt;&gt;"")</formula>
    </cfRule>
    <cfRule type="cellIs" dxfId="4" priority="7" stopIfTrue="1" operator="equal">
      <formula>"OK"</formula>
    </cfRule>
  </conditionalFormatting>
  <conditionalFormatting sqref="A39:F39">
    <cfRule type="expression" dxfId="3" priority="5" stopIfTrue="1">
      <formula>$I$24="Não"</formula>
    </cfRule>
  </conditionalFormatting>
  <conditionalFormatting sqref="A40:F40">
    <cfRule type="expression" dxfId="2" priority="4" stopIfTrue="1">
      <formula>$I$24="sim"</formula>
    </cfRule>
  </conditionalFormatting>
  <conditionalFormatting sqref="H40:J40">
    <cfRule type="expression" dxfId="1" priority="3" stopIfTrue="1">
      <formula>$I$24="sim"</formula>
    </cfRule>
  </conditionalFormatting>
  <conditionalFormatting sqref="H31:J39">
    <cfRule type="expression" dxfId="0" priority="8" stopIfTrue="1">
      <formula>$A$24=$L$89</formula>
    </cfRule>
  </conditionalFormatting>
  <dataValidations count="6">
    <dataValidation type="decimal" allowBlank="1" showInputMessage="1" showErrorMessage="1" errorTitle="Erro de valores" error="Digite um valor entre 0% e 100%" sqref="F31:F36">
      <formula1>0</formula1>
      <formula2>1</formula2>
    </dataValidation>
    <dataValidation type="decimal" operator="greaterThanOrEqual" allowBlank="1" showInputMessage="1" showErrorMessage="1" errorTitle="Valor não permitido" error="Digite um percentual entre 0% e 100%." promptTitle="Valores comuns:" prompt="Normalmente entre 2 e 5%." sqref="I27:J27">
      <formula1>0</formula1>
    </dataValidation>
    <dataValidation type="decimal" allowBlank="1" showInputMessage="1" showErrorMessage="1" errorTitle="Valor não permitido" error="Digite um percentual entre 0% e 100%." promptTitle="Valores admissíveis:" prompt="Insira valores entre 0 e 100%." sqref="I26:J26">
      <formula1>0</formula1>
      <formula2>1</formula2>
    </dataValidation>
    <dataValidation type="decimal" allowBlank="1" showInputMessage="1" showErrorMessage="1" errorTitle="Erro de valores" error="Digite um valor maior do que 0." sqref="F37">
      <formula1>0</formula1>
      <formula2>1</formula2>
    </dataValidation>
    <dataValidation operator="greaterThanOrEqual" allowBlank="1" showInputMessage="1" showErrorMessage="1" errorTitle="Erro de valores" error="Digite um valor igual a 0% ou 2%." sqref="F38"/>
    <dataValidation type="list" allowBlank="1" showInputMessage="1" showErrorMessage="1" sqref="A24:H24">
      <formula1>$L$83:$L$90</formula1>
    </dataValidation>
  </dataValidations>
  <pageMargins left="1.1811023622047245" right="0.78740157480314965" top="0.43" bottom="0.78740157480314965" header="0.39370078740157483" footer="0.19685039370078741"/>
  <pageSetup paperSize="9" scale="60" fitToHeight="0" orientation="portrait" r:id="rId1"/>
  <headerFooter>
    <oddFooter>&amp;C&amp;14Avenida Presidente Vargas, 446, Centro, Santo Antônio dos Lopes/MA&amp;RPágina &amp;P</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pageSetUpPr fitToPage="1"/>
  </sheetPr>
  <dimension ref="A12:M75"/>
  <sheetViews>
    <sheetView view="pageBreakPreview" zoomScale="85" zoomScaleNormal="85" zoomScaleSheetLayoutView="85" zoomScalePageLayoutView="85" workbookViewId="0">
      <selection activeCell="R48" sqref="R48"/>
    </sheetView>
  </sheetViews>
  <sheetFormatPr defaultRowHeight="14.25"/>
  <cols>
    <col min="1" max="1" width="10.7109375" style="11" customWidth="1"/>
    <col min="2" max="2" width="13" style="11" customWidth="1"/>
    <col min="3" max="3" width="48.85546875" style="16" customWidth="1"/>
    <col min="4" max="4" width="18.140625" style="16" customWidth="1"/>
    <col min="5" max="5" width="18.140625" style="14" customWidth="1"/>
    <col min="6" max="7" width="18.140625" style="12" customWidth="1"/>
    <col min="8" max="9" width="9.140625" style="11"/>
    <col min="10" max="10" width="9.5703125" style="11" hidden="1" customWidth="1"/>
    <col min="11" max="14" width="0" style="11" hidden="1" customWidth="1"/>
    <col min="15" max="16384" width="9.140625" style="11"/>
  </cols>
  <sheetData>
    <row r="12" spans="1:7" s="25" customFormat="1" ht="15.75" customHeight="1">
      <c r="A12" s="292" t="str">
        <f>CAPA!A9</f>
        <v>PROPONENTE:</v>
      </c>
      <c r="B12" s="292"/>
      <c r="C12" s="290" t="str">
        <f>CAPA!C9</f>
        <v>Prefeitura Municipal de Santo Antônio dos Lopes - MA</v>
      </c>
      <c r="D12" s="290"/>
      <c r="E12" s="290"/>
      <c r="F12" s="290"/>
      <c r="G12" s="290"/>
    </row>
    <row r="13" spans="1:7" s="25" customFormat="1" ht="15.75" customHeight="1">
      <c r="A13" s="355" t="str">
        <f>CAPA!A11</f>
        <v>OBJETO:</v>
      </c>
      <c r="B13" s="356"/>
      <c r="C13" s="305" t="str">
        <f>CAPA!C11</f>
        <v>Rerfoma da Unidade de Ensino Dr. Valdemir Pereira Rocha no Municipio de Santo Antônio dos Lopes - MA.</v>
      </c>
      <c r="D13" s="306"/>
      <c r="E13" s="306"/>
      <c r="F13" s="306"/>
      <c r="G13" s="307"/>
    </row>
    <row r="14" spans="1:7" s="25" customFormat="1" ht="15.75" customHeight="1">
      <c r="A14" s="476"/>
      <c r="B14" s="477"/>
      <c r="C14" s="308"/>
      <c r="D14" s="309"/>
      <c r="E14" s="309"/>
      <c r="F14" s="309"/>
      <c r="G14" s="310"/>
    </row>
    <row r="15" spans="1:7" s="25" customFormat="1" ht="15.75" customHeight="1">
      <c r="A15" s="357"/>
      <c r="B15" s="358"/>
      <c r="C15" s="311"/>
      <c r="D15" s="312"/>
      <c r="E15" s="312"/>
      <c r="F15" s="312"/>
      <c r="G15" s="313"/>
    </row>
    <row r="16" spans="1:7" s="25" customFormat="1" ht="15.75" customHeight="1">
      <c r="A16" s="292" t="str">
        <f>CAPA!A15</f>
        <v>ENDEREÇO:</v>
      </c>
      <c r="B16" s="292"/>
      <c r="C16" s="290" t="str">
        <f>CAPA!C15</f>
        <v>Rua da Matriz, Centro, Município de Santo Antônio dos Lopes - MA</v>
      </c>
      <c r="D16" s="290"/>
      <c r="E16" s="290"/>
      <c r="F16" s="290"/>
      <c r="G16" s="290"/>
    </row>
    <row r="17" spans="1:13" s="25" customFormat="1" ht="15.75" customHeight="1">
      <c r="A17" s="355" t="str">
        <f>CAPA!A21</f>
        <v>BASE DE PREÇOS / DATA BASE:</v>
      </c>
      <c r="B17" s="356"/>
      <c r="C17" s="484" t="str">
        <f>CAPA!C21</f>
        <v>ORSE SE 02/2024 - SEINFRA CE 028.1 - SINAPI MA 03/2024 - Sem Desoneração</v>
      </c>
      <c r="D17" s="355" t="str">
        <f>CAPA!B24</f>
        <v>ENCARGOS SOCIAIS:</v>
      </c>
      <c r="E17" s="356"/>
      <c r="F17" s="369">
        <f>CAPA!D24</f>
        <v>1.1268</v>
      </c>
      <c r="G17" s="370"/>
    </row>
    <row r="18" spans="1:13" s="25" customFormat="1" ht="15.75" customHeight="1">
      <c r="A18" s="476"/>
      <c r="B18" s="477"/>
      <c r="C18" s="485"/>
      <c r="D18" s="357"/>
      <c r="E18" s="358"/>
      <c r="F18" s="487"/>
      <c r="G18" s="488"/>
    </row>
    <row r="19" spans="1:13" s="25" customFormat="1" ht="15.75" customHeight="1">
      <c r="A19" s="476"/>
      <c r="B19" s="477"/>
      <c r="C19" s="485"/>
      <c r="D19" s="355" t="str">
        <f>CAPA!A26</f>
        <v>BDI:</v>
      </c>
      <c r="E19" s="356"/>
      <c r="F19" s="369">
        <f>CAPA!D26</f>
        <v>0.22470000000000001</v>
      </c>
      <c r="G19" s="370"/>
    </row>
    <row r="20" spans="1:13" s="25" customFormat="1" ht="15.75" customHeight="1">
      <c r="A20" s="357"/>
      <c r="B20" s="358"/>
      <c r="C20" s="486"/>
      <c r="D20" s="357"/>
      <c r="E20" s="358"/>
      <c r="F20" s="487"/>
      <c r="G20" s="488"/>
    </row>
    <row r="21" spans="1:13" ht="16.5" thickBot="1">
      <c r="A21" s="17"/>
      <c r="B21" s="101"/>
      <c r="C21" s="5"/>
      <c r="D21" s="101"/>
      <c r="E21" s="13"/>
      <c r="F21" s="9"/>
      <c r="G21" s="10"/>
    </row>
    <row r="22" spans="1:13" ht="14.25" customHeight="1">
      <c r="A22" s="338" t="s">
        <v>31</v>
      </c>
      <c r="B22" s="339"/>
      <c r="C22" s="339"/>
      <c r="D22" s="339"/>
      <c r="E22" s="339"/>
      <c r="F22" s="339"/>
      <c r="G22" s="340"/>
    </row>
    <row r="23" spans="1:13" ht="15" customHeight="1" thickBot="1">
      <c r="A23" s="341"/>
      <c r="B23" s="342"/>
      <c r="C23" s="342"/>
      <c r="D23" s="342"/>
      <c r="E23" s="342"/>
      <c r="F23" s="342"/>
      <c r="G23" s="343"/>
    </row>
    <row r="24" spans="1:13" ht="16.5" thickBot="1">
      <c r="A24" s="17"/>
      <c r="B24" s="101"/>
      <c r="C24" s="5"/>
      <c r="D24" s="101"/>
      <c r="E24" s="13"/>
      <c r="F24" s="9"/>
      <c r="G24" s="10"/>
    </row>
    <row r="25" spans="1:13" ht="16.5" customHeight="1" thickBot="1">
      <c r="A25" s="516" t="s">
        <v>0</v>
      </c>
      <c r="B25" s="518"/>
      <c r="C25" s="516" t="s">
        <v>55</v>
      </c>
      <c r="D25" s="514" t="s">
        <v>186</v>
      </c>
      <c r="E25" s="515"/>
      <c r="F25" s="514" t="s">
        <v>56</v>
      </c>
      <c r="G25" s="515"/>
    </row>
    <row r="26" spans="1:13" ht="14.25" customHeight="1">
      <c r="A26" s="519"/>
      <c r="B26" s="520"/>
      <c r="C26" s="519"/>
      <c r="D26" s="516" t="s">
        <v>57</v>
      </c>
      <c r="E26" s="400" t="s">
        <v>58</v>
      </c>
      <c r="F26" s="516" t="s">
        <v>57</v>
      </c>
      <c r="G26" s="400" t="s">
        <v>58</v>
      </c>
    </row>
    <row r="27" spans="1:13" ht="15" customHeight="1" thickBot="1">
      <c r="A27" s="517"/>
      <c r="B27" s="521"/>
      <c r="C27" s="517"/>
      <c r="D27" s="517"/>
      <c r="E27" s="401"/>
      <c r="F27" s="517"/>
      <c r="G27" s="401"/>
    </row>
    <row r="28" spans="1:13" ht="14.25" customHeight="1">
      <c r="A28" s="490" t="s">
        <v>32</v>
      </c>
      <c r="B28" s="491"/>
      <c r="C28" s="491"/>
      <c r="D28" s="491"/>
      <c r="E28" s="491"/>
      <c r="F28" s="491"/>
      <c r="G28" s="492"/>
    </row>
    <row r="29" spans="1:13" ht="15" customHeight="1" thickBot="1">
      <c r="A29" s="493"/>
      <c r="B29" s="494"/>
      <c r="C29" s="494"/>
      <c r="D29" s="494"/>
      <c r="E29" s="494"/>
      <c r="F29" s="494"/>
      <c r="G29" s="495"/>
      <c r="J29" s="171">
        <v>20</v>
      </c>
      <c r="M29" s="172">
        <v>20</v>
      </c>
    </row>
    <row r="30" spans="1:13" ht="15">
      <c r="A30" s="522" t="s">
        <v>37</v>
      </c>
      <c r="B30" s="523"/>
      <c r="C30" s="105" t="s">
        <v>38</v>
      </c>
      <c r="D30" s="196">
        <v>0</v>
      </c>
      <c r="E30" s="196">
        <v>0</v>
      </c>
      <c r="F30" s="196">
        <v>0.2</v>
      </c>
      <c r="G30" s="197">
        <v>0.2</v>
      </c>
      <c r="J30" s="171">
        <v>1.5</v>
      </c>
      <c r="M30" s="172">
        <v>1.5</v>
      </c>
    </row>
    <row r="31" spans="1:13" ht="15">
      <c r="A31" s="482" t="s">
        <v>39</v>
      </c>
      <c r="B31" s="483"/>
      <c r="C31" s="36" t="s">
        <v>40</v>
      </c>
      <c r="D31" s="74">
        <v>1.4999999999999999E-2</v>
      </c>
      <c r="E31" s="74">
        <v>1.4999999999999999E-2</v>
      </c>
      <c r="F31" s="74">
        <v>1.4999999999999999E-2</v>
      </c>
      <c r="G31" s="82">
        <v>1.4999999999999999E-2</v>
      </c>
      <c r="J31" s="171">
        <v>1</v>
      </c>
      <c r="M31" s="172">
        <v>1</v>
      </c>
    </row>
    <row r="32" spans="1:13" ht="15">
      <c r="A32" s="482" t="s">
        <v>41</v>
      </c>
      <c r="B32" s="483"/>
      <c r="C32" s="36" t="s">
        <v>42</v>
      </c>
      <c r="D32" s="74">
        <v>0.01</v>
      </c>
      <c r="E32" s="74">
        <v>0.01</v>
      </c>
      <c r="F32" s="74">
        <v>0.01</v>
      </c>
      <c r="G32" s="82">
        <v>0.01</v>
      </c>
      <c r="J32" s="171">
        <v>0.2</v>
      </c>
      <c r="M32" s="172">
        <v>0.2</v>
      </c>
    </row>
    <row r="33" spans="1:13" ht="15">
      <c r="A33" s="482" t="s">
        <v>43</v>
      </c>
      <c r="B33" s="483"/>
      <c r="C33" s="36" t="s">
        <v>44</v>
      </c>
      <c r="D33" s="74">
        <v>2E-3</v>
      </c>
      <c r="E33" s="74">
        <v>2E-3</v>
      </c>
      <c r="F33" s="74">
        <v>2E-3</v>
      </c>
      <c r="G33" s="82">
        <v>2E-3</v>
      </c>
      <c r="J33" s="171">
        <v>0.6</v>
      </c>
      <c r="M33" s="172">
        <v>0.6</v>
      </c>
    </row>
    <row r="34" spans="1:13" ht="15">
      <c r="A34" s="482" t="s">
        <v>45</v>
      </c>
      <c r="B34" s="483"/>
      <c r="C34" s="36" t="s">
        <v>46</v>
      </c>
      <c r="D34" s="74">
        <v>6.0000000000000001E-3</v>
      </c>
      <c r="E34" s="74">
        <v>6.0000000000000001E-3</v>
      </c>
      <c r="F34" s="74">
        <v>6.0000000000000001E-3</v>
      </c>
      <c r="G34" s="82">
        <v>6.0000000000000001E-3</v>
      </c>
      <c r="J34" s="171">
        <v>2.5</v>
      </c>
      <c r="M34" s="172">
        <v>2.5</v>
      </c>
    </row>
    <row r="35" spans="1:13" ht="15">
      <c r="A35" s="482" t="s">
        <v>47</v>
      </c>
      <c r="B35" s="483"/>
      <c r="C35" s="36" t="s">
        <v>48</v>
      </c>
      <c r="D35" s="74">
        <v>2.5000000000000001E-2</v>
      </c>
      <c r="E35" s="74">
        <v>2.5000000000000001E-2</v>
      </c>
      <c r="F35" s="74">
        <v>2.5000000000000001E-2</v>
      </c>
      <c r="G35" s="82">
        <v>2.5000000000000001E-2</v>
      </c>
      <c r="J35" s="171">
        <v>3</v>
      </c>
      <c r="M35" s="172">
        <v>3</v>
      </c>
    </row>
    <row r="36" spans="1:13" ht="15">
      <c r="A36" s="482" t="s">
        <v>49</v>
      </c>
      <c r="B36" s="483"/>
      <c r="C36" s="36" t="s">
        <v>50</v>
      </c>
      <c r="D36" s="74">
        <v>0.03</v>
      </c>
      <c r="E36" s="74">
        <v>0.03</v>
      </c>
      <c r="F36" s="74">
        <v>0.03</v>
      </c>
      <c r="G36" s="82">
        <v>0.03</v>
      </c>
      <c r="J36" s="171">
        <v>8</v>
      </c>
      <c r="M36" s="172">
        <v>8</v>
      </c>
    </row>
    <row r="37" spans="1:13" ht="15">
      <c r="A37" s="482" t="s">
        <v>51</v>
      </c>
      <c r="B37" s="483"/>
      <c r="C37" s="36" t="s">
        <v>52</v>
      </c>
      <c r="D37" s="74">
        <v>0.08</v>
      </c>
      <c r="E37" s="74">
        <v>0.08</v>
      </c>
      <c r="F37" s="74">
        <v>0.08</v>
      </c>
      <c r="G37" s="82">
        <v>0.08</v>
      </c>
      <c r="J37" s="171">
        <v>1</v>
      </c>
      <c r="M37" s="172">
        <v>1</v>
      </c>
    </row>
    <row r="38" spans="1:13" ht="15">
      <c r="A38" s="482" t="s">
        <v>53</v>
      </c>
      <c r="B38" s="483"/>
      <c r="C38" s="36" t="s">
        <v>54</v>
      </c>
      <c r="D38" s="74">
        <v>0</v>
      </c>
      <c r="E38" s="74">
        <v>0</v>
      </c>
      <c r="F38" s="74">
        <v>0</v>
      </c>
      <c r="G38" s="82">
        <v>0</v>
      </c>
      <c r="J38" s="173">
        <v>37.799999999999997</v>
      </c>
      <c r="M38" s="173">
        <v>37.799999999999997</v>
      </c>
    </row>
    <row r="39" spans="1:13" s="15" customFormat="1" ht="15.75">
      <c r="A39" s="480" t="s">
        <v>36</v>
      </c>
      <c r="B39" s="481"/>
      <c r="C39" s="174" t="s">
        <v>59</v>
      </c>
      <c r="D39" s="175">
        <f>SUM(D30:D38)</f>
        <v>0.16799999999999998</v>
      </c>
      <c r="E39" s="175">
        <f>SUM(E30:E38)</f>
        <v>0.16799999999999998</v>
      </c>
      <c r="F39" s="175">
        <f>SUM(F30:F38)</f>
        <v>0.36800000000000005</v>
      </c>
      <c r="G39" s="176">
        <f>SUM(G30:G38)</f>
        <v>0.36800000000000005</v>
      </c>
    </row>
    <row r="40" spans="1:13" ht="16.5" thickBot="1">
      <c r="A40" s="18"/>
      <c r="B40" s="101"/>
      <c r="C40" s="4"/>
      <c r="D40" s="101"/>
      <c r="E40" s="13"/>
      <c r="F40" s="9"/>
      <c r="G40" s="19"/>
    </row>
    <row r="41" spans="1:13" ht="14.25" customHeight="1">
      <c r="A41" s="490" t="s">
        <v>33</v>
      </c>
      <c r="B41" s="491"/>
      <c r="C41" s="491"/>
      <c r="D41" s="491"/>
      <c r="E41" s="491"/>
      <c r="F41" s="491"/>
      <c r="G41" s="492"/>
    </row>
    <row r="42" spans="1:13" ht="15" customHeight="1" thickBot="1">
      <c r="A42" s="493"/>
      <c r="B42" s="494"/>
      <c r="C42" s="494"/>
      <c r="D42" s="494"/>
      <c r="E42" s="494"/>
      <c r="F42" s="494"/>
      <c r="G42" s="495"/>
    </row>
    <row r="43" spans="1:13" ht="15">
      <c r="A43" s="489" t="s">
        <v>60</v>
      </c>
      <c r="B43" s="346"/>
      <c r="C43" s="105" t="s">
        <v>71</v>
      </c>
      <c r="D43" s="196">
        <v>0.1789</v>
      </c>
      <c r="E43" s="196">
        <v>0</v>
      </c>
      <c r="F43" s="196">
        <v>0.1789</v>
      </c>
      <c r="G43" s="197" t="s">
        <v>16</v>
      </c>
      <c r="J43" s="171">
        <v>17.87</v>
      </c>
      <c r="K43" s="172">
        <v>0</v>
      </c>
    </row>
    <row r="44" spans="1:13" ht="15">
      <c r="A44" s="489" t="s">
        <v>61</v>
      </c>
      <c r="B44" s="346"/>
      <c r="C44" s="36" t="s">
        <v>72</v>
      </c>
      <c r="D44" s="74">
        <v>3.95E-2</v>
      </c>
      <c r="E44" s="74">
        <v>0</v>
      </c>
      <c r="F44" s="74">
        <v>3.95E-2</v>
      </c>
      <c r="G44" s="82" t="s">
        <v>16</v>
      </c>
      <c r="J44" s="171">
        <v>3.95</v>
      </c>
      <c r="K44" s="172">
        <v>0</v>
      </c>
    </row>
    <row r="45" spans="1:13" ht="15">
      <c r="A45" s="489" t="s">
        <v>62</v>
      </c>
      <c r="B45" s="346"/>
      <c r="C45" s="36" t="s">
        <v>73</v>
      </c>
      <c r="D45" s="74">
        <v>8.5000000000000006E-3</v>
      </c>
      <c r="E45" s="74">
        <v>6.4000000000000003E-3</v>
      </c>
      <c r="F45" s="74">
        <v>8.5000000000000006E-3</v>
      </c>
      <c r="G45" s="82">
        <v>6.4000000000000003E-3</v>
      </c>
      <c r="J45" s="171">
        <v>0.86</v>
      </c>
      <c r="K45" s="172">
        <v>0.67</v>
      </c>
    </row>
    <row r="46" spans="1:13" ht="15">
      <c r="A46" s="489" t="s">
        <v>63</v>
      </c>
      <c r="B46" s="346"/>
      <c r="C46" s="36" t="s">
        <v>74</v>
      </c>
      <c r="D46" s="74">
        <v>0.1103</v>
      </c>
      <c r="E46" s="74">
        <v>8.3299999999999999E-2</v>
      </c>
      <c r="F46" s="74">
        <v>0.1103</v>
      </c>
      <c r="G46" s="82">
        <v>8.3299999999999999E-2</v>
      </c>
      <c r="J46" s="171">
        <v>10.7</v>
      </c>
      <c r="K46" s="172">
        <v>8.33</v>
      </c>
    </row>
    <row r="47" spans="1:13" ht="15">
      <c r="A47" s="489" t="s">
        <v>64</v>
      </c>
      <c r="B47" s="346"/>
      <c r="C47" s="36" t="s">
        <v>75</v>
      </c>
      <c r="D47" s="74">
        <v>5.9999999999999995E-4</v>
      </c>
      <c r="E47" s="74">
        <v>4.0000000000000002E-4</v>
      </c>
      <c r="F47" s="74">
        <v>5.9999999999999995E-4</v>
      </c>
      <c r="G47" s="82">
        <v>4.0000000000000002E-4</v>
      </c>
      <c r="J47" s="171">
        <v>7.0000000000000007E-2</v>
      </c>
      <c r="K47" s="172">
        <v>0.06</v>
      </c>
    </row>
    <row r="48" spans="1:13" ht="15">
      <c r="A48" s="489" t="s">
        <v>65</v>
      </c>
      <c r="B48" s="346"/>
      <c r="C48" s="36" t="s">
        <v>76</v>
      </c>
      <c r="D48" s="74">
        <v>7.4000000000000003E-3</v>
      </c>
      <c r="E48" s="74">
        <v>5.5999999999999999E-3</v>
      </c>
      <c r="F48" s="74">
        <v>7.4000000000000003E-3</v>
      </c>
      <c r="G48" s="82">
        <v>5.5999999999999999E-3</v>
      </c>
      <c r="J48" s="171">
        <v>0.71</v>
      </c>
      <c r="K48" s="172">
        <v>0.56000000000000005</v>
      </c>
    </row>
    <row r="49" spans="1:11" ht="15">
      <c r="A49" s="489" t="s">
        <v>66</v>
      </c>
      <c r="B49" s="346"/>
      <c r="C49" s="36" t="s">
        <v>77</v>
      </c>
      <c r="D49" s="74">
        <v>1.5900000000000001E-2</v>
      </c>
      <c r="E49" s="74">
        <v>0</v>
      </c>
      <c r="F49" s="74">
        <v>1.5900000000000001E-2</v>
      </c>
      <c r="G49" s="82" t="s">
        <v>16</v>
      </c>
      <c r="J49" s="171">
        <v>1.46</v>
      </c>
      <c r="K49" s="172">
        <v>0</v>
      </c>
    </row>
    <row r="50" spans="1:11" ht="15">
      <c r="A50" s="489" t="s">
        <v>67</v>
      </c>
      <c r="B50" s="346"/>
      <c r="C50" s="36" t="s">
        <v>78</v>
      </c>
      <c r="D50" s="74">
        <v>1E-3</v>
      </c>
      <c r="E50" s="74">
        <v>8.0000000000000004E-4</v>
      </c>
      <c r="F50" s="74">
        <v>1E-3</v>
      </c>
      <c r="G50" s="82">
        <v>8.0000000000000004E-4</v>
      </c>
      <c r="J50" s="171">
        <v>0.11</v>
      </c>
      <c r="K50" s="172">
        <v>0.08</v>
      </c>
    </row>
    <row r="51" spans="1:11" ht="15">
      <c r="A51" s="489" t="s">
        <v>68</v>
      </c>
      <c r="B51" s="346"/>
      <c r="C51" s="36" t="s">
        <v>79</v>
      </c>
      <c r="D51" s="74">
        <v>0.12180000000000001</v>
      </c>
      <c r="E51" s="74">
        <v>9.1999999999999998E-2</v>
      </c>
      <c r="F51" s="74">
        <v>0.12180000000000001</v>
      </c>
      <c r="G51" s="82">
        <v>9.1999999999999998E-2</v>
      </c>
      <c r="J51" s="171">
        <v>14.04</v>
      </c>
      <c r="K51" s="172">
        <v>10.93</v>
      </c>
    </row>
    <row r="52" spans="1:11" ht="15">
      <c r="A52" s="489" t="s">
        <v>69</v>
      </c>
      <c r="B52" s="346"/>
      <c r="C52" s="36" t="s">
        <v>80</v>
      </c>
      <c r="D52" s="74">
        <v>4.0000000000000002E-4</v>
      </c>
      <c r="E52" s="74">
        <v>2.9999999999999997E-4</v>
      </c>
      <c r="F52" s="74">
        <v>4.0000000000000002E-4</v>
      </c>
      <c r="G52" s="82">
        <v>2.9999999999999997E-4</v>
      </c>
      <c r="J52" s="171">
        <v>0.03</v>
      </c>
      <c r="K52" s="172">
        <v>0.03</v>
      </c>
    </row>
    <row r="53" spans="1:11" s="15" customFormat="1" ht="15.75">
      <c r="A53" s="480" t="s">
        <v>70</v>
      </c>
      <c r="B53" s="481"/>
      <c r="C53" s="174" t="s">
        <v>59</v>
      </c>
      <c r="D53" s="175">
        <f>SUM(D43:D52)</f>
        <v>0.48430000000000006</v>
      </c>
      <c r="E53" s="175">
        <f>SUM(E43:E52)</f>
        <v>0.1888</v>
      </c>
      <c r="F53" s="175">
        <f>SUM(F43:F52)</f>
        <v>0.48430000000000006</v>
      </c>
      <c r="G53" s="176">
        <f>SUM(G43:G52)</f>
        <v>0.1888</v>
      </c>
      <c r="J53" s="173">
        <v>49.8</v>
      </c>
      <c r="K53" s="173">
        <v>20.660000000000004</v>
      </c>
    </row>
    <row r="54" spans="1:11" ht="16.5" thickBot="1">
      <c r="A54" s="18"/>
      <c r="B54" s="101"/>
      <c r="C54" s="5"/>
      <c r="D54" s="101"/>
      <c r="E54" s="13"/>
      <c r="F54" s="9"/>
      <c r="G54" s="19"/>
    </row>
    <row r="55" spans="1:11" ht="14.25" customHeight="1">
      <c r="A55" s="490" t="s">
        <v>34</v>
      </c>
      <c r="B55" s="491"/>
      <c r="C55" s="491"/>
      <c r="D55" s="491"/>
      <c r="E55" s="491"/>
      <c r="F55" s="491"/>
      <c r="G55" s="492"/>
    </row>
    <row r="56" spans="1:11" ht="15" customHeight="1" thickBot="1">
      <c r="A56" s="493"/>
      <c r="B56" s="494"/>
      <c r="C56" s="494"/>
      <c r="D56" s="494"/>
      <c r="E56" s="494"/>
      <c r="F56" s="494"/>
      <c r="G56" s="495"/>
    </row>
    <row r="57" spans="1:11" ht="15">
      <c r="A57" s="489" t="s">
        <v>81</v>
      </c>
      <c r="B57" s="346"/>
      <c r="C57" s="105" t="s">
        <v>87</v>
      </c>
      <c r="D57" s="74">
        <v>4.58E-2</v>
      </c>
      <c r="E57" s="74">
        <v>3.4599999999999999E-2</v>
      </c>
      <c r="F57" s="74">
        <v>4.58E-2</v>
      </c>
      <c r="G57" s="82">
        <v>3.4599999999999999E-2</v>
      </c>
      <c r="J57" s="171">
        <v>4.4400000000000004</v>
      </c>
      <c r="K57" s="172">
        <v>3.46</v>
      </c>
    </row>
    <row r="58" spans="1:11" ht="15">
      <c r="A58" s="489" t="s">
        <v>82</v>
      </c>
      <c r="B58" s="346"/>
      <c r="C58" s="36" t="s">
        <v>88</v>
      </c>
      <c r="D58" s="74">
        <v>1.1000000000000001E-3</v>
      </c>
      <c r="E58" s="74">
        <v>8.0000000000000004E-4</v>
      </c>
      <c r="F58" s="74">
        <v>1.1000000000000001E-3</v>
      </c>
      <c r="G58" s="82">
        <v>8.0000000000000004E-4</v>
      </c>
      <c r="J58" s="171">
        <v>0.1</v>
      </c>
      <c r="K58" s="172">
        <v>0.08</v>
      </c>
    </row>
    <row r="59" spans="1:11" ht="15">
      <c r="A59" s="489" t="s">
        <v>83</v>
      </c>
      <c r="B59" s="346"/>
      <c r="C59" s="36" t="s">
        <v>91</v>
      </c>
      <c r="D59" s="74">
        <v>1.7299999999999999E-2</v>
      </c>
      <c r="E59" s="74">
        <v>1.3100000000000001E-2</v>
      </c>
      <c r="F59" s="74">
        <v>1.7299999999999999E-2</v>
      </c>
      <c r="G59" s="82">
        <v>1.3100000000000001E-2</v>
      </c>
      <c r="J59" s="171">
        <v>0</v>
      </c>
      <c r="K59" s="172">
        <v>0</v>
      </c>
    </row>
    <row r="60" spans="1:11" ht="15">
      <c r="A60" s="489" t="s">
        <v>84</v>
      </c>
      <c r="B60" s="346"/>
      <c r="C60" s="36" t="s">
        <v>89</v>
      </c>
      <c r="D60" s="74">
        <v>2.41E-2</v>
      </c>
      <c r="E60" s="74">
        <v>1.8200000000000001E-2</v>
      </c>
      <c r="F60" s="74">
        <v>2.41E-2</v>
      </c>
      <c r="G60" s="82">
        <v>1.8200000000000001E-2</v>
      </c>
      <c r="J60" s="171">
        <v>3.94</v>
      </c>
      <c r="K60" s="172">
        <v>3.07</v>
      </c>
    </row>
    <row r="61" spans="1:11" ht="15">
      <c r="A61" s="489" t="s">
        <v>85</v>
      </c>
      <c r="B61" s="346"/>
      <c r="C61" s="36" t="s">
        <v>90</v>
      </c>
      <c r="D61" s="74">
        <v>3.8999999999999998E-3</v>
      </c>
      <c r="E61" s="74">
        <v>2.8999999999999998E-3</v>
      </c>
      <c r="F61" s="74">
        <v>3.8999999999999998E-3</v>
      </c>
      <c r="G61" s="82">
        <v>2.8999999999999998E-3</v>
      </c>
      <c r="J61" s="171">
        <v>0.37</v>
      </c>
      <c r="K61" s="172">
        <v>0.28999999999999998</v>
      </c>
    </row>
    <row r="62" spans="1:11" s="15" customFormat="1" ht="15.75">
      <c r="A62" s="480" t="s">
        <v>86</v>
      </c>
      <c r="B62" s="481"/>
      <c r="C62" s="174" t="s">
        <v>59</v>
      </c>
      <c r="D62" s="175">
        <f>SUM(D57:D61)</f>
        <v>9.219999999999999E-2</v>
      </c>
      <c r="E62" s="175">
        <f>SUM(E57:E61)</f>
        <v>6.9600000000000009E-2</v>
      </c>
      <c r="F62" s="175">
        <f>SUM(F57:F61)</f>
        <v>9.219999999999999E-2</v>
      </c>
      <c r="G62" s="176">
        <f>SUM(G57:G61)</f>
        <v>6.9600000000000009E-2</v>
      </c>
      <c r="J62" s="173">
        <v>8.85</v>
      </c>
      <c r="K62" s="173">
        <v>6.8999999999999995</v>
      </c>
    </row>
    <row r="63" spans="1:11" ht="15.75" thickBot="1">
      <c r="A63" s="20"/>
      <c r="B63" s="3"/>
      <c r="C63" s="5"/>
      <c r="D63" s="5"/>
      <c r="E63" s="21"/>
      <c r="F63" s="5"/>
      <c r="G63" s="22"/>
    </row>
    <row r="64" spans="1:11" ht="14.25" customHeight="1">
      <c r="A64" s="490" t="s">
        <v>35</v>
      </c>
      <c r="B64" s="491"/>
      <c r="C64" s="491"/>
      <c r="D64" s="491"/>
      <c r="E64" s="491"/>
      <c r="F64" s="491"/>
      <c r="G64" s="492"/>
    </row>
    <row r="65" spans="1:11" ht="15" customHeight="1" thickBot="1">
      <c r="A65" s="493"/>
      <c r="B65" s="494"/>
      <c r="C65" s="494"/>
      <c r="D65" s="494"/>
      <c r="E65" s="494"/>
      <c r="F65" s="494"/>
      <c r="G65" s="495"/>
    </row>
    <row r="66" spans="1:11" ht="15">
      <c r="A66" s="489" t="s">
        <v>92</v>
      </c>
      <c r="B66" s="346"/>
      <c r="C66" s="105" t="s">
        <v>95</v>
      </c>
      <c r="D66" s="74">
        <v>8.14E-2</v>
      </c>
      <c r="E66" s="74">
        <v>3.1699999999999999E-2</v>
      </c>
      <c r="F66" s="74">
        <v>0.1782</v>
      </c>
      <c r="G66" s="82">
        <v>6.9500000000000006E-2</v>
      </c>
      <c r="J66" s="171">
        <v>18.82</v>
      </c>
      <c r="K66" s="172">
        <v>7.81</v>
      </c>
    </row>
    <row r="67" spans="1:11" ht="14.25" customHeight="1">
      <c r="A67" s="498" t="s">
        <v>94</v>
      </c>
      <c r="B67" s="337"/>
      <c r="C67" s="501" t="s">
        <v>96</v>
      </c>
      <c r="D67" s="504">
        <v>3.8E-3</v>
      </c>
      <c r="E67" s="504">
        <v>2.8999999999999998E-3</v>
      </c>
      <c r="F67" s="504">
        <v>4.1000000000000003E-3</v>
      </c>
      <c r="G67" s="507">
        <v>3.0999999999999999E-3</v>
      </c>
      <c r="J67" s="171">
        <v>0.39</v>
      </c>
      <c r="K67" s="172">
        <v>0.31</v>
      </c>
    </row>
    <row r="68" spans="1:11" ht="14.25" customHeight="1">
      <c r="A68" s="499"/>
      <c r="B68" s="500"/>
      <c r="C68" s="502"/>
      <c r="D68" s="505"/>
      <c r="E68" s="505"/>
      <c r="F68" s="505"/>
      <c r="G68" s="508"/>
      <c r="J68" s="173">
        <v>19.21</v>
      </c>
      <c r="K68" s="173">
        <v>8.1199999999999992</v>
      </c>
    </row>
    <row r="69" spans="1:11" ht="14.25" customHeight="1">
      <c r="A69" s="499"/>
      <c r="B69" s="500"/>
      <c r="C69" s="502"/>
      <c r="D69" s="505"/>
      <c r="E69" s="505"/>
      <c r="F69" s="505"/>
      <c r="G69" s="508"/>
    </row>
    <row r="70" spans="1:11" ht="14.25" customHeight="1">
      <c r="A70" s="499"/>
      <c r="B70" s="500"/>
      <c r="C70" s="502"/>
      <c r="D70" s="505"/>
      <c r="E70" s="505"/>
      <c r="F70" s="505"/>
      <c r="G70" s="508"/>
    </row>
    <row r="71" spans="1:11" s="15" customFormat="1" ht="15">
      <c r="A71" s="489"/>
      <c r="B71" s="346"/>
      <c r="C71" s="503"/>
      <c r="D71" s="506"/>
      <c r="E71" s="506"/>
      <c r="F71" s="506"/>
      <c r="G71" s="509"/>
    </row>
    <row r="72" spans="1:11" ht="15.75" customHeight="1">
      <c r="A72" s="480" t="s">
        <v>93</v>
      </c>
      <c r="B72" s="481"/>
      <c r="C72" s="174" t="s">
        <v>59</v>
      </c>
      <c r="D72" s="175">
        <f>SUM(D66:D67)</f>
        <v>8.5199999999999998E-2</v>
      </c>
      <c r="E72" s="175">
        <f>SUM(E66:E67)</f>
        <v>3.4599999999999999E-2</v>
      </c>
      <c r="F72" s="175">
        <f>SUM(F66:F67)</f>
        <v>0.18229999999999999</v>
      </c>
      <c r="G72" s="176">
        <f>SUM(G66:G67)</f>
        <v>7.2600000000000012E-2</v>
      </c>
    </row>
    <row r="73" spans="1:11" ht="14.25" customHeight="1" thickBot="1">
      <c r="A73" s="20"/>
      <c r="B73" s="3"/>
      <c r="C73" s="5"/>
      <c r="D73" s="5"/>
      <c r="E73" s="21"/>
      <c r="F73" s="5"/>
      <c r="G73" s="22"/>
    </row>
    <row r="74" spans="1:11" ht="15" customHeight="1">
      <c r="A74" s="490" t="s">
        <v>97</v>
      </c>
      <c r="B74" s="510"/>
      <c r="C74" s="510"/>
      <c r="D74" s="496">
        <f>D39+D53+D62+D72</f>
        <v>0.8297000000000001</v>
      </c>
      <c r="E74" s="496">
        <f>E39+E53+E62+E72</f>
        <v>0.46100000000000002</v>
      </c>
      <c r="F74" s="496">
        <f>F39+F53+F62+F72</f>
        <v>1.1268</v>
      </c>
      <c r="G74" s="496">
        <f>G39+G53+G62+G72</f>
        <v>0.69900000000000007</v>
      </c>
    </row>
    <row r="75" spans="1:11" ht="15" thickBot="1">
      <c r="A75" s="511"/>
      <c r="B75" s="512"/>
      <c r="C75" s="512"/>
      <c r="D75" s="513"/>
      <c r="E75" s="497"/>
      <c r="F75" s="497"/>
      <c r="G75" s="497"/>
    </row>
  </sheetData>
  <mergeCells count="65">
    <mergeCell ref="F25:G25"/>
    <mergeCell ref="D26:D27"/>
    <mergeCell ref="E26:E27"/>
    <mergeCell ref="A31:B31"/>
    <mergeCell ref="A32:B32"/>
    <mergeCell ref="A25:B27"/>
    <mergeCell ref="C25:C27"/>
    <mergeCell ref="D25:E25"/>
    <mergeCell ref="F26:F27"/>
    <mergeCell ref="G26:G27"/>
    <mergeCell ref="A28:G29"/>
    <mergeCell ref="A30:B30"/>
    <mergeCell ref="G74:G75"/>
    <mergeCell ref="A62:B62"/>
    <mergeCell ref="A64:G65"/>
    <mergeCell ref="A66:B66"/>
    <mergeCell ref="A67:B71"/>
    <mergeCell ref="C67:C71"/>
    <mergeCell ref="D67:D71"/>
    <mergeCell ref="E67:E71"/>
    <mergeCell ref="F67:F71"/>
    <mergeCell ref="G67:G71"/>
    <mergeCell ref="A72:B72"/>
    <mergeCell ref="A74:C75"/>
    <mergeCell ref="D74:D75"/>
    <mergeCell ref="E74:E75"/>
    <mergeCell ref="F74:F75"/>
    <mergeCell ref="A53:B53"/>
    <mergeCell ref="A52:B52"/>
    <mergeCell ref="A55:G56"/>
    <mergeCell ref="A41:G42"/>
    <mergeCell ref="A43:B43"/>
    <mergeCell ref="A44:B44"/>
    <mergeCell ref="A49:B49"/>
    <mergeCell ref="A50:B50"/>
    <mergeCell ref="A51:B51"/>
    <mergeCell ref="A45:B45"/>
    <mergeCell ref="A46:B46"/>
    <mergeCell ref="A47:B47"/>
    <mergeCell ref="A48:B48"/>
    <mergeCell ref="A61:B61"/>
    <mergeCell ref="A58:B58"/>
    <mergeCell ref="A59:B59"/>
    <mergeCell ref="A60:B60"/>
    <mergeCell ref="A57:B57"/>
    <mergeCell ref="A12:B12"/>
    <mergeCell ref="C12:G12"/>
    <mergeCell ref="A22:G23"/>
    <mergeCell ref="A16:B16"/>
    <mergeCell ref="C16:G16"/>
    <mergeCell ref="A17:B20"/>
    <mergeCell ref="C17:C20"/>
    <mergeCell ref="D19:E20"/>
    <mergeCell ref="D17:E18"/>
    <mergeCell ref="F19:G20"/>
    <mergeCell ref="F17:G18"/>
    <mergeCell ref="A13:B15"/>
    <mergeCell ref="C13:G15"/>
    <mergeCell ref="A39:B39"/>
    <mergeCell ref="A36:B36"/>
    <mergeCell ref="A37:B37"/>
    <mergeCell ref="A38:B38"/>
    <mergeCell ref="A33:B33"/>
    <mergeCell ref="A34:B34"/>
    <mergeCell ref="A35:B35"/>
  </mergeCells>
  <pageMargins left="1.1811023622047245" right="0.78740157480314965" top="0.41" bottom="0.78740157480314965" header="0.39370078740157483" footer="0.19685039370078741"/>
  <pageSetup paperSize="9" scale="55" fitToHeight="0" orientation="portrait" r:id="rId1"/>
  <headerFooter>
    <oddFooter>&amp;C&amp;14Avenida Presidente Vargas, 446, Centro, Santo Antônio dos Lopes/MA&amp;RPágina &amp;P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16</vt:i4>
      </vt:variant>
    </vt:vector>
  </HeadingPairs>
  <TitlesOfParts>
    <vt:vector size="25" baseType="lpstr">
      <vt:lpstr>CAPA</vt:lpstr>
      <vt:lpstr>RESUMO</vt:lpstr>
      <vt:lpstr>ORÇAMENTO</vt:lpstr>
      <vt:lpstr>MEMÓRIA DE CÁLCULO</vt:lpstr>
      <vt:lpstr>COMPOSIÇÃO DE CUSTO UNITÁRIO</vt:lpstr>
      <vt:lpstr>CRONOGRAMA FIS-FIN</vt:lpstr>
      <vt:lpstr>CURVA ABC</vt:lpstr>
      <vt:lpstr>BDI</vt:lpstr>
      <vt:lpstr>ENCARGOS SOCIAIS</vt:lpstr>
      <vt:lpstr>BDI!Area_de_impressao</vt:lpstr>
      <vt:lpstr>CAPA!Area_de_impressao</vt:lpstr>
      <vt:lpstr>'COMPOSIÇÃO DE CUSTO UNITÁRIO'!Area_de_impressao</vt:lpstr>
      <vt:lpstr>'CRONOGRAMA FIS-FIN'!Area_de_impressao</vt:lpstr>
      <vt:lpstr>'CURVA ABC'!Area_de_impressao</vt:lpstr>
      <vt:lpstr>'ENCARGOS SOCIAIS'!Area_de_impressao</vt:lpstr>
      <vt:lpstr>'MEMÓRIA DE CÁLCULO'!Area_de_impressao</vt:lpstr>
      <vt:lpstr>ORÇAMENTO!Area_de_impressao</vt:lpstr>
      <vt:lpstr>RESUMO!Area_de_impressao</vt:lpstr>
      <vt:lpstr>'COMPOSIÇÃO DE CUSTO UNITÁRIO'!Titulos_de_impressao</vt:lpstr>
      <vt:lpstr>'CRONOGRAMA FIS-FIN'!Titulos_de_impressao</vt:lpstr>
      <vt:lpstr>'CURVA ABC'!Titulos_de_impressao</vt:lpstr>
      <vt:lpstr>'ENCARGOS SOCIAIS'!Titulos_de_impressao</vt:lpstr>
      <vt:lpstr>'MEMÓRIA DE CÁLCULO'!Titulos_de_impressao</vt:lpstr>
      <vt:lpstr>ORÇAMENTO!Titulos_de_impressao</vt:lpstr>
      <vt:lpstr>RESUMO!Titulos_de_impressao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2024-07-23T14:55:18Z</dcterms:modified>
</cp:coreProperties>
</file>