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PREFEITURA - SAL\AREA DE TRABALHO 12-07-2023\PROCESSO PROJ. QUAD RUA NOVA\3 - VERSÃO FINAL 25-08-2023\1 - EDITÁVEIS\"/>
    </mc:Choice>
  </mc:AlternateContent>
  <bookViews>
    <workbookView xWindow="0" yWindow="0" windowWidth="23040" windowHeight="9192" tabRatio="653" activeTab="6"/>
  </bookViews>
  <sheets>
    <sheet name="Orçamento Sintético" sheetId="1" r:id="rId1"/>
    <sheet name="MEMORIA DE CALCULO" sheetId="6" r:id="rId2"/>
    <sheet name="Composições Unitárias" sheetId="5" r:id="rId3"/>
    <sheet name="Curva ABC" sheetId="8" r:id="rId4"/>
    <sheet name="Cronograma" sheetId="3" r:id="rId5"/>
    <sheet name="BDI" sheetId="7" r:id="rId6"/>
    <sheet name="ENCARGOS" sheetId="9" r:id="rId7"/>
  </sheets>
  <definedNames>
    <definedName name="_xlnm._FilterDatabase" localSheetId="2" hidden="1">'Composições Unitárias'!$B$5:$I$211</definedName>
    <definedName name="_xlnm._FilterDatabase" localSheetId="4" hidden="1">Cronograma!$B$5:$G$25</definedName>
    <definedName name="_xlnm._FilterDatabase" localSheetId="3" hidden="1">'Curva ABC'!$B$5:$L$35</definedName>
    <definedName name="_xlnm._FilterDatabase" localSheetId="0" hidden="1">'Orçamento Sintético'!$B$5:$K$47</definedName>
    <definedName name="_xlnm.Print_Area" localSheetId="5">BDI!$B$2:$E$41</definedName>
    <definedName name="_xlnm.Print_Area" localSheetId="2">'Composições Unitárias'!$B$2:$I$212</definedName>
    <definedName name="_xlnm.Print_Area" localSheetId="4">Cronograma!$B$2:$G$26</definedName>
    <definedName name="_xlnm.Print_Area" localSheetId="3">'Curva ABC'!$B$2:$L$39</definedName>
    <definedName name="_xlnm.Print_Area" localSheetId="6">ENCARGOS!$B$2:$E$44</definedName>
    <definedName name="_xlnm.Print_Area" localSheetId="1">'MEMORIA DE CALCULO'!$B$2:$J$53</definedName>
    <definedName name="_xlnm.Print_Area" localSheetId="0">'Orçamento Sintético'!$B$2:$K$51</definedName>
    <definedName name="_xlnm.Database">#REF!</definedName>
    <definedName name="_xlnm.Print_Titles" localSheetId="2">'Composições Unitárias'!$2:$5</definedName>
    <definedName name="_xlnm.Print_Titles" localSheetId="3">'Curva ABC'!$2:$5</definedName>
    <definedName name="_xlnm.Print_Titles" localSheetId="1">'MEMORIA DE CALCULO'!$2:$11</definedName>
    <definedName name="_xlnm.Print_Titles" localSheetId="0">'Orçamento Sintético'!$2:$5</definedName>
  </definedNames>
  <calcPr calcId="162913"/>
</workbook>
</file>

<file path=xl/calcChain.xml><?xml version="1.0" encoding="utf-8"?>
<calcChain xmlns="http://schemas.openxmlformats.org/spreadsheetml/2006/main">
  <c r="L39" i="8" l="1"/>
  <c r="I195" i="5" l="1"/>
  <c r="I173" i="5"/>
  <c r="H40" i="1" s="1"/>
  <c r="I40" i="1" s="1"/>
  <c r="J40" i="1" s="1"/>
  <c r="H28" i="1"/>
  <c r="I28" i="1" s="1"/>
  <c r="J28" i="1" s="1"/>
  <c r="I109" i="5"/>
  <c r="H109" i="5"/>
  <c r="H13" i="1"/>
  <c r="I13" i="1" s="1"/>
  <c r="J13" i="1" s="1"/>
  <c r="I25" i="5"/>
  <c r="H8" i="1"/>
  <c r="I8" i="1" s="1"/>
  <c r="J22" i="6"/>
  <c r="I210" i="5"/>
  <c r="I211" i="5"/>
  <c r="I209" i="5"/>
  <c r="I205" i="5"/>
  <c r="I206" i="5"/>
  <c r="I204" i="5"/>
  <c r="I197" i="5"/>
  <c r="I198" i="5"/>
  <c r="I199" i="5"/>
  <c r="I200" i="5"/>
  <c r="I201" i="5"/>
  <c r="I196" i="5"/>
  <c r="I190" i="5"/>
  <c r="I191" i="5"/>
  <c r="I192" i="5"/>
  <c r="I193" i="5"/>
  <c r="I189" i="5"/>
  <c r="I185" i="5"/>
  <c r="I186" i="5"/>
  <c r="I184" i="5"/>
  <c r="I175" i="5"/>
  <c r="I176" i="5"/>
  <c r="I177" i="5"/>
  <c r="I178" i="5"/>
  <c r="I179" i="5"/>
  <c r="I180" i="5"/>
  <c r="I181" i="5"/>
  <c r="I174" i="5"/>
  <c r="I171" i="5"/>
  <c r="I162" i="5"/>
  <c r="I163" i="5"/>
  <c r="I164" i="5"/>
  <c r="I165" i="5"/>
  <c r="I166" i="5"/>
  <c r="I167" i="5"/>
  <c r="I168" i="5"/>
  <c r="I161" i="5"/>
  <c r="I157" i="5"/>
  <c r="I158" i="5"/>
  <c r="I156" i="5"/>
  <c r="I153" i="5"/>
  <c r="I150" i="5"/>
  <c r="I151" i="5"/>
  <c r="I152" i="5"/>
  <c r="I149" i="5"/>
  <c r="I142" i="5"/>
  <c r="I143" i="5"/>
  <c r="I144" i="5"/>
  <c r="I145" i="5"/>
  <c r="I146" i="5"/>
  <c r="I141" i="5"/>
  <c r="I138" i="5"/>
  <c r="I135" i="5"/>
  <c r="I129" i="5"/>
  <c r="I130" i="5"/>
  <c r="I131" i="5"/>
  <c r="I132" i="5"/>
  <c r="I128" i="5"/>
  <c r="I118" i="5"/>
  <c r="I120" i="5"/>
  <c r="I121" i="5"/>
  <c r="I122" i="5"/>
  <c r="I123" i="5"/>
  <c r="I124" i="5"/>
  <c r="I125" i="5"/>
  <c r="I119" i="5"/>
  <c r="I111" i="5"/>
  <c r="I112" i="5"/>
  <c r="I113" i="5"/>
  <c r="I114" i="5"/>
  <c r="I115" i="5"/>
  <c r="I116" i="5"/>
  <c r="I110" i="5"/>
  <c r="I102" i="5"/>
  <c r="I104" i="5"/>
  <c r="I105" i="5"/>
  <c r="I106" i="5"/>
  <c r="I107" i="5"/>
  <c r="I103" i="5"/>
  <c r="I95" i="5"/>
  <c r="I97" i="5"/>
  <c r="I98" i="5"/>
  <c r="I99" i="5"/>
  <c r="I100" i="5"/>
  <c r="I96" i="5"/>
  <c r="I90" i="5"/>
  <c r="I91" i="5"/>
  <c r="I92" i="5"/>
  <c r="I93" i="5"/>
  <c r="I89" i="5"/>
  <c r="I81" i="5"/>
  <c r="I74" i="5"/>
  <c r="I66" i="5"/>
  <c r="I60" i="5"/>
  <c r="I42" i="5"/>
  <c r="I83" i="5"/>
  <c r="I84" i="5"/>
  <c r="I85" i="5"/>
  <c r="I86" i="5"/>
  <c r="I82" i="5"/>
  <c r="I76" i="5"/>
  <c r="I77" i="5"/>
  <c r="I78" i="5"/>
  <c r="I79" i="5"/>
  <c r="I75" i="5"/>
  <c r="I68" i="5"/>
  <c r="I69" i="5"/>
  <c r="I70" i="5"/>
  <c r="I71" i="5"/>
  <c r="I72" i="5"/>
  <c r="I67" i="5"/>
  <c r="I62" i="5"/>
  <c r="I63" i="5"/>
  <c r="I64" i="5"/>
  <c r="I61" i="5"/>
  <c r="I54" i="5"/>
  <c r="I55" i="5"/>
  <c r="I56" i="5"/>
  <c r="I57" i="5"/>
  <c r="I58" i="5"/>
  <c r="I53" i="5"/>
  <c r="I43" i="5"/>
  <c r="I16" i="5"/>
  <c r="I17" i="5"/>
  <c r="I18" i="5"/>
  <c r="I19" i="5"/>
  <c r="I20" i="5"/>
  <c r="I15" i="5"/>
  <c r="I8" i="5"/>
  <c r="I9" i="5"/>
  <c r="I10" i="5"/>
  <c r="I11" i="5"/>
  <c r="I12" i="5"/>
  <c r="I7" i="5"/>
  <c r="I44" i="5"/>
  <c r="I45" i="5"/>
  <c r="I46" i="5"/>
  <c r="I47" i="5"/>
  <c r="I48" i="5"/>
  <c r="I49" i="5"/>
  <c r="I50" i="5"/>
  <c r="I35" i="5"/>
  <c r="I36" i="5"/>
  <c r="I37" i="5"/>
  <c r="I38" i="5"/>
  <c r="I39" i="5"/>
  <c r="I40" i="5"/>
  <c r="I34" i="5"/>
  <c r="I31" i="5"/>
  <c r="I27" i="5"/>
  <c r="I28" i="5"/>
  <c r="I29" i="5"/>
  <c r="I30" i="5"/>
  <c r="I26" i="5"/>
  <c r="J12" i="1" l="1"/>
  <c r="E43" i="9"/>
  <c r="D43" i="9"/>
  <c r="E39" i="9"/>
  <c r="D39" i="9"/>
  <c r="E32" i="9"/>
  <c r="D32" i="9"/>
  <c r="E20" i="9"/>
  <c r="D20" i="9"/>
  <c r="E44" i="9" l="1"/>
  <c r="D44" i="9"/>
  <c r="I53" i="6"/>
  <c r="J19" i="6" l="1"/>
  <c r="J21" i="6"/>
  <c r="J52" i="6"/>
  <c r="J53" i="6"/>
  <c r="J51" i="6"/>
  <c r="J49" i="6"/>
  <c r="J46" i="6"/>
  <c r="J44" i="6"/>
  <c r="J43" i="6"/>
  <c r="J42" i="6"/>
  <c r="J40" i="6"/>
  <c r="J34" i="6"/>
  <c r="J33" i="6"/>
  <c r="J32" i="6"/>
  <c r="J35" i="6"/>
  <c r="J31" i="6"/>
  <c r="J30" i="6"/>
  <c r="J29" i="6"/>
  <c r="J37" i="6"/>
  <c r="J36" i="6"/>
  <c r="J24" i="6"/>
  <c r="J17" i="6"/>
  <c r="E7" i="7"/>
  <c r="J47" i="6"/>
  <c r="J41" i="6"/>
  <c r="J38" i="6"/>
  <c r="J27" i="6"/>
  <c r="J26" i="6"/>
  <c r="J14" i="6"/>
  <c r="J13" i="6"/>
  <c r="H137" i="5" l="1"/>
  <c r="I137" i="5" s="1"/>
  <c r="H134" i="5"/>
  <c r="I134" i="5" s="1"/>
  <c r="D18" i="3"/>
  <c r="H170" i="5"/>
  <c r="I170" i="5" s="1"/>
  <c r="I23" i="5"/>
  <c r="H22" i="5" s="1"/>
  <c r="H33" i="5" l="1"/>
  <c r="H173" i="5"/>
  <c r="H127" i="5"/>
  <c r="I127" i="5" s="1"/>
  <c r="H25" i="5"/>
  <c r="H42" i="5"/>
  <c r="H60" i="5"/>
  <c r="H38" i="1"/>
  <c r="H183" i="5"/>
  <c r="I183" i="5" s="1"/>
  <c r="H140" i="5"/>
  <c r="H148" i="5"/>
  <c r="H118" i="5"/>
  <c r="H29" i="1" s="1"/>
  <c r="H52" i="5"/>
  <c r="H81" i="5"/>
  <c r="H24" i="1" s="1"/>
  <c r="I24" i="1" s="1"/>
  <c r="J24" i="1" s="1"/>
  <c r="H88" i="5"/>
  <c r="H155" i="5"/>
  <c r="H160" i="5"/>
  <c r="H188" i="5"/>
  <c r="H195" i="5"/>
  <c r="H203" i="5"/>
  <c r="H208" i="5"/>
  <c r="H74" i="5"/>
  <c r="H23" i="1" s="1"/>
  <c r="I23" i="1" s="1"/>
  <c r="J23" i="1" s="1"/>
  <c r="H102" i="5"/>
  <c r="H27" i="1" s="1"/>
  <c r="I27" i="1" s="1"/>
  <c r="J27" i="1" s="1"/>
  <c r="H66" i="5"/>
  <c r="H21" i="1" s="1"/>
  <c r="I21" i="1" s="1"/>
  <c r="J21" i="1" s="1"/>
  <c r="H95" i="5"/>
  <c r="H26" i="1" s="1"/>
  <c r="I26" i="1" s="1"/>
  <c r="J26" i="1" s="1"/>
  <c r="I33" i="5"/>
  <c r="H15" i="1" s="1"/>
  <c r="I15" i="1" s="1"/>
  <c r="J15" i="1" s="1"/>
  <c r="H14" i="5"/>
  <c r="I14" i="5" s="1"/>
  <c r="H6" i="5"/>
  <c r="I6" i="5" s="1"/>
  <c r="H7" i="1" s="1"/>
  <c r="G6" i="3"/>
  <c r="F6" i="3"/>
  <c r="E6" i="3"/>
  <c r="I7" i="1" l="1"/>
  <c r="J7" i="1" s="1"/>
  <c r="I208" i="5"/>
  <c r="H47" i="1" s="1"/>
  <c r="H46" i="1"/>
  <c r="I46" i="1" s="1"/>
  <c r="J46" i="1" s="1"/>
  <c r="I203" i="5"/>
  <c r="H45" i="1"/>
  <c r="I45" i="1" s="1"/>
  <c r="J45" i="1" s="1"/>
  <c r="H43" i="1"/>
  <c r="I43" i="1" s="1"/>
  <c r="J43" i="1" s="1"/>
  <c r="I188" i="5"/>
  <c r="I38" i="1"/>
  <c r="J38" i="1" s="1"/>
  <c r="I160" i="5"/>
  <c r="H37" i="1" s="1"/>
  <c r="I155" i="5"/>
  <c r="H36" i="1" s="1"/>
  <c r="I36" i="1" s="1"/>
  <c r="J36" i="1" s="1"/>
  <c r="I148" i="5"/>
  <c r="H35" i="1" s="1"/>
  <c r="I35" i="1" s="1"/>
  <c r="J35" i="1" s="1"/>
  <c r="I140" i="5"/>
  <c r="H34" i="1" s="1"/>
  <c r="I34" i="1" s="1"/>
  <c r="J34" i="1" s="1"/>
  <c r="I29" i="1"/>
  <c r="J29" i="1" s="1"/>
  <c r="I88" i="5"/>
  <c r="H25" i="1" s="1"/>
  <c r="I25" i="1" s="1"/>
  <c r="J25" i="1" s="1"/>
  <c r="H41" i="1"/>
  <c r="I41" i="1" s="1"/>
  <c r="J41" i="1" s="1"/>
  <c r="I22" i="5"/>
  <c r="H11" i="1" s="1"/>
  <c r="I11" i="1" s="1"/>
  <c r="J11" i="1" s="1"/>
  <c r="J10" i="1" s="1"/>
  <c r="H20" i="1"/>
  <c r="I20" i="1" s="1"/>
  <c r="J20" i="1" s="1"/>
  <c r="D20" i="3"/>
  <c r="D16" i="3"/>
  <c r="D14" i="3"/>
  <c r="D12" i="3"/>
  <c r="D10" i="3"/>
  <c r="D8" i="3"/>
  <c r="D6" i="3"/>
  <c r="I47" i="1" l="1"/>
  <c r="J47" i="1" s="1"/>
  <c r="J44" i="1" s="1"/>
  <c r="D21" i="3" s="1"/>
  <c r="I37" i="1"/>
  <c r="J37" i="1" s="1"/>
  <c r="J33" i="1" s="1"/>
  <c r="D15" i="3" s="1"/>
  <c r="E15" i="3" s="1"/>
  <c r="J42" i="1"/>
  <c r="D19" i="3" s="1"/>
  <c r="F19" i="3" s="1"/>
  <c r="H32" i="1"/>
  <c r="I52" i="5"/>
  <c r="J19" i="1" l="1"/>
  <c r="D11" i="3" s="1"/>
  <c r="E11" i="3" s="1"/>
  <c r="J39" i="1"/>
  <c r="D17" i="3" s="1"/>
  <c r="G17" i="3" s="1"/>
  <c r="I32" i="1"/>
  <c r="J32" i="1" s="1"/>
  <c r="H16" i="1"/>
  <c r="I16" i="1" s="1"/>
  <c r="J16" i="1" s="1"/>
  <c r="H18" i="1"/>
  <c r="I18" i="1" s="1"/>
  <c r="J18" i="1" s="1"/>
  <c r="H30" i="1"/>
  <c r="I30" i="1" s="1"/>
  <c r="J30" i="1" s="1"/>
  <c r="H31" i="1"/>
  <c r="G21" i="3"/>
  <c r="F21" i="3"/>
  <c r="F15" i="3"/>
  <c r="I31" i="1" l="1"/>
  <c r="J17" i="1" l="1"/>
  <c r="J31" i="1"/>
  <c r="J22" i="1" s="1"/>
  <c r="D13" i="3" l="1"/>
  <c r="J14" i="1"/>
  <c r="J9" i="1" s="1"/>
  <c r="E13" i="3" l="1"/>
  <c r="F13" i="3"/>
  <c r="D9" i="3" l="1"/>
  <c r="E9" i="3" s="1"/>
  <c r="J8" i="1"/>
  <c r="J6" i="1" l="1"/>
  <c r="D7" i="3" l="1"/>
  <c r="K51" i="1"/>
  <c r="K52" i="1" s="1"/>
  <c r="K28" i="1" l="1"/>
  <c r="K6" i="1"/>
  <c r="K13" i="1"/>
  <c r="K21" i="1"/>
  <c r="K38" i="1"/>
  <c r="K24" i="1"/>
  <c r="K7" i="1"/>
  <c r="K40" i="1"/>
  <c r="K14" i="1"/>
  <c r="K20" i="1"/>
  <c r="K34" i="1"/>
  <c r="K19" i="1"/>
  <c r="K27" i="1"/>
  <c r="K10" i="1"/>
  <c r="K46" i="1"/>
  <c r="K36" i="1"/>
  <c r="K33" i="1"/>
  <c r="K23" i="1"/>
  <c r="K44" i="1"/>
  <c r="K25" i="1"/>
  <c r="K47" i="1"/>
  <c r="K12" i="1"/>
  <c r="K26" i="1"/>
  <c r="K37" i="1"/>
  <c r="K31" i="1"/>
  <c r="K32" i="1"/>
  <c r="K9" i="1"/>
  <c r="K41" i="1"/>
  <c r="K35" i="1"/>
  <c r="K29" i="1"/>
  <c r="K15" i="1"/>
  <c r="K22" i="1"/>
  <c r="K45" i="1"/>
  <c r="K11" i="1"/>
  <c r="K18" i="1"/>
  <c r="K43" i="1"/>
  <c r="K17" i="1"/>
  <c r="K50" i="1"/>
  <c r="L38" i="8" s="1"/>
  <c r="K16" i="1"/>
  <c r="K39" i="1"/>
  <c r="K42" i="1"/>
  <c r="K8" i="1"/>
  <c r="E7" i="3"/>
  <c r="E23" i="3" s="1"/>
  <c r="F7" i="3"/>
  <c r="F23" i="3" s="1"/>
  <c r="F22" i="3" s="1"/>
  <c r="G7" i="3"/>
  <c r="G23" i="3" s="1"/>
  <c r="G22" i="3" s="1"/>
  <c r="E22" i="3" l="1"/>
  <c r="E24" i="3" s="1"/>
  <c r="F24" i="3" s="1"/>
  <c r="G24" i="3" s="1"/>
  <c r="E25" i="3"/>
  <c r="F25" i="3" s="1"/>
  <c r="G25" i="3" s="1"/>
  <c r="K29" i="8"/>
  <c r="K14" i="8"/>
  <c r="K8" i="8"/>
  <c r="K24" i="8"/>
  <c r="K22" i="8"/>
  <c r="K12" i="8"/>
  <c r="K32" i="8"/>
  <c r="K16" i="8"/>
  <c r="K26" i="8"/>
  <c r="K19" i="8"/>
  <c r="K17" i="8"/>
  <c r="K27" i="8"/>
  <c r="K34" i="8"/>
  <c r="K21" i="8"/>
  <c r="K18" i="8"/>
  <c r="K30" i="8"/>
  <c r="K11" i="8"/>
  <c r="K20" i="8"/>
  <c r="K7" i="8"/>
  <c r="K35" i="8"/>
  <c r="K6" i="8"/>
  <c r="L6" i="8" s="1"/>
  <c r="K23" i="8"/>
  <c r="K28" i="8"/>
  <c r="K25" i="8"/>
  <c r="K13" i="8"/>
  <c r="K15" i="8"/>
  <c r="K9" i="8"/>
  <c r="K31" i="8"/>
  <c r="K33" i="8"/>
  <c r="K10" i="8"/>
  <c r="K49" i="1"/>
  <c r="L37" i="8" s="1"/>
  <c r="L7" i="8" l="1"/>
  <c r="L8" i="8" s="1"/>
  <c r="L9" i="8" s="1"/>
  <c r="L10" i="8" s="1"/>
  <c r="L11" i="8" s="1"/>
  <c r="L12" i="8" s="1"/>
  <c r="L13" i="8" s="1"/>
  <c r="L14" i="8" s="1"/>
  <c r="L15" i="8" s="1"/>
  <c r="L16" i="8" s="1"/>
  <c r="L17" i="8" s="1"/>
  <c r="L18" i="8" s="1"/>
  <c r="L19" i="8" s="1"/>
  <c r="L20" i="8" s="1"/>
  <c r="L21" i="8" s="1"/>
  <c r="L22" i="8" s="1"/>
  <c r="L23" i="8" s="1"/>
  <c r="L24" i="8" s="1"/>
  <c r="L25" i="8" s="1"/>
  <c r="L26" i="8" s="1"/>
  <c r="L27" i="8" s="1"/>
  <c r="L28" i="8" s="1"/>
  <c r="L29" i="8" s="1"/>
  <c r="L30" i="8" s="1"/>
  <c r="L31" i="8" s="1"/>
  <c r="L32" i="8" s="1"/>
  <c r="L33" i="8" s="1"/>
  <c r="L34" i="8" s="1"/>
  <c r="L35" i="8" s="1"/>
</calcChain>
</file>

<file path=xl/sharedStrings.xml><?xml version="1.0" encoding="utf-8"?>
<sst xmlns="http://schemas.openxmlformats.org/spreadsheetml/2006/main" count="1656" uniqueCount="449">
  <si>
    <t>Obra</t>
  </si>
  <si>
    <t>Bancos</t>
  </si>
  <si>
    <t>B.D.I.</t>
  </si>
  <si>
    <t>Encargos Sociais</t>
  </si>
  <si>
    <t>Item</t>
  </si>
  <si>
    <t>Código</t>
  </si>
  <si>
    <t>Banco</t>
  </si>
  <si>
    <t>Descrição</t>
  </si>
  <si>
    <t>Und</t>
  </si>
  <si>
    <t>Quant.</t>
  </si>
  <si>
    <t>Valor Unit</t>
  </si>
  <si>
    <t>Valor Unit com BDI</t>
  </si>
  <si>
    <t>Total</t>
  </si>
  <si>
    <t>Peso (%)</t>
  </si>
  <si>
    <t xml:space="preserve"> 1 </t>
  </si>
  <si>
    <t xml:space="preserve"> 1.1 </t>
  </si>
  <si>
    <t xml:space="preserve"> 93565 </t>
  </si>
  <si>
    <t>SINAPI</t>
  </si>
  <si>
    <t>ENGENHEIRO CIVIL DE OBRA JUNIOR COM ENCARGOS COMPLEMENTARES</t>
  </si>
  <si>
    <t>MES</t>
  </si>
  <si>
    <t xml:space="preserve"> 1.2 </t>
  </si>
  <si>
    <t xml:space="preserve"> 94295 </t>
  </si>
  <si>
    <t>MESTRE DE OBRAS COM ENCARGOS COMPLEMENTARES</t>
  </si>
  <si>
    <t xml:space="preserve"> 2 </t>
  </si>
  <si>
    <t>SERVIÇOS PRELIMINARES</t>
  </si>
  <si>
    <t xml:space="preserve"> 2.1 </t>
  </si>
  <si>
    <t>LIMPEZA DE TERRENO</t>
  </si>
  <si>
    <t xml:space="preserve"> 2.1.1 </t>
  </si>
  <si>
    <t xml:space="preserve"> 73948/016 </t>
  </si>
  <si>
    <t>LIMPEZA MANUAL DO TERRENO (C/ RASPAGEM SUPERFICIAL)</t>
  </si>
  <si>
    <t>m²</t>
  </si>
  <si>
    <t xml:space="preserve"> 2.2 </t>
  </si>
  <si>
    <t>LOCAÇÃO</t>
  </si>
  <si>
    <t xml:space="preserve"> 2.2.1 </t>
  </si>
  <si>
    <t xml:space="preserve"> 73992/001 </t>
  </si>
  <si>
    <t>LOCACAO CONVENCIONAL DE OBRA, ATRAVÉS DE GABARITO DE TABUAS CORRIDAS PONTALETADAS A CADA 1,50M, SEM REAPROVEITAMENTO</t>
  </si>
  <si>
    <t xml:space="preserve"> 2.3 </t>
  </si>
  <si>
    <t xml:space="preserve"> 2.3.1 </t>
  </si>
  <si>
    <t xml:space="preserve"> 74209/001 </t>
  </si>
  <si>
    <t>PLACA DE OBRA EM CHAPA DE ACO GALVANIZADO</t>
  </si>
  <si>
    <t xml:space="preserve"> 2.3.2 </t>
  </si>
  <si>
    <t xml:space="preserve"> 74220/001 </t>
  </si>
  <si>
    <t>TAPUME DE CHAPA DE MADEIRA COMPENSADA, E= 6MM, COM PINTURA A CAL E REAPROVEITAMENTO DE 2X</t>
  </si>
  <si>
    <t>UN</t>
  </si>
  <si>
    <t xml:space="preserve"> 3 </t>
  </si>
  <si>
    <t xml:space="preserve"> 3.1 </t>
  </si>
  <si>
    <t xml:space="preserve"> 101124 </t>
  </si>
  <si>
    <t>ESCAVAÇÃO HORIZONTAL, INCLUINDO CARGA E DESCARGA EM SOLO DE 1A CATEGORIA COM TRATOR DE ESTEIRAS (100HP/LÂMINA: 2,19M3). AF_07/2020</t>
  </si>
  <si>
    <t>m³</t>
  </si>
  <si>
    <t xml:space="preserve"> 3.2 </t>
  </si>
  <si>
    <t xml:space="preserve"> 93361 </t>
  </si>
  <si>
    <t>REATERRO MECANIZADO DE VALA COM ESCAVADEIRA HIDRÁULICA (CAPACIDADE DA CAÇAMBA: 0,8 M³ / POTÊNCIA: 111 HP), LARGURA ATÉ 1,5 M, PROFUNDIDADE DE 1,5 A 3,0 M, COM SOLO DE 1ª CATEGORIA EM LOCAIS COM ALTO NÍVEL DE INTERFERÊNCIA. AF_04/2016</t>
  </si>
  <si>
    <t xml:space="preserve"> 4 </t>
  </si>
  <si>
    <t>INFRAESTRUTURA E SUPERESTRUTURA</t>
  </si>
  <si>
    <t xml:space="preserve"> 4.1 </t>
  </si>
  <si>
    <t xml:space="preserve"> 96545 </t>
  </si>
  <si>
    <t>ARMAÇÃO DE BLOCO, VIGA BALDRAME OU SAPATA UTILIZANDO AÇO CA-50 DE 8 MM - MONTAGEM. AF_06/2017</t>
  </si>
  <si>
    <t>KG</t>
  </si>
  <si>
    <t xml:space="preserve"> 4.2 </t>
  </si>
  <si>
    <t xml:space="preserve"> 96546 </t>
  </si>
  <si>
    <t>ARMAÇÃO DE BLOCO, VIGA BALDRAME OU SAPATA UTILIZANDO AÇO CA-50 DE 10 MM - MONTAGEM. AF_06/2017</t>
  </si>
  <si>
    <t xml:space="preserve"> 4.3 </t>
  </si>
  <si>
    <t xml:space="preserve"> 4.4 </t>
  </si>
  <si>
    <t xml:space="preserve"> 4.5 </t>
  </si>
  <si>
    <t xml:space="preserve"> 4.6 </t>
  </si>
  <si>
    <t xml:space="preserve"> 4.7 </t>
  </si>
  <si>
    <t xml:space="preserve"> 4.8 </t>
  </si>
  <si>
    <t xml:space="preserve"> 94966 </t>
  </si>
  <si>
    <t>CONCRETO FCK = 30MPA, TRAÇO 1:2,1:2,5 (EM MASSA SECA DE CIMENTO/ AREIA MÉDIA/ BRITA 1) - PREPARO MECÂNICO COM BETONEIRA 400 L. AF_05/2021</t>
  </si>
  <si>
    <t xml:space="preserve"> 5 </t>
  </si>
  <si>
    <t xml:space="preserve"> 5.1 </t>
  </si>
  <si>
    <t xml:space="preserve"> 5.2 </t>
  </si>
  <si>
    <t xml:space="preserve"> 5.3 </t>
  </si>
  <si>
    <t xml:space="preserve"> 5.4 </t>
  </si>
  <si>
    <t xml:space="preserve"> 6 </t>
  </si>
  <si>
    <t xml:space="preserve"> 6.1 </t>
  </si>
  <si>
    <t xml:space="preserve"> 87313 </t>
  </si>
  <si>
    <t>ARGAMASSA TRAÇO 1:3 (EM VOLUME DE CIMENTO E AREIA GROSSA ÚMIDA) PARA CHAPISCO CONVENCIONAL, PREPARO MECÂNICO COM BETONEIRA 400 L. AF_08/2019</t>
  </si>
  <si>
    <t xml:space="preserve"> 6.2 </t>
  </si>
  <si>
    <t xml:space="preserve"> 89048 </t>
  </si>
  <si>
    <t>(COMPOSIÇÃO REPRESENTATIVA) DO SERVIÇO DE EMBOÇO/MASSA ÚNICA, TRAÇO 1:2:8, PREPARO MECÂNICO, COM BETONEIRA DE 400L, EM PAREDES DE AMBIENTES INTERNOS, COM EXECUÇÃO DE TALISCAS, PARA EDIFICAÇÃO HABITACIONAL MULTIFAMILIAR (PRÉDIO). AF_11/2014</t>
  </si>
  <si>
    <t>PINTURA</t>
  </si>
  <si>
    <t xml:space="preserve"> 88485 </t>
  </si>
  <si>
    <t>APLICAÇÃO DE FUNDO SELADOR ACRÍLICO EM PAREDES, UMA DEMÃO. AF_06/2014</t>
  </si>
  <si>
    <t xml:space="preserve"> 88489 </t>
  </si>
  <si>
    <t>APLICAÇÃO MANUAL DE PINTURA COM TINTA LÁTEX ACRÍLICA EM PAREDES, DUAS DEMÃOS. AF_06/2014</t>
  </si>
  <si>
    <t>Total sem BDI</t>
  </si>
  <si>
    <t>Total do BDI</t>
  </si>
  <si>
    <t>Total Geral</t>
  </si>
  <si>
    <t>Peso Acumulado(%)</t>
  </si>
  <si>
    <t>Porcentagem</t>
  </si>
  <si>
    <t>Custo</t>
  </si>
  <si>
    <t>Porcentagem Acumulado</t>
  </si>
  <si>
    <t>Custo Acumulado</t>
  </si>
  <si>
    <t xml:space="preserve"> 3</t>
  </si>
  <si>
    <t xml:space="preserve"> 4</t>
  </si>
  <si>
    <t xml:space="preserve"> 5</t>
  </si>
  <si>
    <t xml:space="preserve"> 6</t>
  </si>
  <si>
    <t xml:space="preserve"> 7</t>
  </si>
  <si>
    <t>DESCRIÇÃO</t>
  </si>
  <si>
    <t>1º MÊS</t>
  </si>
  <si>
    <t>2º MÊS</t>
  </si>
  <si>
    <t>3º MÊS</t>
  </si>
  <si>
    <t>L</t>
  </si>
  <si>
    <t>CPRB</t>
  </si>
  <si>
    <t>LANÇAMENTO COM USO DE BALDES, ADENSAMENTO E ACABAMENTO DE CONCRETO EM ESTRUTURAS. AF_12/2015</t>
  </si>
  <si>
    <t>QUADRA POLIESPORTIVA RUA NOVA</t>
  </si>
  <si>
    <t>ADMINISTRAÇÃO DA OBRA</t>
  </si>
  <si>
    <t>CANTEIRO DE OBRAS</t>
  </si>
  <si>
    <t>MOVIMENTAÇÃO DE TERRA</t>
  </si>
  <si>
    <t xml:space="preserve"> 96543 </t>
  </si>
  <si>
    <t>ARMAÇÃO DE BLOCO, VIGA BALDRAME E SAPATA UTILIZANDO AÇO CA-60 DE 5 MM - MONTAGEM. AF_06/2017</t>
  </si>
  <si>
    <t xml:space="preserve"> 92777 </t>
  </si>
  <si>
    <t>ARMAÇÃO DE PILAR OU VIGA DE UMA ESTRUTURA CONVENCIONAL DE CONCRETO ARMADO EM UMA EDIFICAÇÃO TÉRREA OU SOBRADO UTILIZANDO AÇO CA-50 DE 8,0 MM - MONTAGEM. AF_12/2015</t>
  </si>
  <si>
    <t xml:space="preserve"> 92775 </t>
  </si>
  <si>
    <t>ARMAÇÃO DE PILAR OU VIGA DE UMA ESTRUTURA CONVENCIONAL DE CONCRETO ARMADO EM UMA EDIFICAÇÃO TÉRREA OU SOBRADO UTILIZANDO AÇO CA-60 DE 5,0 MM - MONTAGEM. AF_12/2015</t>
  </si>
  <si>
    <t xml:space="preserve"> 94967 </t>
  </si>
  <si>
    <t>CONCRETO FCK = 40MPA, TRAÇO 1:1,6:1,9 (EM MASSA SECA DE CIMENTO/ AREIA MÉDIA/ BRITA 1) - PREPARO MECÂNICO COM BETONEIRA 400 L. AF_05/2021</t>
  </si>
  <si>
    <t xml:space="preserve"> 92873 </t>
  </si>
  <si>
    <t>ALVENARIA, PISOS E REVESTIMENTOS</t>
  </si>
  <si>
    <t xml:space="preserve"> 103324 </t>
  </si>
  <si>
    <t>ALVENARIA DE VEDAÇÃO DE BLOCOS CERÂMICOS FURADOS NA VERTICAL DE 14X19X39 CM (ESPESSURA 14 CM) E ARGAMASSA DE ASSENTAMENTO COM PREPARO EM BETONEIRA. AF_12/2021</t>
  </si>
  <si>
    <t xml:space="preserve"> 94996 </t>
  </si>
  <si>
    <t>EXECUÇÃO DE PASSEIO (CALÇADA) OU PISO DE CONCRETO COM CONCRETO MOLDADO IN LOCO, FEITO EM OBRA, ACABAMENTO CONVENCIONAL, ESPESSURA 10 CM, ARMADO. AF_07/2016</t>
  </si>
  <si>
    <t xml:space="preserve"> 5.5 </t>
  </si>
  <si>
    <t>ALAMBRADOS E EQUIPAMENTOS</t>
  </si>
  <si>
    <t xml:space="preserve"> 102363 </t>
  </si>
  <si>
    <t>ALAMBRADO PARA QUADRA POLIESPORTIVA, ESTRUTURADO POR TUBOS DE ACO GALVANIZADO, (MONTANTES COM DIAMETRO 2", TRAVESSAS E ESCORAS COM DIÂMETRO 1 ¼), COM TELA DE ARAME GALVANIZADO, FIO 12 BWG E MALHA QUADRADA 5X5CM (EXCETO MURETA). AF_03/2021</t>
  </si>
  <si>
    <t>EQUIPAMENTO PARA QUADRA POLIESPORTIVA</t>
  </si>
  <si>
    <t xml:space="preserve"> 102494 </t>
  </si>
  <si>
    <t>PINTURA DE PISO COM TINTA EPÓXI, APLICAÇÃO MANUAL, 2 DEMÃOS, INCLUSO PRIMER EPÓXI. AF_05/2021</t>
  </si>
  <si>
    <t>Coeficiente</t>
  </si>
  <si>
    <t>1.1</t>
  </si>
  <si>
    <t>Composição</t>
  </si>
  <si>
    <t>COMPOSIÇÃO</t>
  </si>
  <si>
    <t>INSUMO</t>
  </si>
  <si>
    <t>CURSO DE CAPACITAÇÃO PARA ENGENHEIRO CIVIL DE OBRA JÚNIOR (ENCARGOS COMPLEMENTARES) - MENSALISTA</t>
  </si>
  <si>
    <t>ENGENHEIRO CIVIL DE OBRA JUNIOR (MENSALISTA)</t>
  </si>
  <si>
    <t>EXAMES - MENSALISTA (COLETADO CAIXA - ENCARGOS COMPLEMENTARES)</t>
  </si>
  <si>
    <t>SEGURO - MENSALISTA (COLETADO CAIXA - ENCARGOS COMPLEMENTARES)</t>
  </si>
  <si>
    <t>FERRAMENTAS - FAMILIA ENGENHEIRO CIVIL - MENSALISTA (ENCARGOS COMPLEMENTARES - COLETADO CAIXA)</t>
  </si>
  <si>
    <t>EPI - FAMILIA ENGENHEIRO CIVIL - MENSALISTA (ENCARGOS COMPLEMENTARES - COLETADO CAIXA)</t>
  </si>
  <si>
    <t>16.350,98</t>
  </si>
  <si>
    <t>215,56</t>
  </si>
  <si>
    <t>0,01</t>
  </si>
  <si>
    <t>2,54</t>
  </si>
  <si>
    <t>133,45</t>
  </si>
  <si>
    <t>1.2</t>
  </si>
  <si>
    <t>PRÓPRIA</t>
  </si>
  <si>
    <t>000.001</t>
  </si>
  <si>
    <t>CURSO DE CAPACITAÇÃO PARA MESTRE DE OBRAS (ENCARGOS COMPLEMENTARES) - MENSALISTA</t>
  </si>
  <si>
    <t>MESTRE DE OBRAS (MENSALISTA)</t>
  </si>
  <si>
    <t>FERRAMENTAS - FAMILIA ENCARREGADO GERAL - MENSALISTA (ENCARGOS COMPLEMENTARES - COLETADO CAIXA)</t>
  </si>
  <si>
    <t>EPI - FAMILIA ENCARREGADO GERAL - MENSALISTA (ENCARGOS COMPLEMENTARES - COLETADO CAIXA)</t>
  </si>
  <si>
    <t>116,68</t>
  </si>
  <si>
    <t>6.966,25</t>
  </si>
  <si>
    <t>21,49</t>
  </si>
  <si>
    <t>221,51</t>
  </si>
  <si>
    <t>2.1.1</t>
  </si>
  <si>
    <t>SERVENTE COM ENCARGOS COMPLEMENTARES</t>
  </si>
  <si>
    <t>H</t>
  </si>
  <si>
    <t>2.2.1</t>
  </si>
  <si>
    <t>2.3.1</t>
  </si>
  <si>
    <t>2.3.2</t>
  </si>
  <si>
    <t>3.1</t>
  </si>
  <si>
    <t>3.2</t>
  </si>
  <si>
    <t>4.1</t>
  </si>
  <si>
    <t>4.2</t>
  </si>
  <si>
    <t>4.3</t>
  </si>
  <si>
    <t>4.4</t>
  </si>
  <si>
    <t>4.5</t>
  </si>
  <si>
    <t>4.6</t>
  </si>
  <si>
    <t>4.7</t>
  </si>
  <si>
    <t>4.8</t>
  </si>
  <si>
    <t>5.1</t>
  </si>
  <si>
    <t>5.2</t>
  </si>
  <si>
    <t>5.3</t>
  </si>
  <si>
    <t>5.4</t>
  </si>
  <si>
    <t>5.5</t>
  </si>
  <si>
    <t>6.1</t>
  </si>
  <si>
    <t>6.2</t>
  </si>
  <si>
    <t>7.1</t>
  </si>
  <si>
    <t>TRATOR DE ESTEIRAS, POTÊNCIA 100 HP, PESO OPERACIONAL 9,4 T, COM LÂMINA 2,19 M3 - CHI DIURNO. AF_06/2014</t>
  </si>
  <si>
    <t>TRATOR DE ESTEIRAS, POTÊNCIA 100 HP, PESO OPERACIONAL 9,4 T, COM LÂMINA 2,19 M3 - CHP DIURNO. AF_06/2014</t>
  </si>
  <si>
    <t>CARGA, MANOBRA E DESCARGA DE SOLOS E MATERIAIS GRANULARES EM CAMINHÃO BASCULANTE 10 M³ - CARGA COM PÁ CARREGADEIRA (CAÇAMBA DE 1,7 A 2,8 M³ / 128 HP) E DESCARGA LIVRE (UNIDADE: M3). AF_07/2020</t>
  </si>
  <si>
    <t>CHI</t>
  </si>
  <si>
    <t>CHP</t>
  </si>
  <si>
    <t>ESCAVADEIRA HIDRÁULICA SOBRE ESTEIRAS, CAÇAMBA 0,80 M3, PESO OPERACIONAL 17 T, POTENCIA BRUTA 111 HP - CHP DIURNO. AF_06/2014</t>
  </si>
  <si>
    <t>ESCAVADEIRA HIDRÁULICA SOBRE ESTEIRAS, CAÇAMBA 0,80 M3, PESO OPERACIONAL 17 T, POTENCIA BRUTA 111 HP - CHI DIURNO. AF_06/2014</t>
  </si>
  <si>
    <t>COMPACTADOR DE SOLOS DE PERCUSSÃO (SOQUETE) COM MOTOR A GASOLINA 4 TEMPOS, POTÊNCIA 4 CV - CHP DIURNO. AF_08/2015</t>
  </si>
  <si>
    <t>COMPACTADOR DE SOLOS DE PERCUSSÃO (SOQUETE) COM MOTOR A GASOLINA 4 TEMPOS, POTÊNCIA 4 CV - CHI DIURNO. AF_08/2015</t>
  </si>
  <si>
    <t>UMIDIFICAÇÃO DE MATERIAL PARA VALAS COM CAMINHÃO PIPA 10000L. AF_11/2016</t>
  </si>
  <si>
    <t>AJUDANTE DE ARMADOR COM ENCARGOS COMPLEMENTARES</t>
  </si>
  <si>
    <t>ARMADOR COM ENCARGOS COMPLEMENTARES</t>
  </si>
  <si>
    <t xml:space="preserve"> 92802 </t>
  </si>
  <si>
    <t>CORTE E DOBRA DE AÇO CA-50, DIÂMETRO DE 8,0 MM. AF_06/2022</t>
  </si>
  <si>
    <t>ESPACADOR / DISTANCIADOR CIRCULAR COM ENTRADA LATERAL, EM PLASTICO, PARA VERGALHAO *4,2 A 12,5* MM, COBRIMENTO 20 MM</t>
  </si>
  <si>
    <t>ARAME RECOZIDO 16 BWG, D = 1,65 MM (0,016 KG/M) OU 18 BWG, D = 1,25 MM (0,01 KG/M)</t>
  </si>
  <si>
    <t>18,10</t>
  </si>
  <si>
    <t>CORTE E DOBRA DE AÇO CA-50, DIÂMETRO DE 10,0 MM. AF_06/2022</t>
  </si>
  <si>
    <t>CORTE E DOBRA DE AÇO CA-60, DIÂMETRO DE 5,0 MM. AF_06/2022</t>
  </si>
  <si>
    <t>Desonerado: 
Horista:  84,15%
Mensalista:  47,51%</t>
  </si>
  <si>
    <t>CARPINTEIRO DE FORMAS COM ENCARGOS COMPLEMENTARES</t>
  </si>
  <si>
    <t>PONTALETE *7,5 X 7,5* CM EM PINUS, MISTA OU EQUIVALENTE DA REGIAO - BRUTA</t>
  </si>
  <si>
    <t>PREGO DE ACO POLIDO COM CABECA 18 X 27 (2 1/2 X 10)</t>
  </si>
  <si>
    <t>TABUA NAO APARELHADA *2,5 X 30* CM, EM MACARANDUBA, ANGELIM OU EQUIVALENTE DA REGIAO - BRUTA</t>
  </si>
  <si>
    <t>ARAME RECOZIDO 18 BWG, 1,25 MM (0,01 KG/M)</t>
  </si>
  <si>
    <t>M</t>
  </si>
  <si>
    <t>CONCRETO MAGRO PARA LASTRO, TRAÇO 1:4,5:4,5 (CIMENTO/ AREIA MÉDIA/ BRITA 1) - PREPARO MECÂNICO COM BETONEIRA 400 L. AF_07/2016</t>
  </si>
  <si>
    <t>SARRAFO NAO APARELHADO *2,5 X 7* CM, EM MACARANDUBA, ANGELIM OU EQUIVALENTE DA REGIAO - BRUTA</t>
  </si>
  <si>
    <t>PLACA DE OBRA (PARA CONSTRUCAO CIVIL) EM CHAPA GALVANIZADA *N. 22*, ADESIVADA, DE *2,0 X 1,125* M</t>
  </si>
  <si>
    <t>PREGO DE ACO POLIDO COM CABECA 18 X 30 (2 3/4 X 10)</t>
  </si>
  <si>
    <t>PINTOR COM ENCARGOS COMPLEMENTARES</t>
  </si>
  <si>
    <t>CAL HIDRATADA CH-I PARA ARGAMASSAS</t>
  </si>
  <si>
    <t>!EM PROCESSO DE DESATIVACAO! CHAPA DE MADEIRA COMPENSADA RESINADA PARA FORMA DE CONCRETO, DE *2,2 X 1,1* M, E = 6 MM</t>
  </si>
  <si>
    <t>OLEO DE LINHACA</t>
  </si>
  <si>
    <t>CORTE E DOBRA DE AÇO CA-50, DIÂMETRO DE 8,0 MM, UTILIZADO EM ESTRUTURAS DIVERSAS, EXCETO LAJES. AF_12/2015</t>
  </si>
  <si>
    <t>2.4</t>
  </si>
  <si>
    <t>DRENAGEM</t>
  </si>
  <si>
    <t>2.4.1</t>
  </si>
  <si>
    <t>TUBO DE CONCRETO (SIMPLES) PARA REDES COLETORAS DE ÁGUAS PLUVIAIS, DIÂMETRO DE 500 MM, JUNTA RÍGIDA, INSTALADO EM LOCAL COM ALTO NÍVEL DE INTERFERÊNCIAS - FORNECIMENTO E ASSENTAMENTO. AF_12/2015</t>
  </si>
  <si>
    <t>ILUMINAÇÃO</t>
  </si>
  <si>
    <t>000.002</t>
  </si>
  <si>
    <t>REFLETOR LED 500W (INSTALAÇÃO E FORNECIMENTO)</t>
  </si>
  <si>
    <t>SINAPI - 04/2023 - Maranhão</t>
  </si>
  <si>
    <t>88246</t>
  </si>
  <si>
    <t>88316</t>
  </si>
  <si>
    <t>ASSENTADOR DE TUBOS COM ENCARGOS COMPLEMENTARES</t>
  </si>
  <si>
    <t>ARGAMASSA TRAÇO 1:3 (EM VOLUME DE CIMENTO E AREIA MÉDIA ÚMIDA), PREPARO MANUAL. AF_08/2019</t>
  </si>
  <si>
    <t>TUBO DE CONCRETO SIMPLES PARA AGUAS PLUVIAIS, CLASSE PS1, COM ENCAIXE PONTA E BOLSA, DIAMETRO NOMINAL DE 500 MM</t>
  </si>
  <si>
    <t>CORTE E DOBRA DE AÇO CA-60, DIÂMETRO DE 5,0 MM, UTILIZADO EM ESTRUTURAS DIVERSAS, EXCETO LAJES. AF_12/2015</t>
  </si>
  <si>
    <t>BETONEIRA CAPACIDADE NOMINAL DE 400 L, CAPACIDADE DE MISTURA 280 L, MOTOR ELÉTRICO TRIFÁSICO POTÊNCIA DE 2 CV, SEM CARREGADOR - CHP DIURNO. AF_10/2014</t>
  </si>
  <si>
    <t>BETONEIRA CAPACIDADE NOMINAL DE 400 L, CAPACIDADE DE MISTURA 280 L, MOTOR ELÉTRICO TRIFÁSICO POTÊNCIA DE 2 CV, SEM CARREGADOR - CHI DIURNO. AF_10/2014</t>
  </si>
  <si>
    <t>1379</t>
  </si>
  <si>
    <t>4721</t>
  </si>
  <si>
    <t>370</t>
  </si>
  <si>
    <t>CIMENTO PORTLAND COMPOSTO CP II-32</t>
  </si>
  <si>
    <t>PEDRA BRITADA N. 1 (9,5 a 19 MM) POSTO PEDREIRA/FORNECEDOR, SEM FRETE</t>
  </si>
  <si>
    <t>AREIA MEDIA - POSTO JAZIDA/FORNECEDOR (RETIRADO NA JAZIDA, SEM TRANSPORTE)</t>
  </si>
  <si>
    <t>OPERADOR DE BETONEIRA ESTACIONÁRIA/MISTURADOR COM ENCARGOS COMPLEMENTARES</t>
  </si>
  <si>
    <t>1,74</t>
  </si>
  <si>
    <t>0,41</t>
  </si>
  <si>
    <t>PEDREIRO COM ENCARGOS COMPLEMENTARES</t>
  </si>
  <si>
    <t>VIBRADOR DE IMERSÃO, DIÂMETRO DE PONTEIRA 45MM, MOTOR ELÉTRICO TRIFÁSICO POTÊNCIA DE 2 CV - CHP DIURNO. AF_06/2015</t>
  </si>
  <si>
    <t>VIBRADOR DE IMERSÃO, DIÂMETRO DE PONTEIRA 45MM, MOTOR ELÉTRICO TRIFÁSICO POTÊNCIA DE 2 CV - CHI DIURNO. AF_06/20150</t>
  </si>
  <si>
    <t>34547</t>
  </si>
  <si>
    <t>37395</t>
  </si>
  <si>
    <t>37593</t>
  </si>
  <si>
    <t>TELA DE ACO SOLDADA GALVANIZADA/ZINCADA PARA ALVENARIA, FIO  D = *1,20 A 1,70* MM, MALHA 15 X 15 MM, (C X L) *50 X 12* CM</t>
  </si>
  <si>
    <t>PINO DE ACO COM FURO, HASTE = 27 MM (ACAO DIRETA)</t>
  </si>
  <si>
    <t>BLOCO CERAMICO / TIJOLO VAZADO PARA ALVENARIA DE VEDACAO, FUROS NA VERTICAL, 14 X 19 X 39 CM (NBR 15270)</t>
  </si>
  <si>
    <t>CENTO</t>
  </si>
  <si>
    <t>87292</t>
  </si>
  <si>
    <t>88309</t>
  </si>
  <si>
    <t>ARGAMASSA TRAÇO 1:2:8 (EM VOLUME DE CIMENTO, CAL E AREIA MÉDIA ÚMIDA) PARA EMBOÇO/MASSA ÚNICA/ASSENTAMENTO DE ALVENARIA DE VEDAÇÃO, PREPARO MECÂNICO COM BETONEIRA 400 L. AF_08/2019</t>
  </si>
  <si>
    <t>M3</t>
  </si>
  <si>
    <t>AREIA GROSSA - POSTO JAZIDA/FORNECEDOR (RETIRADO NA JAZIDA, SEM TRANSPORTE)</t>
  </si>
  <si>
    <t>87527</t>
  </si>
  <si>
    <t>87529</t>
  </si>
  <si>
    <t>87531</t>
  </si>
  <si>
    <t>EMBOÇO, PARA RECEBIMENTO DE CERÂMICA, EM ARGAMASSA TRAÇO 1:2:8, PREPARO MECÂNICO COM BETONEIRA 400L, APLICADO MANUALMENTE EM FACES INTERNAS DE PAREDES, PARA AMBIENTE COM ÁREA MENOR QUE 5M2, ESPESSURA DE 20MM, COM EXECUÇÃO DE TALISCAS. AF_06/2014</t>
  </si>
  <si>
    <t>M2</t>
  </si>
  <si>
    <t>MASSA ÚNICA, PARA RECEBIMENTO DE PINTURA, EM ARGAMASSA TRAÇO 1:2:8, PREPARO MECÂNICO COM BETONEIRA 400L, APLICADA MANUALMENTE EM FACES INTERNAS DE PAREDES, ESPESSURA DE 20MM, COM EXECUÇÃO DE TALISCAS. AF_06/2014</t>
  </si>
  <si>
    <t>EMBOÇO, PARA RECEBIMENTO DE CERÂMICA, EM ARGAMASSA TRAÇO 1:2:8, PREPARO MECÂNICO COM BETONEIRA 400L, APLICADO MANUALMENTE EM FACES INTERNAS DE PAREDES, PARA AMBIENTE COM ÁREA ENTRE 5M2 E 10M2, ESPESSURA DE 20MM, COM EXECUÇÃO DE TALISCAS. AF_06/2014</t>
  </si>
  <si>
    <t>CONCRETO FCK = 20MPA, TRAÇO 1:2,7:3 (EM MASSA SECA DE CIMENTO/ AREIA MÉDIA/ BRITA 1) - PREPARO MECÂNICO COM BETONEIRA 400 L. AF_05/2021</t>
  </si>
  <si>
    <t>LONA PLASTICA PESADA PRETA, E = 150 MICRA</t>
  </si>
  <si>
    <t>SARRAFO NAO APARELHADO *2,5 X 10* CM, EM MACARANDUBA, ANGELIM OU EQUIVALENTE DA REGIAO - BRUTA</t>
  </si>
  <si>
    <t>SARRAFO *2,5 X 7,5* CM EM PINUS, MISTA OU EQUIVALENTE DA REGIAO - BRUTA</t>
  </si>
  <si>
    <t>TELA DE ACO SOLDADA NERVURADA, CA-60, Q-196, (3,11 KG/M2), DIAMETRO DO FIO = 5,0 MM, LARGURA = 2,45 M, ESPACAMENTO DA MALHA = 10 X 10 CM</t>
  </si>
  <si>
    <t>88315</t>
  </si>
  <si>
    <t>94962</t>
  </si>
  <si>
    <t>SERRALHEIRO COM ENCARGOS COMPLEMENTARES</t>
  </si>
  <si>
    <t>CONCRETO MAGRO PARA LASTRO, TRAÇO 1:4,5:4,5 (EM MASSA SECA DE CIMENTO/ AREIA MÉDIA/ BRITA 1) - PREPARO MECÂNICO COM BETONEIRA 400 L. AF_05/2021</t>
  </si>
  <si>
    <t>1,0203000</t>
  </si>
  <si>
    <t>44,80</t>
  </si>
  <si>
    <t>0,6105000</t>
  </si>
  <si>
    <t>81,05</t>
  </si>
  <si>
    <t>0,8701000</t>
  </si>
  <si>
    <t>48,38</t>
  </si>
  <si>
    <t>0,0025000</t>
  </si>
  <si>
    <t>28,21</t>
  </si>
  <si>
    <t>0,0797000</t>
  </si>
  <si>
    <t>TELA DE ARAME GALVANIZADA QUADRANGULAR / LOSANGULAR, FIO 2,77 MM (12 BWG), MALHA 5 X 5 CM, H = 2 M</t>
  </si>
  <si>
    <t>TUBO ACO GALVANIZADO COM COSTURA, CLASSE MEDIA, DN 2", E = *3,65* MM, PESO *5,10* KG/M (NBR 5580)</t>
  </si>
  <si>
    <t>TUBO ACO GALVANIZADO COM COSTURA, CLASSE MEDIA, DN 1.1/4", E = *3,25* MM, PESO *3,14* KG/M (NBR 5580)</t>
  </si>
  <si>
    <t>ELETRODO REVESTIDO AWS - E6013, DIAMETRO IGUAL A 2,50 MM</t>
  </si>
  <si>
    <t>ARAME GALVANIZADO 12 BWG, D = 2,76 MM (0,048 KG/M) OU 14 BWG, D = 2,11 MM (0,026 KG/M)</t>
  </si>
  <si>
    <t>7158</t>
  </si>
  <si>
    <t>7696</t>
  </si>
  <si>
    <t>7698</t>
  </si>
  <si>
    <t>11002</t>
  </si>
  <si>
    <t>43130</t>
  </si>
  <si>
    <t>8.1</t>
  </si>
  <si>
    <t>8.2</t>
  </si>
  <si>
    <t>8.3</t>
  </si>
  <si>
    <t>SBC</t>
  </si>
  <si>
    <t>CONJUNTO PARA FUTSAL COM TRAVES OFICIAIS DE 3,00 X 2,00 M EM TUBO DE ACO GALVANIZADO 3" COM REQUADRO EM TUBO DE 1", PINTURA EM PRIMER COM TINTA ESMALTE SINTETICO E REDES DE POLIETILENO FIO 4 MM</t>
  </si>
  <si>
    <t>CONJUNTO PARA QUADRA DE VOLEI COM POSTES EM TUBO DE ACO GALVANIZADO 3", H = *255* CM, PINTURA EM TINTA ESMALTE SINTETICO, REDE DE NYLON COM 2 MM, MALHA 10 X 10 CM E ANTENAS OFICIAIS EM FIBRA DE VIDRO</t>
  </si>
  <si>
    <t>EQUIPAMENTO/ACESSORIOS PARA QUADRA DE BASQUETE SB700</t>
  </si>
  <si>
    <t>C5033</t>
  </si>
  <si>
    <t>SEINFRA/CE</t>
  </si>
  <si>
    <t>ORSE/SE</t>
  </si>
  <si>
    <t>ELETRICISTA COM ENCARGOS COMPLEMENTARES</t>
  </si>
  <si>
    <t>AUXILIAR DE ELETRICISTA COM ENCARGOS COMPLEMENTARES</t>
  </si>
  <si>
    <t>POSTE DE CONCRETO CIRCULAR, RESISTÊNCIA NOMINAL 200KG, H=10,00M, PESO APROXIMADO DE 790 KG</t>
  </si>
  <si>
    <t>FITA ISOLANTE ADESIVA ANTICHAMA, USO ATE 750 V, EM ROLO DE 19 MM X 5 M</t>
  </si>
  <si>
    <t>Refletor Slim LED 500W de potência, branco Frio, 6500k, Autovolt, marca G-light ou similar</t>
  </si>
  <si>
    <t>DILUENTE EPOXI</t>
  </si>
  <si>
    <t>TINTA EPOXI BASE AGUA PREMIUM, BRANCA</t>
  </si>
  <si>
    <t>FITA CREPE ROLO DE 25 MM X 50 M</t>
  </si>
  <si>
    <t>PRIMER EPOXI / EPOXIDICO</t>
  </si>
  <si>
    <t>TINTA LATEX ACRILICA PREMIUM, COR BRANCO FOSCO</t>
  </si>
  <si>
    <t>SELADOR ACRILICO OPACO PREMIUM INTERIOR/EXTERIOR</t>
  </si>
  <si>
    <t xml:space="preserve">ARMAÇÃO PARA EXECUÇÃO DE RADIER, PISO DE CONCRETO OU LAJE SOBRE SOLO,COM USO DE TELA Q-92. AF_09/2021
</t>
  </si>
  <si>
    <t xml:space="preserve"> 4.9</t>
  </si>
  <si>
    <t>EXECUÇÃO DE PASSEIO (CALÇADA) OU PISO DE CONCRETO COM CONCRETO MOLDADO IN LOCO, FEITO EM OBRA, ACABAMENTO CONVENCIONAL, NÃO ARMADO. AF_08/2022</t>
  </si>
  <si>
    <t>4.9</t>
  </si>
  <si>
    <t>CAIXA PARA BOCA DE LOBO DUPLA COMBINADA COM GRELHA RETANGULAR, EM ALVENARIA COM BLOCOS DE CONCRETO, DIMENSÕES INTERNAS: 1,3X2,2X1,2 M. AF_12/2020</t>
  </si>
  <si>
    <t xml:space="preserve"> 4.10</t>
  </si>
  <si>
    <t>4.10</t>
  </si>
  <si>
    <t>ARMAÇÃO PARA EXECUÇÃO DE RADIER, PISO DE CONCRETO OU LAJE SOBRE SOLO,COM USO DE TELA Q-92. AF_09/2021</t>
  </si>
  <si>
    <t>PREFEITURA MUNICIPAL DE SANTO ANTÔNIO DOS LOPES</t>
  </si>
  <si>
    <t>Leis Sociais Mensalista:</t>
  </si>
  <si>
    <t xml:space="preserve">AÇÃO: </t>
  </si>
  <si>
    <t>Leis Sociais Horista:</t>
  </si>
  <si>
    <r>
      <t xml:space="preserve">MUNICÍPIO: </t>
    </r>
    <r>
      <rPr>
        <sz val="10"/>
        <rFont val="Arial"/>
        <family val="2"/>
      </rPr>
      <t>SANTO ANTÔNIO DOS LOPES - MA</t>
    </r>
  </si>
  <si>
    <t>Data Base:</t>
  </si>
  <si>
    <t>BDI:</t>
  </si>
  <si>
    <t>MEMORIA DE CÁLCULO</t>
  </si>
  <si>
    <t>ITEM</t>
  </si>
  <si>
    <t xml:space="preserve">DISCRIMINAÇÃO DETALHADA </t>
  </si>
  <si>
    <t>UNID.</t>
  </si>
  <si>
    <t>QUANT.</t>
  </si>
  <si>
    <t>COMP/UND</t>
  </si>
  <si>
    <t>LARG</t>
  </si>
  <si>
    <t>ALT/PROF</t>
  </si>
  <si>
    <t>ÁREA</t>
  </si>
  <si>
    <t>TOTAL</t>
  </si>
  <si>
    <t>1.0</t>
  </si>
  <si>
    <t>1.3</t>
  </si>
  <si>
    <t>1.4</t>
  </si>
  <si>
    <t>2.0</t>
  </si>
  <si>
    <t>3.0</t>
  </si>
  <si>
    <t>AÇÃO:</t>
  </si>
  <si>
    <t>MUNICÍPIO:</t>
  </si>
  <si>
    <t>SANTO ANTÔNIO DOS LOPES</t>
  </si>
  <si>
    <t>COMPOSIÇÃO ANALÍTICA DA TAXA DE BONIFICAÇÃO E DESPESAS INDIRETAS (BDI)</t>
  </si>
  <si>
    <t>CUSTOS INDIRETOS</t>
  </si>
  <si>
    <t xml:space="preserve">Administração Central </t>
  </si>
  <si>
    <t xml:space="preserve">Seguros </t>
  </si>
  <si>
    <t>Riscos</t>
  </si>
  <si>
    <t>Garantia</t>
  </si>
  <si>
    <t>Despesas Financeiras</t>
  </si>
  <si>
    <t>LUCRO</t>
  </si>
  <si>
    <t>Lucro</t>
  </si>
  <si>
    <t>TRIBUTOS</t>
  </si>
  <si>
    <t>Pis</t>
  </si>
  <si>
    <t>Cofins</t>
  </si>
  <si>
    <t xml:space="preserve">ISSQN </t>
  </si>
  <si>
    <t>TAXA TOTAL DE BDI</t>
  </si>
  <si>
    <t>Segundo Acórdão 2622/2013 do Tribunal de Contas da União – TCU, o cálculo do BDI deve ser feito da seguinte maneira:</t>
  </si>
  <si>
    <t>limite do TCU</t>
  </si>
  <si>
    <t>AC  →  Administração Central</t>
  </si>
  <si>
    <t>S  →  Seguro</t>
  </si>
  <si>
    <t xml:space="preserve">R    →  Riscos </t>
  </si>
  <si>
    <t>G     →  Garantia</t>
  </si>
  <si>
    <t>DF    →  Despesas Financeiras</t>
  </si>
  <si>
    <t>L  →  Taxa de Lucro/Remuneração</t>
  </si>
  <si>
    <t>I  →  Incidência de Impostos (PIS(0,65%), COFINS(3%), ISS(MUN.) CPRB 2%)</t>
  </si>
  <si>
    <t>cprb a partir nov/15  - 4,50%</t>
  </si>
  <si>
    <t>BDI  PARA OBRAS RODOVIARIAS SEM CPRB</t>
  </si>
  <si>
    <t>BDI PARA OBRAS PREDIAIS SEM CPRB</t>
  </si>
  <si>
    <t>BDI PARA OBRAS DE SANEAMENTO SEM CPRB</t>
  </si>
  <si>
    <t>ENCARGOS SOCIAIS SOBRE PREÇOS DA MÃO DE OBRA HORISTA E MENSALISTA</t>
  </si>
  <si>
    <t>CÓDIGO</t>
  </si>
  <si>
    <t>HORISTA (%)</t>
  </si>
  <si>
    <t>MENSALISTA(%)</t>
  </si>
  <si>
    <t>A 1</t>
  </si>
  <si>
    <t>INSS - Artigo 22 Inciso I Lei 8.212/91</t>
  </si>
  <si>
    <t>A 2</t>
  </si>
  <si>
    <t>SESI ou SESC - Artigo 3° Lei 8.036/90</t>
  </si>
  <si>
    <t>A 3</t>
  </si>
  <si>
    <t>SENAI ou SENAC - Decreto 2.318/86</t>
  </si>
  <si>
    <t>A 4</t>
  </si>
  <si>
    <t>INCRA - Lei 7.787 de 30/06/89 e DL 1.146/70</t>
  </si>
  <si>
    <t>A 5</t>
  </si>
  <si>
    <t>SEBRAE - Artigo 8° Lei 8.029/90 e Lei 8.154 de 28/12/90</t>
  </si>
  <si>
    <t>A 6</t>
  </si>
  <si>
    <t>Salário Educação - Artigo 3° Inciso I Decreto 8.704/82</t>
  </si>
  <si>
    <t>A 7</t>
  </si>
  <si>
    <t>Seguro Acidente do Trabalho/SAT/INSS</t>
  </si>
  <si>
    <t>A 8</t>
  </si>
  <si>
    <t>FGTS - Artigo 15 Lei 8.030 e Artigo 7° Inciso III CF/88</t>
  </si>
  <si>
    <t>A 9</t>
  </si>
  <si>
    <t>SECONCI</t>
  </si>
  <si>
    <t>A</t>
  </si>
  <si>
    <t>B 1</t>
  </si>
  <si>
    <t>Repouso Semanal Remunerado</t>
  </si>
  <si>
    <t>Não incide</t>
  </si>
  <si>
    <t>B 2</t>
  </si>
  <si>
    <t>Feriados</t>
  </si>
  <si>
    <t>B 3</t>
  </si>
  <si>
    <t>Auxílio-Enfermidade</t>
  </si>
  <si>
    <t>B 4</t>
  </si>
  <si>
    <t>13º Salário</t>
  </si>
  <si>
    <t>B 5</t>
  </si>
  <si>
    <t>Licença Paternidade</t>
  </si>
  <si>
    <t>B 6</t>
  </si>
  <si>
    <t>Faltas justificadas</t>
  </si>
  <si>
    <t>B 7</t>
  </si>
  <si>
    <t>Dias de Chuvas</t>
  </si>
  <si>
    <t>B 8</t>
  </si>
  <si>
    <t>Auxilio Acidente do Trabalho</t>
  </si>
  <si>
    <t>B 9</t>
  </si>
  <si>
    <t>Férias Gosadas</t>
  </si>
  <si>
    <t>B 10</t>
  </si>
  <si>
    <t>Salário Maternidade</t>
  </si>
  <si>
    <t>B</t>
  </si>
  <si>
    <t>C 1</t>
  </si>
  <si>
    <t>Aviso Prévio indenizado</t>
  </si>
  <si>
    <t>C2</t>
  </si>
  <si>
    <t>Aviso Prévio Trabalhado</t>
  </si>
  <si>
    <t>C 3</t>
  </si>
  <si>
    <t xml:space="preserve">Férias  (indenizadas) </t>
  </si>
  <si>
    <t>C 4</t>
  </si>
  <si>
    <t>Depósito Rescisão Sem Justa Causa</t>
  </si>
  <si>
    <t>C 5</t>
  </si>
  <si>
    <t>Indenização Adicional</t>
  </si>
  <si>
    <t>C</t>
  </si>
  <si>
    <t>D 1</t>
  </si>
  <si>
    <t xml:space="preserve"> Reincidência de A sobre B</t>
  </si>
  <si>
    <t>D 2</t>
  </si>
  <si>
    <t>Reincidência de A sobre Aviso Prévio Trabalhado e Reincidência do FGTS sobre Aviso Prévio Indenizado</t>
  </si>
  <si>
    <t>D</t>
  </si>
  <si>
    <t xml:space="preserve">TOTAL(A+B+C+D) </t>
  </si>
  <si>
    <t>VIGÊNCIA A PARTIR DE 11/2022 - Fonte: SINAPI / Caixa Econômica Federal</t>
  </si>
  <si>
    <t>ORÇAMENTO SINTÉTICO</t>
  </si>
  <si>
    <t>COMPOSIÇÕES UNITÁRIAS</t>
  </si>
  <si>
    <t>CURVA ABC</t>
  </si>
  <si>
    <t>CRONOGRAMA FÍSICO-FINANCEIRO</t>
  </si>
  <si>
    <t>TOTAL POR ETAPA</t>
  </si>
  <si>
    <t>GRUPO B</t>
  </si>
  <si>
    <t>ENCARGOS QUE RECEBEM INCIDÊNCIA DO GRUPO A</t>
  </si>
  <si>
    <t>GRUPO A</t>
  </si>
  <si>
    <t>ENCARGOS SOCIAIS BÁSICOS</t>
  </si>
  <si>
    <t>GRUPO C</t>
  </si>
  <si>
    <t>ENCARGOS QUE NÂO RECEBEM INCIDÊNCIA DO GRUPO B</t>
  </si>
  <si>
    <t>GRUPO D</t>
  </si>
  <si>
    <t>INCIDÊNCIA DO GRUPO A SOBRE O GRUPO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</si>
</sst>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  <numFmt numFmtId="165" formatCode="#,##0.00\ %"/>
    <numFmt numFmtId="166" formatCode="0.0000"/>
    <numFmt numFmtId="167" formatCode="_(* #,##0.00_);_(* \(#,##0.00\);_(* &quot;-&quot;??_);_(@_)"/>
    <numFmt numFmtId="168" formatCode="[$-416]mmm\-yy;@"/>
    <numFmt numFmtId="169" formatCode="_(* #,##0.00000_);_(* \(#,##0.00000\);_(* &quot;-&quot;??_);_(@_)"/>
    <numFmt numFmtId="170" formatCode="_(* #,##0.000000_);_(* \(#,##0.000000\);_(* &quot;-&quot;??_);_(@_)"/>
    <numFmt numFmtId="171" formatCode="_(* #,##0.000_);_(* \(#,##0.000\);_(* &quot;-&quot;??_);_(@_)"/>
  </numFmts>
  <fonts count="33" x14ac:knownFonts="1">
    <font>
      <sz val="11"/>
      <name val="Arial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1"/>
    </font>
    <font>
      <sz val="11"/>
      <name val="Arial"/>
      <family val="1"/>
    </font>
    <font>
      <sz val="10"/>
      <name val="Arial"/>
      <family val="2"/>
    </font>
    <font>
      <b/>
      <sz val="10"/>
      <color rgb="FF00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sz val="8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10"/>
      <name val="Times New Roman"/>
      <family val="1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b/>
      <sz val="9"/>
      <name val="Arial"/>
      <family val="2"/>
    </font>
    <font>
      <b/>
      <sz val="11"/>
      <color indexed="8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name val="Calibri"/>
      <family val="2"/>
      <scheme val="minor"/>
    </font>
    <font>
      <sz val="12"/>
      <name val="Arial"/>
      <family val="1"/>
    </font>
    <font>
      <b/>
      <sz val="12"/>
      <name val="Arial"/>
      <family val="1"/>
    </font>
    <font>
      <b/>
      <sz val="12"/>
      <color theme="0"/>
      <name val="Arial"/>
      <family val="1"/>
    </font>
    <font>
      <sz val="12"/>
      <color theme="0"/>
      <name val="Arial"/>
      <family val="1"/>
    </font>
    <font>
      <b/>
      <sz val="12"/>
      <color rgb="FF000000"/>
      <name val="Arial"/>
      <family val="1"/>
    </font>
    <font>
      <sz val="12"/>
      <color rgb="FF000000"/>
      <name val="Arial"/>
      <family val="1"/>
    </font>
    <font>
      <sz val="12"/>
      <color rgb="FF00000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3C5C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CCCCCC"/>
      </left>
      <right style="medium">
        <color indexed="64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CCCCCC"/>
      </right>
      <top style="thin">
        <color rgb="FFCCCCCC"/>
      </top>
      <bottom/>
      <diagonal/>
    </border>
    <border>
      <left style="medium">
        <color indexed="64"/>
      </left>
      <right style="thin">
        <color rgb="FFCCCCCC"/>
      </right>
      <top/>
      <bottom style="thin">
        <color rgb="FFCCCCCC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CCCCCC"/>
      </right>
      <top/>
      <bottom/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thin">
        <color rgb="FFCCCCCC"/>
      </left>
      <right style="medium">
        <color indexed="64"/>
      </right>
      <top/>
      <bottom style="thin">
        <color rgb="FFCCCCCC"/>
      </bottom>
      <diagonal/>
    </border>
    <border>
      <left style="medium">
        <color indexed="64"/>
      </left>
      <right style="thin">
        <color rgb="FFCCCCCC"/>
      </right>
      <top/>
      <bottom style="medium">
        <color indexed="64"/>
      </bottom>
      <diagonal/>
    </border>
    <border>
      <left style="thin">
        <color rgb="FFCCCCCC"/>
      </left>
      <right style="thin">
        <color rgb="FFCCCCCC"/>
      </right>
      <top/>
      <bottom style="medium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medium">
        <color indexed="64"/>
      </bottom>
      <diagonal/>
    </border>
    <border>
      <left style="thin">
        <color rgb="FFCCCCCC"/>
      </left>
      <right style="medium">
        <color indexed="64"/>
      </right>
      <top style="thin">
        <color rgb="FFCCCCCC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/>
      <top style="medium">
        <color indexed="64"/>
      </top>
      <bottom/>
      <diagonal/>
    </border>
    <border>
      <left/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</borders>
  <cellStyleXfs count="17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9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3" fillId="0" borderId="0"/>
    <xf numFmtId="0" fontId="2" fillId="0" borderId="0"/>
    <xf numFmtId="167" fontId="6" fillId="0" borderId="0" applyFont="0" applyFill="0" applyBorder="0" applyAlignment="0" applyProtection="0"/>
    <xf numFmtId="0" fontId="17" fillId="0" borderId="0"/>
    <xf numFmtId="0" fontId="6" fillId="0" borderId="0"/>
    <xf numFmtId="0" fontId="1" fillId="0" borderId="0"/>
    <xf numFmtId="9" fontId="1" fillId="0" borderId="0" applyFont="0" applyFill="0" applyBorder="0" applyAlignment="0" applyProtection="0"/>
  </cellStyleXfs>
  <cellXfs count="398">
    <xf numFmtId="0" fontId="0" fillId="0" borderId="0" xfId="0"/>
    <xf numFmtId="0" fontId="8" fillId="0" borderId="0" xfId="0" applyFont="1"/>
    <xf numFmtId="0" fontId="9" fillId="0" borderId="0" xfId="0" applyFont="1"/>
    <xf numFmtId="0" fontId="11" fillId="0" borderId="2" xfId="5" applyFont="1" applyBorder="1" applyAlignment="1">
      <alignment horizontal="left" vertical="center"/>
    </xf>
    <xf numFmtId="0" fontId="6" fillId="0" borderId="2" xfId="6" applyBorder="1" applyAlignment="1">
      <alignment vertical="center"/>
    </xf>
    <xf numFmtId="0" fontId="6" fillId="0" borderId="3" xfId="6" applyBorder="1" applyAlignment="1">
      <alignment horizontal="center" vertical="center"/>
    </xf>
    <xf numFmtId="10" fontId="11" fillId="0" borderId="3" xfId="7" applyNumberFormat="1" applyFont="1" applyFill="1" applyBorder="1" applyAlignment="1">
      <alignment vertical="center"/>
    </xf>
    <xf numFmtId="167" fontId="11" fillId="0" borderId="3" xfId="8" applyFont="1" applyFill="1" applyBorder="1" applyAlignment="1">
      <alignment horizontal="right" vertical="center"/>
    </xf>
    <xf numFmtId="0" fontId="6" fillId="0" borderId="0" xfId="6" applyAlignment="1">
      <alignment vertical="center"/>
    </xf>
    <xf numFmtId="0" fontId="11" fillId="0" borderId="5" xfId="5" applyFont="1" applyBorder="1" applyAlignment="1">
      <alignment horizontal="left" vertical="center"/>
    </xf>
    <xf numFmtId="0" fontId="6" fillId="0" borderId="0" xfId="5" applyAlignment="1">
      <alignment horizontal="left" vertical="center"/>
    </xf>
    <xf numFmtId="0" fontId="6" fillId="0" borderId="0" xfId="6" applyAlignment="1">
      <alignment horizontal="center" vertical="center"/>
    </xf>
    <xf numFmtId="10" fontId="11" fillId="0" borderId="0" xfId="7" applyNumberFormat="1" applyFont="1" applyFill="1" applyBorder="1" applyAlignment="1">
      <alignment vertical="center"/>
    </xf>
    <xf numFmtId="167" fontId="11" fillId="0" borderId="0" xfId="8" applyFont="1" applyFill="1" applyBorder="1" applyAlignment="1">
      <alignment horizontal="right" vertical="center"/>
    </xf>
    <xf numFmtId="0" fontId="6" fillId="0" borderId="5" xfId="5" applyBorder="1" applyAlignment="1">
      <alignment horizontal="left" vertical="center" wrapText="1"/>
    </xf>
    <xf numFmtId="168" fontId="11" fillId="0" borderId="0" xfId="8" quotePrefix="1" applyNumberFormat="1" applyFont="1" applyBorder="1" applyAlignment="1">
      <alignment horizontal="right" vertical="center"/>
    </xf>
    <xf numFmtId="167" fontId="11" fillId="0" borderId="0" xfId="8" applyFont="1" applyBorder="1" applyAlignment="1">
      <alignment horizontal="right" vertical="center"/>
    </xf>
    <xf numFmtId="168" fontId="11" fillId="0" borderId="6" xfId="8" quotePrefix="1" applyNumberFormat="1" applyFont="1" applyBorder="1" applyAlignment="1">
      <alignment horizontal="right" vertical="center"/>
    </xf>
    <xf numFmtId="10" fontId="11" fillId="0" borderId="0" xfId="8" applyNumberFormat="1" applyFont="1" applyBorder="1" applyAlignment="1">
      <alignment horizontal="right" vertical="center"/>
    </xf>
    <xf numFmtId="0" fontId="6" fillId="0" borderId="5" xfId="6" applyBorder="1" applyAlignment="1">
      <alignment horizontal="center" vertical="center"/>
    </xf>
    <xf numFmtId="0" fontId="11" fillId="0" borderId="5" xfId="6" applyFont="1" applyBorder="1" applyAlignment="1">
      <alignment horizontal="center" vertical="center"/>
    </xf>
    <xf numFmtId="0" fontId="11" fillId="0" borderId="0" xfId="5" applyFont="1" applyAlignment="1">
      <alignment vertical="center"/>
    </xf>
    <xf numFmtId="0" fontId="11" fillId="0" borderId="0" xfId="5" applyFont="1" applyAlignment="1">
      <alignment horizontal="center" vertical="center"/>
    </xf>
    <xf numFmtId="0" fontId="11" fillId="0" borderId="8" xfId="6" applyFont="1" applyBorder="1" applyAlignment="1">
      <alignment horizontal="center" vertical="center"/>
    </xf>
    <xf numFmtId="0" fontId="6" fillId="0" borderId="9" xfId="6" applyBorder="1" applyAlignment="1">
      <alignment horizontal="center" vertical="center"/>
    </xf>
    <xf numFmtId="0" fontId="12" fillId="0" borderId="9" xfId="5" applyFont="1" applyBorder="1" applyAlignment="1">
      <alignment vertical="center"/>
    </xf>
    <xf numFmtId="0" fontId="11" fillId="0" borderId="5" xfId="5" applyFont="1" applyBorder="1" applyAlignment="1">
      <alignment horizontal="center" vertical="center"/>
    </xf>
    <xf numFmtId="43" fontId="6" fillId="0" borderId="0" xfId="9" applyFont="1" applyFill="1" applyBorder="1" applyAlignment="1">
      <alignment horizontal="right" vertical="center"/>
    </xf>
    <xf numFmtId="43" fontId="6" fillId="0" borderId="6" xfId="9" applyFont="1" applyFill="1" applyBorder="1" applyAlignment="1">
      <alignment horizontal="right" vertical="center"/>
    </xf>
    <xf numFmtId="0" fontId="11" fillId="16" borderId="34" xfId="6" applyFont="1" applyFill="1" applyBorder="1" applyAlignment="1">
      <alignment horizontal="center" vertical="center"/>
    </xf>
    <xf numFmtId="0" fontId="11" fillId="16" borderId="35" xfId="6" applyFont="1" applyFill="1" applyBorder="1" applyAlignment="1">
      <alignment horizontal="center" vertical="center"/>
    </xf>
    <xf numFmtId="43" fontId="11" fillId="16" borderId="35" xfId="9" applyFont="1" applyFill="1" applyBorder="1" applyAlignment="1">
      <alignment horizontal="center" vertical="center"/>
    </xf>
    <xf numFmtId="167" fontId="11" fillId="16" borderId="35" xfId="8" applyFont="1" applyFill="1" applyBorder="1" applyAlignment="1">
      <alignment horizontal="center" vertical="center" wrapText="1"/>
    </xf>
    <xf numFmtId="43" fontId="11" fillId="16" borderId="36" xfId="9" applyFont="1" applyFill="1" applyBorder="1" applyAlignment="1">
      <alignment horizontal="center" vertical="center"/>
    </xf>
    <xf numFmtId="0" fontId="11" fillId="0" borderId="37" xfId="10" applyFont="1" applyBorder="1" applyAlignment="1">
      <alignment horizontal="center" vertical="center"/>
    </xf>
    <xf numFmtId="0" fontId="11" fillId="0" borderId="22" xfId="10" applyFont="1" applyBorder="1" applyAlignment="1">
      <alignment vertical="center" wrapText="1"/>
    </xf>
    <xf numFmtId="0" fontId="11" fillId="0" borderId="23" xfId="10" applyFont="1" applyBorder="1" applyAlignment="1">
      <alignment horizontal="center" vertical="center" wrapText="1"/>
    </xf>
    <xf numFmtId="0" fontId="11" fillId="0" borderId="23" xfId="10" applyFont="1" applyBorder="1" applyAlignment="1">
      <alignment horizontal="center" vertical="center"/>
    </xf>
    <xf numFmtId="43" fontId="11" fillId="0" borderId="37" xfId="9" applyFont="1" applyFill="1" applyBorder="1" applyAlignment="1">
      <alignment horizontal="center" vertical="center"/>
    </xf>
    <xf numFmtId="0" fontId="2" fillId="0" borderId="0" xfId="11"/>
    <xf numFmtId="0" fontId="14" fillId="0" borderId="38" xfId="10" applyFont="1" applyBorder="1" applyAlignment="1">
      <alignment horizontal="center" vertical="center"/>
    </xf>
    <xf numFmtId="0" fontId="14" fillId="0" borderId="21" xfId="10" applyFont="1" applyBorder="1" applyAlignment="1">
      <alignment horizontal="left" vertical="center" wrapText="1"/>
    </xf>
    <xf numFmtId="0" fontId="14" fillId="0" borderId="39" xfId="10" applyFont="1" applyBorder="1" applyAlignment="1">
      <alignment horizontal="center" vertical="center" wrapText="1"/>
    </xf>
    <xf numFmtId="43" fontId="14" fillId="0" borderId="39" xfId="9" applyFont="1" applyFill="1" applyBorder="1" applyAlignment="1">
      <alignment horizontal="center" vertical="center" wrapText="1"/>
    </xf>
    <xf numFmtId="167" fontId="14" fillId="0" borderId="21" xfId="12" applyFont="1" applyFill="1" applyBorder="1" applyAlignment="1">
      <alignment vertical="center"/>
    </xf>
    <xf numFmtId="43" fontId="14" fillId="0" borderId="40" xfId="9" applyFont="1" applyFill="1" applyBorder="1" applyAlignment="1">
      <alignment vertical="center"/>
    </xf>
    <xf numFmtId="0" fontId="15" fillId="0" borderId="0" xfId="11" applyFont="1"/>
    <xf numFmtId="167" fontId="16" fillId="0" borderId="0" xfId="10" applyNumberFormat="1" applyFont="1" applyAlignment="1">
      <alignment vertical="center"/>
    </xf>
    <xf numFmtId="0" fontId="18" fillId="17" borderId="0" xfId="13" applyFont="1" applyFill="1"/>
    <xf numFmtId="0" fontId="15" fillId="17" borderId="0" xfId="11" applyFont="1" applyFill="1"/>
    <xf numFmtId="0" fontId="14" fillId="0" borderId="21" xfId="10" applyFont="1" applyBorder="1" applyAlignment="1">
      <alignment horizontal="center" vertical="center" wrapText="1"/>
    </xf>
    <xf numFmtId="167" fontId="14" fillId="0" borderId="39" xfId="12" applyFont="1" applyFill="1" applyBorder="1" applyAlignment="1">
      <alignment horizontal="center" vertical="center" wrapText="1"/>
    </xf>
    <xf numFmtId="0" fontId="14" fillId="0" borderId="21" xfId="10" applyFont="1" applyBorder="1" applyAlignment="1">
      <alignment horizontal="left" vertical="top" wrapText="1"/>
    </xf>
    <xf numFmtId="0" fontId="6" fillId="0" borderId="0" xfId="10" applyFont="1" applyAlignment="1">
      <alignment horizontal="center" vertical="center"/>
    </xf>
    <xf numFmtId="0" fontId="18" fillId="18" borderId="0" xfId="13" applyFont="1" applyFill="1"/>
    <xf numFmtId="0" fontId="6" fillId="0" borderId="0" xfId="10" applyFont="1" applyAlignment="1">
      <alignment horizontal="left" vertical="center" wrapText="1"/>
    </xf>
    <xf numFmtId="167" fontId="6" fillId="0" borderId="0" xfId="12" applyFont="1" applyFill="1" applyBorder="1" applyAlignment="1">
      <alignment horizontal="center" vertical="center" wrapText="1"/>
    </xf>
    <xf numFmtId="167" fontId="6" fillId="0" borderId="0" xfId="12" applyFont="1" applyFill="1" applyBorder="1" applyAlignment="1">
      <alignment horizontal="center" vertical="center"/>
    </xf>
    <xf numFmtId="167" fontId="6" fillId="0" borderId="0" xfId="12" applyFont="1" applyFill="1" applyBorder="1" applyAlignment="1">
      <alignment vertical="center"/>
    </xf>
    <xf numFmtId="43" fontId="15" fillId="0" borderId="0" xfId="11" applyNumberFormat="1" applyFont="1"/>
    <xf numFmtId="0" fontId="14" fillId="0" borderId="41" xfId="10" applyFont="1" applyBorder="1" applyAlignment="1">
      <alignment horizontal="center" vertical="center"/>
    </xf>
    <xf numFmtId="0" fontId="19" fillId="0" borderId="37" xfId="10" applyFont="1" applyBorder="1" applyAlignment="1">
      <alignment horizontal="center" vertical="center"/>
    </xf>
    <xf numFmtId="0" fontId="18" fillId="0" borderId="0" xfId="13" applyFont="1"/>
    <xf numFmtId="43" fontId="6" fillId="0" borderId="0" xfId="9" applyFont="1" applyFill="1" applyAlignment="1">
      <alignment horizontal="right" vertical="center"/>
    </xf>
    <xf numFmtId="0" fontId="6" fillId="0" borderId="0" xfId="6"/>
    <xf numFmtId="0" fontId="11" fillId="0" borderId="5" xfId="5" applyFont="1" applyBorder="1" applyAlignment="1">
      <alignment vertical="center"/>
    </xf>
    <xf numFmtId="0" fontId="11" fillId="0" borderId="16" xfId="5" applyFont="1" applyBorder="1" applyAlignment="1">
      <alignment vertical="center"/>
    </xf>
    <xf numFmtId="10" fontId="6" fillId="0" borderId="0" xfId="6" applyNumberFormat="1"/>
    <xf numFmtId="4" fontId="6" fillId="0" borderId="0" xfId="6" applyNumberFormat="1" applyAlignment="1">
      <alignment horizontal="right" vertical="center"/>
    </xf>
    <xf numFmtId="0" fontId="6" fillId="0" borderId="3" xfId="6" applyBorder="1"/>
    <xf numFmtId="0" fontId="6" fillId="0" borderId="0" xfId="5" applyAlignment="1">
      <alignment vertical="center" wrapText="1"/>
    </xf>
    <xf numFmtId="0" fontId="6" fillId="0" borderId="0" xfId="5" applyAlignment="1">
      <alignment vertical="center"/>
    </xf>
    <xf numFmtId="0" fontId="6" fillId="0" borderId="15" xfId="5" applyBorder="1" applyAlignment="1">
      <alignment horizontal="left" vertical="center"/>
    </xf>
    <xf numFmtId="10" fontId="20" fillId="0" borderId="18" xfId="14" applyNumberFormat="1" applyFont="1" applyBorder="1"/>
    <xf numFmtId="0" fontId="10" fillId="0" borderId="11" xfId="14" applyFont="1" applyBorder="1"/>
    <xf numFmtId="0" fontId="10" fillId="0" borderId="25" xfId="14" applyFont="1" applyBorder="1"/>
    <xf numFmtId="10" fontId="10" fillId="17" borderId="18" xfId="14" applyNumberFormat="1" applyFont="1" applyFill="1" applyBorder="1"/>
    <xf numFmtId="0" fontId="21" fillId="0" borderId="11" xfId="14" applyFont="1" applyBorder="1"/>
    <xf numFmtId="0" fontId="21" fillId="0" borderId="25" xfId="14" applyFont="1" applyBorder="1"/>
    <xf numFmtId="10" fontId="21" fillId="17" borderId="18" xfId="14" applyNumberFormat="1" applyFont="1" applyFill="1" applyBorder="1"/>
    <xf numFmtId="0" fontId="10" fillId="0" borderId="0" xfId="14" applyFont="1"/>
    <xf numFmtId="10" fontId="10" fillId="0" borderId="6" xfId="14" applyNumberFormat="1" applyFont="1" applyBorder="1"/>
    <xf numFmtId="0" fontId="10" fillId="0" borderId="39" xfId="14" applyFont="1" applyBorder="1"/>
    <xf numFmtId="10" fontId="10" fillId="17" borderId="42" xfId="14" applyNumberFormat="1" applyFont="1" applyFill="1" applyBorder="1"/>
    <xf numFmtId="10" fontId="20" fillId="17" borderId="18" xfId="14" applyNumberFormat="1" applyFont="1" applyFill="1" applyBorder="1"/>
    <xf numFmtId="0" fontId="10" fillId="0" borderId="6" xfId="14" applyFont="1" applyBorder="1"/>
    <xf numFmtId="0" fontId="20" fillId="16" borderId="34" xfId="14" applyFont="1" applyFill="1" applyBorder="1" applyAlignment="1">
      <alignment horizontal="center"/>
    </xf>
    <xf numFmtId="10" fontId="20" fillId="16" borderId="24" xfId="14" applyNumberFormat="1" applyFont="1" applyFill="1" applyBorder="1"/>
    <xf numFmtId="0" fontId="10" fillId="0" borderId="5" xfId="14" applyFont="1" applyBorder="1"/>
    <xf numFmtId="0" fontId="21" fillId="0" borderId="20" xfId="14" applyFont="1" applyBorder="1" applyAlignment="1">
      <alignment horizontal="center"/>
    </xf>
    <xf numFmtId="0" fontId="10" fillId="0" borderId="19" xfId="14" applyFont="1" applyBorder="1"/>
    <xf numFmtId="0" fontId="10" fillId="0" borderId="17" xfId="14" applyFont="1" applyBorder="1"/>
    <xf numFmtId="0" fontId="10" fillId="0" borderId="13" xfId="14" applyFont="1" applyBorder="1"/>
    <xf numFmtId="10" fontId="10" fillId="0" borderId="20" xfId="14" applyNumberFormat="1" applyFont="1" applyBorder="1" applyAlignment="1">
      <alignment horizontal="center"/>
    </xf>
    <xf numFmtId="0" fontId="6" fillId="0" borderId="17" xfId="14" applyBorder="1"/>
    <xf numFmtId="0" fontId="6" fillId="0" borderId="13" xfId="14" applyBorder="1"/>
    <xf numFmtId="10" fontId="6" fillId="0" borderId="20" xfId="14" applyNumberFormat="1" applyBorder="1" applyAlignment="1">
      <alignment horizontal="center"/>
    </xf>
    <xf numFmtId="0" fontId="22" fillId="0" borderId="19" xfId="14" applyFont="1" applyBorder="1"/>
    <xf numFmtId="0" fontId="6" fillId="0" borderId="17" xfId="6" applyBorder="1"/>
    <xf numFmtId="0" fontId="6" fillId="0" borderId="13" xfId="6" applyBorder="1"/>
    <xf numFmtId="9" fontId="6" fillId="0" borderId="20" xfId="6" applyNumberFormat="1" applyBorder="1" applyAlignment="1">
      <alignment horizontal="center"/>
    </xf>
    <xf numFmtId="10" fontId="6" fillId="0" borderId="20" xfId="6" applyNumberFormat="1" applyBorder="1" applyAlignment="1">
      <alignment horizontal="center"/>
    </xf>
    <xf numFmtId="0" fontId="6" fillId="0" borderId="8" xfId="6" applyBorder="1"/>
    <xf numFmtId="0" fontId="6" fillId="0" borderId="9" xfId="6" applyBorder="1"/>
    <xf numFmtId="0" fontId="6" fillId="0" borderId="28" xfId="6" applyBorder="1"/>
    <xf numFmtId="169" fontId="20" fillId="0" borderId="0" xfId="8" applyNumberFormat="1" applyFont="1" applyBorder="1" applyAlignment="1"/>
    <xf numFmtId="170" fontId="10" fillId="0" borderId="0" xfId="8" applyNumberFormat="1" applyFont="1" applyBorder="1"/>
    <xf numFmtId="170" fontId="8" fillId="0" borderId="0" xfId="8" applyNumberFormat="1" applyFont="1" applyBorder="1"/>
    <xf numFmtId="170" fontId="20" fillId="0" borderId="0" xfId="8" applyNumberFormat="1" applyFont="1" applyBorder="1" applyAlignment="1"/>
    <xf numFmtId="4" fontId="0" fillId="0" borderId="0" xfId="0" applyNumberFormat="1"/>
    <xf numFmtId="0" fontId="6" fillId="0" borderId="16" xfId="5" applyBorder="1" applyAlignment="1">
      <alignment horizontal="center" vertical="center"/>
    </xf>
    <xf numFmtId="0" fontId="6" fillId="0" borderId="15" xfId="5" applyBorder="1" applyAlignment="1">
      <alignment vertical="center"/>
    </xf>
    <xf numFmtId="17" fontId="24" fillId="0" borderId="15" xfId="14" applyNumberFormat="1" applyFont="1" applyBorder="1" applyAlignment="1">
      <alignment horizontal="right"/>
    </xf>
    <xf numFmtId="0" fontId="6" fillId="0" borderId="42" xfId="6" applyBorder="1"/>
    <xf numFmtId="49" fontId="25" fillId="0" borderId="38" xfId="15" applyNumberFormat="1" applyFont="1" applyBorder="1" applyAlignment="1">
      <alignment horizontal="center" vertical="center"/>
    </xf>
    <xf numFmtId="10" fontId="15" fillId="0" borderId="21" xfId="16" applyNumberFormat="1" applyFont="1" applyBorder="1" applyAlignment="1">
      <alignment horizontal="center" vertical="center"/>
    </xf>
    <xf numFmtId="10" fontId="15" fillId="0" borderId="40" xfId="16" applyNumberFormat="1" applyFont="1" applyBorder="1" applyAlignment="1">
      <alignment horizontal="center" vertical="center"/>
    </xf>
    <xf numFmtId="49" fontId="25" fillId="0" borderId="43" xfId="15" applyNumberFormat="1" applyFont="1" applyBorder="1" applyAlignment="1">
      <alignment horizontal="center" vertical="center"/>
    </xf>
    <xf numFmtId="10" fontId="15" fillId="0" borderId="11" xfId="16" applyNumberFormat="1" applyFont="1" applyBorder="1" applyAlignment="1">
      <alignment horizontal="center" vertical="center"/>
    </xf>
    <xf numFmtId="10" fontId="15" fillId="0" borderId="20" xfId="16" applyNumberFormat="1" applyFont="1" applyBorder="1" applyAlignment="1">
      <alignment horizontal="center" vertical="center"/>
    </xf>
    <xf numFmtId="49" fontId="25" fillId="0" borderId="45" xfId="15" applyNumberFormat="1" applyFont="1" applyBorder="1" applyAlignment="1">
      <alignment horizontal="center" vertical="center"/>
    </xf>
    <xf numFmtId="10" fontId="25" fillId="0" borderId="46" xfId="16" applyNumberFormat="1" applyFont="1" applyBorder="1" applyAlignment="1">
      <alignment horizontal="center" vertical="center"/>
    </xf>
    <xf numFmtId="10" fontId="25" fillId="0" borderId="47" xfId="16" applyNumberFormat="1" applyFont="1" applyBorder="1" applyAlignment="1">
      <alignment horizontal="center" vertical="center"/>
    </xf>
    <xf numFmtId="10" fontId="25" fillId="0" borderId="11" xfId="16" applyNumberFormat="1" applyFont="1" applyBorder="1" applyAlignment="1">
      <alignment horizontal="center" vertical="center"/>
    </xf>
    <xf numFmtId="10" fontId="25" fillId="0" borderId="20" xfId="16" applyNumberFormat="1" applyFont="1" applyBorder="1" applyAlignment="1">
      <alignment horizontal="center" vertical="center"/>
    </xf>
    <xf numFmtId="171" fontId="14" fillId="0" borderId="39" xfId="12" applyNumberFormat="1" applyFont="1" applyFill="1" applyBorder="1" applyAlignment="1">
      <alignment horizontal="center" vertical="center" wrapText="1"/>
    </xf>
    <xf numFmtId="0" fontId="26" fillId="0" borderId="0" xfId="0" applyFont="1"/>
    <xf numFmtId="0" fontId="27" fillId="2" borderId="2" xfId="0" applyFont="1" applyFill="1" applyBorder="1" applyAlignment="1">
      <alignment horizontal="left" vertical="top" wrapText="1"/>
    </xf>
    <xf numFmtId="0" fontId="27" fillId="2" borderId="3" xfId="0" applyFont="1" applyFill="1" applyBorder="1" applyAlignment="1">
      <alignment horizontal="left" vertical="top" wrapText="1"/>
    </xf>
    <xf numFmtId="0" fontId="27" fillId="2" borderId="3" xfId="0" applyFont="1" applyFill="1" applyBorder="1" applyAlignment="1">
      <alignment horizontal="left" vertical="top" wrapText="1"/>
    </xf>
    <xf numFmtId="0" fontId="27" fillId="7" borderId="5" xfId="0" applyFont="1" applyFill="1" applyBorder="1" applyAlignment="1">
      <alignment horizontal="left" vertical="top" wrapText="1"/>
    </xf>
    <xf numFmtId="0" fontId="27" fillId="11" borderId="0" xfId="0" applyFont="1" applyFill="1" applyAlignment="1">
      <alignment horizontal="left" vertical="top" wrapText="1"/>
    </xf>
    <xf numFmtId="0" fontId="27" fillId="7" borderId="0" xfId="0" applyFont="1" applyFill="1" applyAlignment="1">
      <alignment horizontal="left" vertical="top" wrapText="1"/>
    </xf>
    <xf numFmtId="44" fontId="26" fillId="0" borderId="0" xfId="1" applyFont="1"/>
    <xf numFmtId="0" fontId="26" fillId="0" borderId="0" xfId="0" applyFont="1" applyFill="1"/>
    <xf numFmtId="44" fontId="26" fillId="0" borderId="0" xfId="1" applyFont="1" applyFill="1"/>
    <xf numFmtId="0" fontId="26" fillId="11" borderId="5" xfId="0" applyFont="1" applyFill="1" applyBorder="1" applyAlignment="1">
      <alignment horizontal="center" vertical="top" wrapText="1"/>
    </xf>
    <xf numFmtId="0" fontId="26" fillId="11" borderId="0" xfId="0" applyFont="1" applyFill="1" applyAlignment="1">
      <alignment horizontal="center" vertical="top" wrapText="1"/>
    </xf>
    <xf numFmtId="0" fontId="26" fillId="11" borderId="6" xfId="0" applyFont="1" applyFill="1" applyBorder="1" applyAlignment="1">
      <alignment horizontal="center" vertical="top" wrapText="1"/>
    </xf>
    <xf numFmtId="0" fontId="26" fillId="10" borderId="0" xfId="0" applyFont="1" applyFill="1" applyAlignment="1">
      <alignment horizontal="left" vertical="top" wrapText="1"/>
    </xf>
    <xf numFmtId="0" fontId="27" fillId="8" borderId="0" xfId="0" applyFont="1" applyFill="1" applyAlignment="1">
      <alignment horizontal="right" vertical="top" wrapText="1"/>
    </xf>
    <xf numFmtId="0" fontId="27" fillId="8" borderId="0" xfId="0" applyFont="1" applyFill="1" applyAlignment="1">
      <alignment vertical="top" wrapText="1"/>
    </xf>
    <xf numFmtId="4" fontId="27" fillId="11" borderId="6" xfId="0" applyNumberFormat="1" applyFont="1" applyFill="1" applyBorder="1" applyAlignment="1">
      <alignment vertical="top" wrapText="1"/>
    </xf>
    <xf numFmtId="4" fontId="26" fillId="0" borderId="0" xfId="0" applyNumberFormat="1" applyFont="1"/>
    <xf numFmtId="0" fontId="26" fillId="10" borderId="9" xfId="0" applyFont="1" applyFill="1" applyBorder="1" applyAlignment="1">
      <alignment horizontal="left" vertical="top" wrapText="1"/>
    </xf>
    <xf numFmtId="0" fontId="27" fillId="8" borderId="9" xfId="0" applyFont="1" applyFill="1" applyBorder="1" applyAlignment="1">
      <alignment horizontal="right" vertical="top" wrapText="1"/>
    </xf>
    <xf numFmtId="4" fontId="27" fillId="9" borderId="9" xfId="0" applyNumberFormat="1" applyFont="1" applyFill="1" applyBorder="1" applyAlignment="1">
      <alignment vertical="top" wrapText="1"/>
    </xf>
    <xf numFmtId="0" fontId="27" fillId="8" borderId="9" xfId="0" applyFont="1" applyFill="1" applyBorder="1" applyAlignment="1">
      <alignment vertical="top" wrapText="1"/>
    </xf>
    <xf numFmtId="4" fontId="27" fillId="11" borderId="10" xfId="0" applyNumberFormat="1" applyFont="1" applyFill="1" applyBorder="1" applyAlignment="1">
      <alignment vertical="top" wrapText="1"/>
    </xf>
    <xf numFmtId="4" fontId="27" fillId="11" borderId="0" xfId="0" applyNumberFormat="1" applyFont="1" applyFill="1" applyAlignment="1">
      <alignment vertical="top" wrapText="1"/>
    </xf>
    <xf numFmtId="0" fontId="26" fillId="0" borderId="0" xfId="0" applyFont="1" applyAlignment="1">
      <alignment horizontal="center" vertical="center"/>
    </xf>
    <xf numFmtId="0" fontId="27" fillId="3" borderId="11" xfId="0" applyFont="1" applyFill="1" applyBorder="1" applyAlignment="1">
      <alignment horizontal="center" vertical="center" wrapText="1"/>
    </xf>
    <xf numFmtId="0" fontId="27" fillId="5" borderId="11" xfId="0" applyFont="1" applyFill="1" applyBorder="1" applyAlignment="1">
      <alignment horizontal="center" vertical="center" wrapText="1"/>
    </xf>
    <xf numFmtId="0" fontId="27" fillId="4" borderId="11" xfId="0" applyFont="1" applyFill="1" applyBorder="1" applyAlignment="1">
      <alignment horizontal="center" vertical="center" wrapText="1"/>
    </xf>
    <xf numFmtId="0" fontId="30" fillId="14" borderId="11" xfId="0" applyFont="1" applyFill="1" applyBorder="1" applyAlignment="1">
      <alignment horizontal="center" vertical="center" wrapText="1"/>
    </xf>
    <xf numFmtId="0" fontId="30" fillId="14" borderId="11" xfId="0" applyFont="1" applyFill="1" applyBorder="1" applyAlignment="1">
      <alignment horizontal="left" vertical="top" wrapText="1"/>
    </xf>
    <xf numFmtId="0" fontId="30" fillId="14" borderId="11" xfId="0" applyFont="1" applyFill="1" applyBorder="1" applyAlignment="1">
      <alignment horizontal="right" vertical="top" wrapText="1"/>
    </xf>
    <xf numFmtId="4" fontId="30" fillId="14" borderId="11" xfId="0" applyNumberFormat="1" applyFont="1" applyFill="1" applyBorder="1" applyAlignment="1">
      <alignment horizontal="right" vertical="top" wrapText="1"/>
    </xf>
    <xf numFmtId="0" fontId="31" fillId="11" borderId="11" xfId="0" applyFont="1" applyFill="1" applyBorder="1" applyAlignment="1">
      <alignment horizontal="center" vertical="center" wrapText="1"/>
    </xf>
    <xf numFmtId="0" fontId="31" fillId="11" borderId="11" xfId="0" applyFont="1" applyFill="1" applyBorder="1" applyAlignment="1">
      <alignment horizontal="left" vertical="top" wrapText="1"/>
    </xf>
    <xf numFmtId="2" fontId="31" fillId="11" borderId="11" xfId="0" applyNumberFormat="1" applyFont="1" applyFill="1" applyBorder="1" applyAlignment="1">
      <alignment horizontal="center" vertical="center" wrapText="1"/>
    </xf>
    <xf numFmtId="4" fontId="31" fillId="11" borderId="11" xfId="0" applyNumberFormat="1" applyFont="1" applyFill="1" applyBorder="1" applyAlignment="1">
      <alignment horizontal="right" vertical="center" wrapText="1"/>
    </xf>
    <xf numFmtId="2" fontId="30" fillId="14" borderId="11" xfId="0" applyNumberFormat="1" applyFont="1" applyFill="1" applyBorder="1" applyAlignment="1">
      <alignment horizontal="center" vertical="center" wrapText="1"/>
    </xf>
    <xf numFmtId="2" fontId="30" fillId="14" borderId="11" xfId="0" applyNumberFormat="1" applyFont="1" applyFill="1" applyBorder="1" applyAlignment="1">
      <alignment horizontal="right" vertical="center" wrapText="1"/>
    </xf>
    <xf numFmtId="0" fontId="30" fillId="14" borderId="11" xfId="0" applyFont="1" applyFill="1" applyBorder="1" applyAlignment="1">
      <alignment horizontal="right" vertical="center" wrapText="1"/>
    </xf>
    <xf numFmtId="4" fontId="30" fillId="14" borderId="11" xfId="0" applyNumberFormat="1" applyFont="1" applyFill="1" applyBorder="1" applyAlignment="1">
      <alignment horizontal="right" vertical="center" wrapText="1"/>
    </xf>
    <xf numFmtId="0" fontId="30" fillId="15" borderId="11" xfId="0" applyFont="1" applyFill="1" applyBorder="1" applyAlignment="1">
      <alignment horizontal="center" vertical="center" wrapText="1"/>
    </xf>
    <xf numFmtId="0" fontId="30" fillId="15" borderId="11" xfId="0" applyFont="1" applyFill="1" applyBorder="1" applyAlignment="1">
      <alignment horizontal="left" vertical="top" wrapText="1"/>
    </xf>
    <xf numFmtId="2" fontId="30" fillId="15" borderId="11" xfId="0" applyNumberFormat="1" applyFont="1" applyFill="1" applyBorder="1" applyAlignment="1">
      <alignment horizontal="center" vertical="center" wrapText="1"/>
    </xf>
    <xf numFmtId="0" fontId="30" fillId="15" borderId="11" xfId="0" applyFont="1" applyFill="1" applyBorder="1" applyAlignment="1">
      <alignment horizontal="right" vertical="center" wrapText="1"/>
    </xf>
    <xf numFmtId="4" fontId="30" fillId="15" borderId="11" xfId="0" applyNumberFormat="1" applyFont="1" applyFill="1" applyBorder="1" applyAlignment="1">
      <alignment horizontal="right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left" vertical="top" wrapText="1"/>
    </xf>
    <xf numFmtId="2" fontId="31" fillId="0" borderId="11" xfId="0" applyNumberFormat="1" applyFont="1" applyBorder="1" applyAlignment="1">
      <alignment horizontal="center" vertical="center" wrapText="1"/>
    </xf>
    <xf numFmtId="4" fontId="31" fillId="0" borderId="11" xfId="0" applyNumberFormat="1" applyFont="1" applyBorder="1" applyAlignment="1">
      <alignment horizontal="right" vertical="center" wrapText="1"/>
    </xf>
    <xf numFmtId="0" fontId="31" fillId="0" borderId="11" xfId="0" applyFont="1" applyFill="1" applyBorder="1" applyAlignment="1">
      <alignment horizontal="center" vertical="center" wrapText="1"/>
    </xf>
    <xf numFmtId="0" fontId="31" fillId="0" borderId="11" xfId="0" applyFont="1" applyFill="1" applyBorder="1" applyAlignment="1">
      <alignment horizontal="left" vertical="top" wrapText="1"/>
    </xf>
    <xf numFmtId="2" fontId="31" fillId="0" borderId="11" xfId="0" applyNumberFormat="1" applyFont="1" applyFill="1" applyBorder="1" applyAlignment="1">
      <alignment horizontal="center" vertical="center" wrapText="1"/>
    </xf>
    <xf numFmtId="4" fontId="31" fillId="0" borderId="11" xfId="0" applyNumberFormat="1" applyFont="1" applyFill="1" applyBorder="1" applyAlignment="1">
      <alignment horizontal="right" vertical="center" wrapText="1"/>
    </xf>
    <xf numFmtId="0" fontId="27" fillId="7" borderId="0" xfId="0" applyFont="1" applyFill="1" applyBorder="1" applyAlignment="1">
      <alignment horizontal="left" vertical="top" wrapText="1"/>
    </xf>
    <xf numFmtId="0" fontId="27" fillId="11" borderId="0" xfId="0" applyFont="1" applyFill="1" applyBorder="1" applyAlignment="1">
      <alignment horizontal="left" vertical="top" wrapText="1"/>
    </xf>
    <xf numFmtId="0" fontId="27" fillId="11" borderId="0" xfId="0" applyFont="1" applyFill="1" applyBorder="1" applyAlignment="1">
      <alignment horizontal="left" vertical="top" wrapText="1"/>
    </xf>
    <xf numFmtId="10" fontId="27" fillId="7" borderId="0" xfId="0" applyNumberFormat="1" applyFont="1" applyFill="1" applyBorder="1" applyAlignment="1">
      <alignment horizontal="left" vertical="top" wrapText="1"/>
    </xf>
    <xf numFmtId="0" fontId="27" fillId="7" borderId="0" xfId="0" applyFont="1" applyFill="1" applyBorder="1" applyAlignment="1">
      <alignment vertical="top" wrapText="1"/>
    </xf>
    <xf numFmtId="0" fontId="27" fillId="7" borderId="0" xfId="0" applyFont="1" applyFill="1" applyBorder="1" applyAlignment="1">
      <alignment horizontal="left" vertical="top" wrapText="1"/>
    </xf>
    <xf numFmtId="0" fontId="27" fillId="3" borderId="43" xfId="0" applyFont="1" applyFill="1" applyBorder="1" applyAlignment="1">
      <alignment horizontal="center" vertical="center" wrapText="1"/>
    </xf>
    <xf numFmtId="0" fontId="27" fillId="5" borderId="20" xfId="0" applyFont="1" applyFill="1" applyBorder="1" applyAlignment="1">
      <alignment horizontal="center" vertical="center" wrapText="1"/>
    </xf>
    <xf numFmtId="0" fontId="30" fillId="14" borderId="43" xfId="0" applyFont="1" applyFill="1" applyBorder="1" applyAlignment="1">
      <alignment horizontal="center" vertical="center" wrapText="1"/>
    </xf>
    <xf numFmtId="165" fontId="30" fillId="14" borderId="20" xfId="0" applyNumberFormat="1" applyFont="1" applyFill="1" applyBorder="1" applyAlignment="1">
      <alignment horizontal="right" vertical="top" wrapText="1"/>
    </xf>
    <xf numFmtId="0" fontId="31" fillId="11" borderId="43" xfId="0" applyFont="1" applyFill="1" applyBorder="1" applyAlignment="1">
      <alignment horizontal="center" vertical="center" wrapText="1"/>
    </xf>
    <xf numFmtId="165" fontId="31" fillId="11" borderId="20" xfId="0" applyNumberFormat="1" applyFont="1" applyFill="1" applyBorder="1" applyAlignment="1">
      <alignment horizontal="right" vertical="center" wrapText="1"/>
    </xf>
    <xf numFmtId="165" fontId="30" fillId="14" borderId="20" xfId="0" applyNumberFormat="1" applyFont="1" applyFill="1" applyBorder="1" applyAlignment="1">
      <alignment horizontal="right" vertical="center" wrapText="1"/>
    </xf>
    <xf numFmtId="0" fontId="30" fillId="15" borderId="43" xfId="0" applyFont="1" applyFill="1" applyBorder="1" applyAlignment="1">
      <alignment horizontal="center" vertical="center" wrapText="1"/>
    </xf>
    <xf numFmtId="165" fontId="30" fillId="15" borderId="20" xfId="0" applyNumberFormat="1" applyFont="1" applyFill="1" applyBorder="1" applyAlignment="1">
      <alignment horizontal="right" vertical="center" wrapText="1"/>
    </xf>
    <xf numFmtId="0" fontId="31" fillId="0" borderId="43" xfId="0" applyFont="1" applyBorder="1" applyAlignment="1">
      <alignment horizontal="center" vertical="center" wrapText="1"/>
    </xf>
    <xf numFmtId="165" fontId="31" fillId="0" borderId="20" xfId="0" applyNumberFormat="1" applyFont="1" applyBorder="1" applyAlignment="1">
      <alignment horizontal="right" vertical="center" wrapText="1"/>
    </xf>
    <xf numFmtId="0" fontId="31" fillId="0" borderId="43" xfId="0" applyFont="1" applyFill="1" applyBorder="1" applyAlignment="1">
      <alignment horizontal="center" vertical="center" wrapText="1"/>
    </xf>
    <xf numFmtId="165" fontId="31" fillId="0" borderId="20" xfId="0" applyNumberFormat="1" applyFont="1" applyFill="1" applyBorder="1" applyAlignment="1">
      <alignment horizontal="right" vertical="center" wrapText="1"/>
    </xf>
    <xf numFmtId="0" fontId="26" fillId="11" borderId="0" xfId="0" applyFont="1" applyFill="1" applyBorder="1" applyAlignment="1">
      <alignment horizontal="center" vertical="top" wrapText="1"/>
    </xf>
    <xf numFmtId="0" fontId="26" fillId="10" borderId="0" xfId="0" applyFont="1" applyFill="1" applyBorder="1" applyAlignment="1">
      <alignment horizontal="left" vertical="top" wrapText="1"/>
    </xf>
    <xf numFmtId="0" fontId="27" fillId="8" borderId="0" xfId="0" applyFont="1" applyFill="1" applyBorder="1" applyAlignment="1">
      <alignment horizontal="right" vertical="top" wrapText="1"/>
    </xf>
    <xf numFmtId="4" fontId="27" fillId="9" borderId="0" xfId="0" applyNumberFormat="1" applyFont="1" applyFill="1" applyBorder="1" applyAlignment="1">
      <alignment vertical="top" wrapText="1"/>
    </xf>
    <xf numFmtId="0" fontId="27" fillId="8" borderId="0" xfId="0" applyFont="1" applyFill="1" applyBorder="1" applyAlignment="1">
      <alignment vertical="top" wrapText="1"/>
    </xf>
    <xf numFmtId="0" fontId="27" fillId="2" borderId="29" xfId="0" applyFont="1" applyFill="1" applyBorder="1" applyAlignment="1">
      <alignment horizontal="left" vertical="top"/>
    </xf>
    <xf numFmtId="0" fontId="27" fillId="2" borderId="30" xfId="0" applyFont="1" applyFill="1" applyBorder="1" applyAlignment="1">
      <alignment vertical="top" wrapText="1"/>
    </xf>
    <xf numFmtId="0" fontId="27" fillId="2" borderId="30" xfId="0" applyFont="1" applyFill="1" applyBorder="1" applyAlignment="1">
      <alignment horizontal="left" vertical="top" wrapText="1"/>
    </xf>
    <xf numFmtId="0" fontId="27" fillId="2" borderId="31" xfId="0" applyFont="1" applyFill="1" applyBorder="1" applyAlignment="1">
      <alignment horizontal="left" vertical="top" wrapText="1"/>
    </xf>
    <xf numFmtId="0" fontId="27" fillId="7" borderId="32" xfId="0" applyFont="1" applyFill="1" applyBorder="1" applyAlignment="1">
      <alignment horizontal="left" vertical="top"/>
    </xf>
    <xf numFmtId="0" fontId="27" fillId="7" borderId="33" xfId="0" applyFont="1" applyFill="1" applyBorder="1" applyAlignment="1">
      <alignment horizontal="left" vertical="top" wrapText="1"/>
    </xf>
    <xf numFmtId="0" fontId="27" fillId="14" borderId="3" xfId="0" applyFont="1" applyFill="1" applyBorder="1" applyAlignment="1">
      <alignment horizontal="center" wrapText="1"/>
    </xf>
    <xf numFmtId="0" fontId="27" fillId="14" borderId="3" xfId="0" applyFont="1" applyFill="1" applyBorder="1" applyAlignment="1">
      <alignment horizontal="center" vertical="center" wrapText="1"/>
    </xf>
    <xf numFmtId="0" fontId="30" fillId="11" borderId="21" xfId="0" applyFont="1" applyFill="1" applyBorder="1" applyAlignment="1">
      <alignment horizontal="center" vertical="center" wrapText="1"/>
    </xf>
    <xf numFmtId="0" fontId="30" fillId="11" borderId="21" xfId="0" applyFont="1" applyFill="1" applyBorder="1" applyAlignment="1">
      <alignment horizontal="left" vertical="top" wrapText="1"/>
    </xf>
    <xf numFmtId="166" fontId="30" fillId="11" borderId="21" xfId="0" applyNumberFormat="1" applyFont="1" applyFill="1" applyBorder="1" applyAlignment="1">
      <alignment horizontal="center" vertical="center" wrapText="1"/>
    </xf>
    <xf numFmtId="4" fontId="30" fillId="11" borderId="21" xfId="0" applyNumberFormat="1" applyFont="1" applyFill="1" applyBorder="1" applyAlignment="1">
      <alignment horizontal="center" vertical="center" wrapText="1"/>
    </xf>
    <xf numFmtId="0" fontId="31" fillId="16" borderId="11" xfId="0" applyFont="1" applyFill="1" applyBorder="1" applyAlignment="1">
      <alignment horizontal="center" vertical="center" wrapText="1"/>
    </xf>
    <xf numFmtId="0" fontId="31" fillId="16" borderId="11" xfId="0" applyFont="1" applyFill="1" applyBorder="1" applyAlignment="1">
      <alignment horizontal="left" vertical="top" wrapText="1"/>
    </xf>
    <xf numFmtId="166" fontId="31" fillId="16" borderId="11" xfId="0" applyNumberFormat="1" applyFont="1" applyFill="1" applyBorder="1" applyAlignment="1">
      <alignment horizontal="center" vertical="center" wrapText="1"/>
    </xf>
    <xf numFmtId="4" fontId="31" fillId="16" borderId="11" xfId="0" applyNumberFormat="1" applyFont="1" applyFill="1" applyBorder="1" applyAlignment="1">
      <alignment horizontal="center" vertical="center" wrapText="1"/>
    </xf>
    <xf numFmtId="0" fontId="26" fillId="17" borderId="11" xfId="0" applyFont="1" applyFill="1" applyBorder="1" applyAlignment="1">
      <alignment horizontal="center" vertical="center" wrapText="1"/>
    </xf>
    <xf numFmtId="0" fontId="26" fillId="17" borderId="11" xfId="0" applyFont="1" applyFill="1" applyBorder="1" applyAlignment="1">
      <alignment horizontal="left" vertical="top" wrapText="1"/>
    </xf>
    <xf numFmtId="166" fontId="26" fillId="17" borderId="11" xfId="0" applyNumberFormat="1" applyFont="1" applyFill="1" applyBorder="1" applyAlignment="1">
      <alignment horizontal="center" vertical="center" wrapText="1"/>
    </xf>
    <xf numFmtId="4" fontId="26" fillId="17" borderId="11" xfId="0" applyNumberFormat="1" applyFont="1" applyFill="1" applyBorder="1" applyAlignment="1">
      <alignment horizontal="center" vertical="center" wrapText="1"/>
    </xf>
    <xf numFmtId="0" fontId="27" fillId="14" borderId="11" xfId="0" applyFont="1" applyFill="1" applyBorder="1" applyAlignment="1">
      <alignment horizontal="center" vertical="center" wrapText="1"/>
    </xf>
    <xf numFmtId="0" fontId="27" fillId="14" borderId="11" xfId="0" applyFont="1" applyFill="1" applyBorder="1" applyAlignment="1">
      <alignment horizontal="left" vertical="top" wrapText="1"/>
    </xf>
    <xf numFmtId="0" fontId="30" fillId="11" borderId="11" xfId="0" applyFont="1" applyFill="1" applyBorder="1" applyAlignment="1">
      <alignment horizontal="center" vertical="center" wrapText="1"/>
    </xf>
    <xf numFmtId="0" fontId="30" fillId="11" borderId="11" xfId="0" applyFont="1" applyFill="1" applyBorder="1" applyAlignment="1">
      <alignment horizontal="left" vertical="top" wrapText="1"/>
    </xf>
    <xf numFmtId="166" fontId="30" fillId="11" borderId="11" xfId="0" applyNumberFormat="1" applyFont="1" applyFill="1" applyBorder="1" applyAlignment="1">
      <alignment horizontal="center" vertical="center" wrapText="1"/>
    </xf>
    <xf numFmtId="4" fontId="30" fillId="11" borderId="11" xfId="0" applyNumberFormat="1" applyFont="1" applyFill="1" applyBorder="1" applyAlignment="1">
      <alignment horizontal="center" vertical="center" wrapText="1"/>
    </xf>
    <xf numFmtId="0" fontId="31" fillId="17" borderId="11" xfId="0" applyFont="1" applyFill="1" applyBorder="1" applyAlignment="1">
      <alignment horizontal="center" vertical="center" wrapText="1"/>
    </xf>
    <xf numFmtId="0" fontId="31" fillId="17" borderId="11" xfId="0" applyFont="1" applyFill="1" applyBorder="1" applyAlignment="1">
      <alignment horizontal="left" vertical="top" wrapText="1"/>
    </xf>
    <xf numFmtId="166" fontId="31" fillId="17" borderId="11" xfId="0" applyNumberFormat="1" applyFont="1" applyFill="1" applyBorder="1" applyAlignment="1">
      <alignment horizontal="center" vertical="center" wrapText="1"/>
    </xf>
    <xf numFmtId="4" fontId="31" fillId="17" borderId="11" xfId="0" applyNumberFormat="1" applyFont="1" applyFill="1" applyBorder="1" applyAlignment="1">
      <alignment horizontal="center" vertical="center" wrapText="1"/>
    </xf>
    <xf numFmtId="0" fontId="31" fillId="17" borderId="49" xfId="0" applyFont="1" applyFill="1" applyBorder="1" applyAlignment="1">
      <alignment horizontal="center" vertical="center" wrapText="1"/>
    </xf>
    <xf numFmtId="0" fontId="31" fillId="17" borderId="49" xfId="0" applyFont="1" applyFill="1" applyBorder="1" applyAlignment="1">
      <alignment horizontal="left" vertical="top" wrapText="1"/>
    </xf>
    <xf numFmtId="166" fontId="31" fillId="17" borderId="49" xfId="0" applyNumberFormat="1" applyFont="1" applyFill="1" applyBorder="1" applyAlignment="1">
      <alignment horizontal="center" vertical="center" wrapText="1"/>
    </xf>
    <xf numFmtId="4" fontId="31" fillId="17" borderId="49" xfId="0" applyNumberFormat="1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vertical="top" wrapText="1"/>
    </xf>
    <xf numFmtId="0" fontId="27" fillId="2" borderId="4" xfId="0" applyFont="1" applyFill="1" applyBorder="1" applyAlignment="1">
      <alignment vertical="top" wrapText="1"/>
    </xf>
    <xf numFmtId="0" fontId="31" fillId="11" borderId="11" xfId="0" applyFont="1" applyFill="1" applyBorder="1" applyAlignment="1">
      <alignment horizontal="center" vertical="top" wrapText="1"/>
    </xf>
    <xf numFmtId="2" fontId="31" fillId="11" borderId="11" xfId="0" applyNumberFormat="1" applyFont="1" applyFill="1" applyBorder="1" applyAlignment="1">
      <alignment horizontal="right" vertical="center" wrapText="1"/>
    </xf>
    <xf numFmtId="165" fontId="31" fillId="6" borderId="11" xfId="0" applyNumberFormat="1" applyFont="1" applyFill="1" applyBorder="1" applyAlignment="1">
      <alignment horizontal="right" vertical="center" wrapText="1"/>
    </xf>
    <xf numFmtId="165" fontId="31" fillId="6" borderId="20" xfId="0" applyNumberFormat="1" applyFont="1" applyFill="1" applyBorder="1" applyAlignment="1">
      <alignment horizontal="right" vertical="center" wrapText="1"/>
    </xf>
    <xf numFmtId="0" fontId="31" fillId="11" borderId="11" xfId="0" applyFont="1" applyFill="1" applyBorder="1" applyAlignment="1">
      <alignment horizontal="left" vertical="center" wrapText="1"/>
    </xf>
    <xf numFmtId="0" fontId="31" fillId="11" borderId="38" xfId="0" applyFont="1" applyFill="1" applyBorder="1" applyAlignment="1">
      <alignment horizontal="center" vertical="center" wrapText="1"/>
    </xf>
    <xf numFmtId="0" fontId="31" fillId="11" borderId="21" xfId="0" applyFont="1" applyFill="1" applyBorder="1" applyAlignment="1">
      <alignment horizontal="center" vertical="center" wrapText="1"/>
    </xf>
    <xf numFmtId="0" fontId="31" fillId="11" borderId="21" xfId="0" applyFont="1" applyFill="1" applyBorder="1" applyAlignment="1">
      <alignment horizontal="left" vertical="center" wrapText="1"/>
    </xf>
    <xf numFmtId="0" fontId="31" fillId="11" borderId="21" xfId="0" applyFont="1" applyFill="1" applyBorder="1" applyAlignment="1">
      <alignment horizontal="center" vertical="top" wrapText="1"/>
    </xf>
    <xf numFmtId="2" fontId="31" fillId="11" borderId="21" xfId="0" applyNumberFormat="1" applyFont="1" applyFill="1" applyBorder="1" applyAlignment="1">
      <alignment horizontal="right" vertical="center" wrapText="1"/>
    </xf>
    <xf numFmtId="4" fontId="31" fillId="11" borderId="21" xfId="0" applyNumberFormat="1" applyFont="1" applyFill="1" applyBorder="1" applyAlignment="1">
      <alignment horizontal="right" vertical="center" wrapText="1"/>
    </xf>
    <xf numFmtId="165" fontId="31" fillId="6" borderId="21" xfId="0" applyNumberFormat="1" applyFont="1" applyFill="1" applyBorder="1" applyAlignment="1">
      <alignment horizontal="right" vertical="center" wrapText="1"/>
    </xf>
    <xf numFmtId="165" fontId="31" fillId="6" borderId="40" xfId="0" applyNumberFormat="1" applyFont="1" applyFill="1" applyBorder="1" applyAlignment="1">
      <alignment horizontal="right" vertical="center" wrapText="1"/>
    </xf>
    <xf numFmtId="0" fontId="27" fillId="13" borderId="37" xfId="0" applyFont="1" applyFill="1" applyBorder="1" applyAlignment="1">
      <alignment horizontal="center" vertical="center" wrapText="1"/>
    </xf>
    <xf numFmtId="0" fontId="27" fillId="11" borderId="2" xfId="0" applyFont="1" applyFill="1" applyBorder="1" applyAlignment="1">
      <alignment horizontal="left" vertical="top" wrapText="1"/>
    </xf>
    <xf numFmtId="0" fontId="26" fillId="0" borderId="3" xfId="0" applyFont="1" applyBorder="1"/>
    <xf numFmtId="0" fontId="27" fillId="11" borderId="3" xfId="0" applyFont="1" applyFill="1" applyBorder="1" applyAlignment="1">
      <alignment horizontal="left" vertical="top" wrapText="1"/>
    </xf>
    <xf numFmtId="0" fontId="27" fillId="11" borderId="5" xfId="0" applyFont="1" applyFill="1" applyBorder="1" applyAlignment="1">
      <alignment horizontal="left" vertical="top" wrapText="1"/>
    </xf>
    <xf numFmtId="10" fontId="27" fillId="7" borderId="0" xfId="2" applyNumberFormat="1" applyFont="1" applyFill="1" applyBorder="1" applyAlignment="1">
      <alignment horizontal="left" vertical="top" wrapText="1"/>
    </xf>
    <xf numFmtId="0" fontId="27" fillId="7" borderId="6" xfId="0" applyFont="1" applyFill="1" applyBorder="1" applyAlignment="1">
      <alignment vertical="top" wrapText="1"/>
    </xf>
    <xf numFmtId="0" fontId="27" fillId="14" borderId="37" xfId="0" applyFont="1" applyFill="1" applyBorder="1" applyAlignment="1">
      <alignment horizontal="center" vertical="center" wrapText="1"/>
    </xf>
    <xf numFmtId="10" fontId="27" fillId="11" borderId="6" xfId="0" applyNumberFormat="1" applyFont="1" applyFill="1" applyBorder="1" applyAlignment="1">
      <alignment horizontal="right" vertical="top" wrapText="1"/>
    </xf>
    <xf numFmtId="164" fontId="27" fillId="11" borderId="6" xfId="0" applyNumberFormat="1" applyFont="1" applyFill="1" applyBorder="1" applyAlignment="1">
      <alignment horizontal="right" vertical="top" wrapText="1"/>
    </xf>
    <xf numFmtId="0" fontId="26" fillId="11" borderId="8" xfId="0" applyFont="1" applyFill="1" applyBorder="1" applyAlignment="1">
      <alignment horizontal="center" vertical="top" wrapText="1"/>
    </xf>
    <xf numFmtId="0" fontId="26" fillId="11" borderId="9" xfId="0" applyFont="1" applyFill="1" applyBorder="1" applyAlignment="1">
      <alignment horizontal="center" vertical="top" wrapText="1"/>
    </xf>
    <xf numFmtId="0" fontId="26" fillId="11" borderId="10" xfId="0" applyFont="1" applyFill="1" applyBorder="1" applyAlignment="1">
      <alignment horizontal="center" vertical="top" wrapText="1"/>
    </xf>
    <xf numFmtId="10" fontId="32" fillId="0" borderId="14" xfId="2" applyNumberFormat="1" applyFont="1" applyBorder="1" applyAlignment="1">
      <alignment horizontal="right" vertical="top" wrapText="1"/>
    </xf>
    <xf numFmtId="10" fontId="32" fillId="0" borderId="52" xfId="2" applyNumberFormat="1" applyFont="1" applyBorder="1" applyAlignment="1">
      <alignment horizontal="right" vertical="top" wrapText="1"/>
    </xf>
    <xf numFmtId="44" fontId="32" fillId="0" borderId="1" xfId="1" applyFont="1" applyBorder="1" applyAlignment="1">
      <alignment horizontal="right" vertical="top" wrapText="1"/>
    </xf>
    <xf numFmtId="164" fontId="32" fillId="0" borderId="1" xfId="0" applyNumberFormat="1" applyFont="1" applyBorder="1" applyAlignment="1">
      <alignment horizontal="right" vertical="top" wrapText="1"/>
    </xf>
    <xf numFmtId="164" fontId="32" fillId="0" borderId="7" xfId="0" applyNumberFormat="1" applyFont="1" applyBorder="1" applyAlignment="1">
      <alignment horizontal="right" vertical="top" wrapText="1"/>
    </xf>
    <xf numFmtId="10" fontId="32" fillId="0" borderId="1" xfId="2" applyNumberFormat="1" applyFont="1" applyBorder="1" applyAlignment="1">
      <alignment horizontal="right" vertical="top" wrapText="1"/>
    </xf>
    <xf numFmtId="10" fontId="32" fillId="0" borderId="7" xfId="2" applyNumberFormat="1" applyFont="1" applyBorder="1" applyAlignment="1">
      <alignment horizontal="right" vertical="top" wrapText="1"/>
    </xf>
    <xf numFmtId="0" fontId="32" fillId="0" borderId="1" xfId="0" applyFont="1" applyBorder="1" applyAlignment="1">
      <alignment horizontal="right" vertical="top" wrapText="1"/>
    </xf>
    <xf numFmtId="0" fontId="32" fillId="0" borderId="7" xfId="0" applyFont="1" applyBorder="1" applyAlignment="1">
      <alignment horizontal="right" vertical="top" wrapText="1"/>
    </xf>
    <xf numFmtId="10" fontId="32" fillId="0" borderId="7" xfId="0" applyNumberFormat="1" applyFont="1" applyBorder="1" applyAlignment="1">
      <alignment horizontal="right" vertical="top" wrapText="1"/>
    </xf>
    <xf numFmtId="9" fontId="32" fillId="0" borderId="1" xfId="0" applyNumberFormat="1" applyFont="1" applyBorder="1" applyAlignment="1">
      <alignment horizontal="right" vertical="top" wrapText="1"/>
    </xf>
    <xf numFmtId="0" fontId="27" fillId="11" borderId="0" xfId="0" applyFont="1" applyFill="1" applyBorder="1" applyAlignment="1">
      <alignment vertical="top" wrapText="1"/>
    </xf>
    <xf numFmtId="44" fontId="32" fillId="0" borderId="55" xfId="1" applyFont="1" applyBorder="1" applyAlignment="1">
      <alignment horizontal="right" vertical="top" wrapText="1"/>
    </xf>
    <xf numFmtId="0" fontId="32" fillId="0" borderId="55" xfId="0" applyFont="1" applyBorder="1" applyAlignment="1">
      <alignment horizontal="right" vertical="top" wrapText="1"/>
    </xf>
    <xf numFmtId="164" fontId="32" fillId="0" borderId="55" xfId="0" applyNumberFormat="1" applyFont="1" applyBorder="1" applyAlignment="1">
      <alignment horizontal="right" vertical="top" wrapText="1"/>
    </xf>
    <xf numFmtId="164" fontId="32" fillId="0" borderId="56" xfId="0" applyNumberFormat="1" applyFont="1" applyBorder="1" applyAlignment="1">
      <alignment horizontal="right" vertical="top" wrapText="1"/>
    </xf>
    <xf numFmtId="10" fontId="27" fillId="11" borderId="3" xfId="2" applyNumberFormat="1" applyFont="1" applyFill="1" applyBorder="1" applyAlignment="1">
      <alignment horizontal="right" vertical="top" wrapText="1"/>
    </xf>
    <xf numFmtId="10" fontId="27" fillId="11" borderId="4" xfId="2" applyNumberFormat="1" applyFont="1" applyFill="1" applyBorder="1" applyAlignment="1">
      <alignment horizontal="right" vertical="top" wrapText="1"/>
    </xf>
    <xf numFmtId="164" fontId="27" fillId="11" borderId="0" xfId="0" applyNumberFormat="1" applyFont="1" applyFill="1" applyBorder="1" applyAlignment="1">
      <alignment horizontal="right" vertical="top" wrapText="1"/>
    </xf>
    <xf numFmtId="10" fontId="27" fillId="11" borderId="0" xfId="0" applyNumberFormat="1" applyFont="1" applyFill="1" applyBorder="1" applyAlignment="1">
      <alignment horizontal="right" vertical="top" wrapText="1"/>
    </xf>
    <xf numFmtId="0" fontId="20" fillId="0" borderId="43" xfId="14" applyFont="1" applyBorder="1" applyAlignment="1">
      <alignment horizontal="center"/>
    </xf>
    <xf numFmtId="0" fontId="10" fillId="0" borderId="43" xfId="14" applyFont="1" applyBorder="1" applyAlignment="1">
      <alignment horizontal="center"/>
    </xf>
    <xf numFmtId="0" fontId="21" fillId="0" borderId="43" xfId="14" applyFont="1" applyBorder="1" applyAlignment="1">
      <alignment horizontal="center"/>
    </xf>
    <xf numFmtId="0" fontId="10" fillId="0" borderId="5" xfId="14" applyFont="1" applyBorder="1" applyAlignment="1">
      <alignment horizontal="center"/>
    </xf>
    <xf numFmtId="0" fontId="23" fillId="16" borderId="45" xfId="15" applyFont="1" applyFill="1" applyBorder="1" applyAlignment="1">
      <alignment horizontal="center" vertical="center"/>
    </xf>
    <xf numFmtId="0" fontId="23" fillId="16" borderId="46" xfId="15" applyFont="1" applyFill="1" applyBorder="1" applyAlignment="1">
      <alignment horizontal="center" vertical="center"/>
    </xf>
    <xf numFmtId="0" fontId="23" fillId="16" borderId="46" xfId="15" applyFont="1" applyFill="1" applyBorder="1" applyAlignment="1">
      <alignment horizontal="center" vertical="center" wrapText="1"/>
    </xf>
    <xf numFmtId="0" fontId="23" fillId="16" borderId="47" xfId="15" applyFont="1" applyFill="1" applyBorder="1" applyAlignment="1">
      <alignment horizontal="center" vertical="center" wrapText="1"/>
    </xf>
    <xf numFmtId="0" fontId="25" fillId="16" borderId="17" xfId="15" applyFont="1" applyFill="1" applyBorder="1" applyAlignment="1">
      <alignment vertical="center"/>
    </xf>
    <xf numFmtId="10" fontId="25" fillId="16" borderId="17" xfId="16" applyNumberFormat="1" applyFont="1" applyFill="1" applyBorder="1" applyAlignment="1">
      <alignment horizontal="center" vertical="center"/>
    </xf>
    <xf numFmtId="10" fontId="25" fillId="16" borderId="18" xfId="16" applyNumberFormat="1" applyFont="1" applyFill="1" applyBorder="1" applyAlignment="1">
      <alignment horizontal="center" vertical="center"/>
    </xf>
    <xf numFmtId="10" fontId="25" fillId="16" borderId="11" xfId="16" applyNumberFormat="1" applyFont="1" applyFill="1" applyBorder="1" applyAlignment="1">
      <alignment horizontal="center" vertical="center"/>
    </xf>
    <xf numFmtId="10" fontId="25" fillId="16" borderId="20" xfId="16" applyNumberFormat="1" applyFont="1" applyFill="1" applyBorder="1" applyAlignment="1">
      <alignment horizontal="center" vertical="center"/>
    </xf>
    <xf numFmtId="10" fontId="25" fillId="16" borderId="49" xfId="16" applyNumberFormat="1" applyFont="1" applyFill="1" applyBorder="1" applyAlignment="1">
      <alignment horizontal="center" vertical="center"/>
    </xf>
    <xf numFmtId="10" fontId="25" fillId="16" borderId="28" xfId="16" applyNumberFormat="1" applyFont="1" applyFill="1" applyBorder="1" applyAlignment="1">
      <alignment horizontal="center" vertical="center" wrapText="1"/>
    </xf>
    <xf numFmtId="0" fontId="15" fillId="0" borderId="57" xfId="15" applyFont="1" applyBorder="1" applyAlignment="1">
      <alignment vertical="center"/>
    </xf>
    <xf numFmtId="0" fontId="15" fillId="0" borderId="13" xfId="15" applyFont="1" applyBorder="1" applyAlignment="1">
      <alignment vertical="center"/>
    </xf>
    <xf numFmtId="0" fontId="15" fillId="0" borderId="13" xfId="15" applyFont="1" applyBorder="1" applyAlignment="1">
      <alignment vertical="center" wrapText="1"/>
    </xf>
    <xf numFmtId="0" fontId="25" fillId="0" borderId="58" xfId="15" applyFont="1" applyBorder="1" applyAlignment="1">
      <alignment horizontal="center" vertical="center"/>
    </xf>
    <xf numFmtId="0" fontId="15" fillId="0" borderId="57" xfId="15" applyFont="1" applyBorder="1" applyAlignment="1">
      <alignment horizontal="left" vertical="center"/>
    </xf>
    <xf numFmtId="0" fontId="15" fillId="0" borderId="13" xfId="15" applyFont="1" applyBorder="1" applyAlignment="1">
      <alignment horizontal="left" vertical="center"/>
    </xf>
    <xf numFmtId="0" fontId="25" fillId="16" borderId="13" xfId="15" applyFont="1" applyFill="1" applyBorder="1" applyAlignment="1">
      <alignment vertical="center"/>
    </xf>
    <xf numFmtId="0" fontId="15" fillId="0" borderId="13" xfId="15" applyFont="1" applyBorder="1" applyAlignment="1">
      <alignment horizontal="left" vertical="center" wrapText="1"/>
    </xf>
    <xf numFmtId="0" fontId="25" fillId="0" borderId="13" xfId="15" applyFont="1" applyBorder="1" applyAlignment="1">
      <alignment horizontal="center" vertical="center"/>
    </xf>
    <xf numFmtId="0" fontId="25" fillId="16" borderId="43" xfId="15" applyFont="1" applyFill="1" applyBorder="1" applyAlignment="1">
      <alignment horizontal="center" vertical="center"/>
    </xf>
    <xf numFmtId="0" fontId="27" fillId="14" borderId="59" xfId="0" applyFont="1" applyFill="1" applyBorder="1" applyAlignment="1">
      <alignment horizontal="center"/>
    </xf>
    <xf numFmtId="0" fontId="27" fillId="14" borderId="60" xfId="0" applyFont="1" applyFill="1" applyBorder="1" applyAlignment="1">
      <alignment horizontal="center" vertical="center" wrapText="1"/>
    </xf>
    <xf numFmtId="0" fontId="30" fillId="11" borderId="61" xfId="0" applyFont="1" applyFill="1" applyBorder="1" applyAlignment="1">
      <alignment horizontal="center" vertical="center"/>
    </xf>
    <xf numFmtId="4" fontId="30" fillId="11" borderId="62" xfId="0" applyNumberFormat="1" applyFont="1" applyFill="1" applyBorder="1" applyAlignment="1">
      <alignment horizontal="center" vertical="center" wrapText="1"/>
    </xf>
    <xf numFmtId="0" fontId="31" fillId="16" borderId="63" xfId="0" applyFont="1" applyFill="1" applyBorder="1" applyAlignment="1">
      <alignment horizontal="center" vertical="center"/>
    </xf>
    <xf numFmtId="4" fontId="31" fillId="16" borderId="64" xfId="0" applyNumberFormat="1" applyFont="1" applyFill="1" applyBorder="1" applyAlignment="1">
      <alignment horizontal="center" vertical="center" wrapText="1"/>
    </xf>
    <xf numFmtId="0" fontId="26" fillId="17" borderId="63" xfId="0" applyFont="1" applyFill="1" applyBorder="1" applyAlignment="1">
      <alignment horizontal="center" vertical="center"/>
    </xf>
    <xf numFmtId="0" fontId="27" fillId="14" borderId="63" xfId="0" applyFont="1" applyFill="1" applyBorder="1" applyAlignment="1">
      <alignment horizontal="center" vertical="center"/>
    </xf>
    <xf numFmtId="0" fontId="27" fillId="14" borderId="64" xfId="0" applyFont="1" applyFill="1" applyBorder="1" applyAlignment="1">
      <alignment horizontal="center" vertical="center" wrapText="1"/>
    </xf>
    <xf numFmtId="0" fontId="30" fillId="11" borderId="63" xfId="0" applyFont="1" applyFill="1" applyBorder="1" applyAlignment="1">
      <alignment horizontal="center" vertical="center"/>
    </xf>
    <xf numFmtId="4" fontId="30" fillId="11" borderId="64" xfId="0" applyNumberFormat="1" applyFont="1" applyFill="1" applyBorder="1" applyAlignment="1">
      <alignment horizontal="center" vertical="center" wrapText="1"/>
    </xf>
    <xf numFmtId="0" fontId="31" fillId="17" borderId="63" xfId="0" applyFont="1" applyFill="1" applyBorder="1" applyAlignment="1">
      <alignment horizontal="center" vertical="center"/>
    </xf>
    <xf numFmtId="4" fontId="31" fillId="17" borderId="64" xfId="0" applyNumberFormat="1" applyFont="1" applyFill="1" applyBorder="1" applyAlignment="1">
      <alignment horizontal="center" vertical="center" wrapText="1"/>
    </xf>
    <xf numFmtId="0" fontId="31" fillId="17" borderId="65" xfId="0" applyFont="1" applyFill="1" applyBorder="1" applyAlignment="1">
      <alignment horizontal="center" vertical="center"/>
    </xf>
    <xf numFmtId="4" fontId="31" fillId="16" borderId="66" xfId="0" applyNumberFormat="1" applyFont="1" applyFill="1" applyBorder="1" applyAlignment="1">
      <alignment horizontal="center" vertical="center" wrapText="1"/>
    </xf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27" fillId="2" borderId="3" xfId="0" applyFont="1" applyFill="1" applyBorder="1" applyAlignment="1">
      <alignment horizontal="left" vertical="top" wrapText="1"/>
    </xf>
    <xf numFmtId="0" fontId="27" fillId="2" borderId="4" xfId="0" applyFont="1" applyFill="1" applyBorder="1" applyAlignment="1">
      <alignment horizontal="left" vertical="top" wrapText="1"/>
    </xf>
    <xf numFmtId="0" fontId="27" fillId="11" borderId="0" xfId="0" applyFont="1" applyFill="1" applyBorder="1" applyAlignment="1">
      <alignment horizontal="left" vertical="top" wrapText="1"/>
    </xf>
    <xf numFmtId="0" fontId="27" fillId="7" borderId="0" xfId="0" applyFont="1" applyFill="1" applyBorder="1" applyAlignment="1">
      <alignment horizontal="left" vertical="top" wrapText="1"/>
    </xf>
    <xf numFmtId="0" fontId="27" fillId="7" borderId="6" xfId="0" applyFont="1" applyFill="1" applyBorder="1" applyAlignment="1">
      <alignment horizontal="left" vertical="top" wrapText="1"/>
    </xf>
    <xf numFmtId="0" fontId="27" fillId="8" borderId="8" xfId="0" applyFont="1" applyFill="1" applyBorder="1" applyAlignment="1">
      <alignment horizontal="right" vertical="top" wrapText="1"/>
    </xf>
    <xf numFmtId="0" fontId="27" fillId="8" borderId="9" xfId="0" applyFont="1" applyFill="1" applyBorder="1" applyAlignment="1">
      <alignment horizontal="right" vertical="top" wrapText="1"/>
    </xf>
    <xf numFmtId="0" fontId="27" fillId="7" borderId="9" xfId="0" applyFont="1" applyFill="1" applyBorder="1" applyAlignment="1">
      <alignment horizontal="left" vertical="top" wrapText="1"/>
    </xf>
    <xf numFmtId="0" fontId="28" fillId="12" borderId="43" xfId="0" applyFont="1" applyFill="1" applyBorder="1" applyAlignment="1">
      <alignment horizontal="center" wrapText="1"/>
    </xf>
    <xf numFmtId="0" fontId="29" fillId="12" borderId="11" xfId="0" applyFont="1" applyFill="1" applyBorder="1"/>
    <xf numFmtId="0" fontId="29" fillId="12" borderId="20" xfId="0" applyFont="1" applyFill="1" applyBorder="1"/>
    <xf numFmtId="0" fontId="27" fillId="8" borderId="5" xfId="0" applyFont="1" applyFill="1" applyBorder="1" applyAlignment="1">
      <alignment horizontal="right" vertical="top" wrapText="1"/>
    </xf>
    <xf numFmtId="0" fontId="27" fillId="8" borderId="0" xfId="0" applyFont="1" applyFill="1" applyBorder="1" applyAlignment="1">
      <alignment horizontal="right" vertical="top" wrapText="1"/>
    </xf>
    <xf numFmtId="43" fontId="11" fillId="0" borderId="3" xfId="9" applyFont="1" applyFill="1" applyBorder="1" applyAlignment="1">
      <alignment horizontal="center" vertical="center"/>
    </xf>
    <xf numFmtId="43" fontId="11" fillId="0" borderId="4" xfId="9" applyFont="1" applyFill="1" applyBorder="1" applyAlignment="1">
      <alignment horizontal="center" vertical="center"/>
    </xf>
    <xf numFmtId="43" fontId="11" fillId="0" borderId="0" xfId="9" applyFont="1" applyFill="1" applyBorder="1" applyAlignment="1">
      <alignment horizontal="center" vertical="center"/>
    </xf>
    <xf numFmtId="43" fontId="11" fillId="0" borderId="6" xfId="9" applyFont="1" applyFill="1" applyBorder="1" applyAlignment="1">
      <alignment horizontal="center" vertical="center"/>
    </xf>
    <xf numFmtId="43" fontId="11" fillId="0" borderId="9" xfId="9" applyFont="1" applyFill="1" applyBorder="1" applyAlignment="1">
      <alignment horizontal="center" vertical="center"/>
    </xf>
    <xf numFmtId="43" fontId="11" fillId="0" borderId="10" xfId="9" applyFont="1" applyFill="1" applyBorder="1" applyAlignment="1">
      <alignment horizontal="center" vertical="center"/>
    </xf>
    <xf numFmtId="0" fontId="11" fillId="0" borderId="5" xfId="5" applyFont="1" applyBorder="1" applyAlignment="1">
      <alignment horizontal="center" vertical="center"/>
    </xf>
    <xf numFmtId="0" fontId="11" fillId="0" borderId="0" xfId="5" applyFont="1" applyAlignment="1">
      <alignment horizontal="center" vertical="center"/>
    </xf>
    <xf numFmtId="0" fontId="11" fillId="0" borderId="6" xfId="5" applyFont="1" applyBorder="1" applyAlignment="1">
      <alignment horizontal="center" vertical="center"/>
    </xf>
    <xf numFmtId="0" fontId="28" fillId="12" borderId="32" xfId="0" applyFont="1" applyFill="1" applyBorder="1" applyAlignment="1">
      <alignment horizontal="center" wrapText="1"/>
    </xf>
    <xf numFmtId="0" fontId="28" fillId="12" borderId="0" xfId="0" applyFont="1" applyFill="1" applyBorder="1" applyAlignment="1">
      <alignment horizontal="center" wrapText="1"/>
    </xf>
    <xf numFmtId="0" fontId="28" fillId="12" borderId="33" xfId="0" applyFont="1" applyFill="1" applyBorder="1" applyAlignment="1">
      <alignment horizontal="center" wrapText="1"/>
    </xf>
    <xf numFmtId="10" fontId="27" fillId="7" borderId="0" xfId="0" applyNumberFormat="1" applyFont="1" applyFill="1" applyBorder="1" applyAlignment="1">
      <alignment horizontal="left" vertical="top" wrapText="1"/>
    </xf>
    <xf numFmtId="0" fontId="27" fillId="2" borderId="30" xfId="0" applyFont="1" applyFill="1" applyBorder="1" applyAlignment="1">
      <alignment horizontal="left" vertical="top" wrapText="1"/>
    </xf>
    <xf numFmtId="0" fontId="28" fillId="12" borderId="5" xfId="0" applyFont="1" applyFill="1" applyBorder="1" applyAlignment="1">
      <alignment horizontal="center" wrapText="1"/>
    </xf>
    <xf numFmtId="0" fontId="28" fillId="12" borderId="0" xfId="0" applyFont="1" applyFill="1" applyAlignment="1">
      <alignment horizontal="center" wrapText="1"/>
    </xf>
    <xf numFmtId="0" fontId="28" fillId="12" borderId="6" xfId="0" applyFont="1" applyFill="1" applyBorder="1" applyAlignment="1">
      <alignment horizontal="center" wrapText="1"/>
    </xf>
    <xf numFmtId="0" fontId="27" fillId="11" borderId="0" xfId="0" applyFont="1" applyFill="1" applyAlignment="1">
      <alignment horizontal="left" vertical="top" wrapText="1"/>
    </xf>
    <xf numFmtId="10" fontId="27" fillId="7" borderId="0" xfId="2" applyNumberFormat="1" applyFont="1" applyFill="1" applyBorder="1" applyAlignment="1">
      <alignment horizontal="left" vertical="top" wrapText="1"/>
    </xf>
    <xf numFmtId="0" fontId="27" fillId="7" borderId="0" xfId="0" applyFont="1" applyFill="1" applyAlignment="1">
      <alignment horizontal="left" vertical="top" wrapText="1"/>
    </xf>
    <xf numFmtId="0" fontId="27" fillId="8" borderId="0" xfId="0" applyFont="1" applyFill="1" applyAlignment="1">
      <alignment horizontal="right" vertical="top" wrapText="1"/>
    </xf>
    <xf numFmtId="0" fontId="32" fillId="0" borderId="26" xfId="0" applyFont="1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left" vertical="center" wrapText="1"/>
    </xf>
    <xf numFmtId="0" fontId="32" fillId="0" borderId="54" xfId="0" applyFont="1" applyBorder="1" applyAlignment="1">
      <alignment horizontal="left" vertical="center" wrapText="1"/>
    </xf>
    <xf numFmtId="0" fontId="32" fillId="0" borderId="53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left" vertical="center" wrapText="1"/>
    </xf>
    <xf numFmtId="0" fontId="27" fillId="11" borderId="5" xfId="0" applyFont="1" applyFill="1" applyBorder="1" applyAlignment="1">
      <alignment horizontal="left" vertical="top" wrapText="1"/>
    </xf>
    <xf numFmtId="0" fontId="28" fillId="12" borderId="37" xfId="0" applyFont="1" applyFill="1" applyBorder="1" applyAlignment="1">
      <alignment horizontal="center" vertical="center" wrapText="1"/>
    </xf>
    <xf numFmtId="0" fontId="27" fillId="11" borderId="2" xfId="0" applyFont="1" applyFill="1" applyBorder="1" applyAlignment="1">
      <alignment horizontal="left" vertical="top" wrapText="1"/>
    </xf>
    <xf numFmtId="0" fontId="27" fillId="11" borderId="3" xfId="0" applyFont="1" applyFill="1" applyBorder="1" applyAlignment="1">
      <alignment horizontal="left" vertical="top" wrapText="1"/>
    </xf>
    <xf numFmtId="0" fontId="32" fillId="0" borderId="50" xfId="0" applyFont="1" applyBorder="1" applyAlignment="1">
      <alignment horizontal="center" vertical="center" wrapText="1"/>
    </xf>
    <xf numFmtId="0" fontId="32" fillId="0" borderId="51" xfId="0" applyFont="1" applyBorder="1" applyAlignment="1">
      <alignment horizontal="left" vertical="center" wrapText="1"/>
    </xf>
    <xf numFmtId="0" fontId="8" fillId="0" borderId="5" xfId="14" applyFont="1" applyBorder="1" applyAlignment="1">
      <alignment horizontal="left" vertical="center" wrapText="1"/>
    </xf>
    <xf numFmtId="0" fontId="8" fillId="0" borderId="0" xfId="14" applyFont="1" applyAlignment="1">
      <alignment horizontal="left" vertical="center" wrapText="1"/>
    </xf>
    <xf numFmtId="0" fontId="8" fillId="0" borderId="6" xfId="14" applyFont="1" applyBorder="1" applyAlignment="1">
      <alignment horizontal="left" vertical="center" wrapText="1"/>
    </xf>
    <xf numFmtId="0" fontId="6" fillId="0" borderId="3" xfId="6" applyBorder="1" applyAlignment="1">
      <alignment horizontal="center"/>
    </xf>
    <xf numFmtId="0" fontId="6" fillId="0" borderId="4" xfId="6" applyBorder="1" applyAlignment="1">
      <alignment horizontal="center"/>
    </xf>
    <xf numFmtId="0" fontId="6" fillId="0" borderId="0" xfId="6" applyAlignment="1">
      <alignment horizontal="center"/>
    </xf>
    <xf numFmtId="0" fontId="6" fillId="0" borderId="6" xfId="6" applyBorder="1" applyAlignment="1">
      <alignment horizontal="center"/>
    </xf>
    <xf numFmtId="0" fontId="6" fillId="0" borderId="15" xfId="6" applyBorder="1" applyAlignment="1">
      <alignment horizontal="center"/>
    </xf>
    <xf numFmtId="0" fontId="6" fillId="0" borderId="42" xfId="6" applyBorder="1" applyAlignment="1">
      <alignment horizontal="center"/>
    </xf>
    <xf numFmtId="0" fontId="20" fillId="0" borderId="5" xfId="14" applyFont="1" applyBorder="1" applyAlignment="1">
      <alignment horizontal="center" vertical="center"/>
    </xf>
    <xf numFmtId="0" fontId="20" fillId="0" borderId="0" xfId="14" applyFont="1" applyAlignment="1">
      <alignment horizontal="center" vertical="center"/>
    </xf>
    <xf numFmtId="0" fontId="20" fillId="0" borderId="6" xfId="14" applyFont="1" applyBorder="1" applyAlignment="1">
      <alignment horizontal="center" vertical="center"/>
    </xf>
    <xf numFmtId="0" fontId="20" fillId="0" borderId="25" xfId="14" applyFont="1" applyBorder="1" applyAlignment="1">
      <alignment horizontal="left"/>
    </xf>
    <xf numFmtId="0" fontId="20" fillId="0" borderId="17" xfId="14" applyFont="1" applyBorder="1" applyAlignment="1">
      <alignment horizontal="left"/>
    </xf>
    <xf numFmtId="0" fontId="20" fillId="16" borderId="44" xfId="14" applyFont="1" applyFill="1" applyBorder="1" applyAlignment="1">
      <alignment horizontal="left"/>
    </xf>
    <xf numFmtId="0" fontId="20" fillId="16" borderId="23" xfId="14" applyFont="1" applyFill="1" applyBorder="1" applyAlignment="1">
      <alignment horizontal="left"/>
    </xf>
    <xf numFmtId="0" fontId="7" fillId="0" borderId="5" xfId="6" applyFont="1" applyBorder="1" applyAlignment="1">
      <alignment horizontal="center" vertical="center" wrapText="1"/>
    </xf>
    <xf numFmtId="0" fontId="7" fillId="0" borderId="0" xfId="6" applyFont="1" applyAlignment="1">
      <alignment horizontal="center" vertical="center" wrapText="1"/>
    </xf>
    <xf numFmtId="0" fontId="7" fillId="0" borderId="6" xfId="6" applyFont="1" applyBorder="1" applyAlignment="1">
      <alignment horizontal="center" vertical="center" wrapText="1"/>
    </xf>
    <xf numFmtId="0" fontId="7" fillId="0" borderId="16" xfId="6" applyFont="1" applyBorder="1" applyAlignment="1">
      <alignment horizontal="center" vertical="center" wrapText="1"/>
    </xf>
    <xf numFmtId="0" fontId="7" fillId="0" borderId="15" xfId="6" applyFont="1" applyBorder="1" applyAlignment="1">
      <alignment horizontal="center" vertical="center" wrapText="1"/>
    </xf>
    <xf numFmtId="0" fontId="7" fillId="0" borderId="42" xfId="6" applyFont="1" applyBorder="1" applyAlignment="1">
      <alignment horizontal="center" vertical="center" wrapText="1"/>
    </xf>
    <xf numFmtId="0" fontId="25" fillId="16" borderId="48" xfId="15" applyFont="1" applyFill="1" applyBorder="1" applyAlignment="1">
      <alignment horizontal="center" vertical="center"/>
    </xf>
    <xf numFmtId="0" fontId="25" fillId="16" borderId="49" xfId="15" applyFont="1" applyFill="1" applyBorder="1" applyAlignment="1">
      <alignment horizontal="center" vertical="center"/>
    </xf>
  </cellXfs>
  <cellStyles count="17">
    <cellStyle name="Moeda" xfId="1" builtinId="4"/>
    <cellStyle name="Normal" xfId="0" builtinId="0"/>
    <cellStyle name="Normal 2" xfId="3"/>
    <cellStyle name="Normal 2 2" xfId="6"/>
    <cellStyle name="Normal 2 2 2" xfId="10"/>
    <cellStyle name="Normal 2 4 2" xfId="14"/>
    <cellStyle name="Normal 3" xfId="5"/>
    <cellStyle name="Normal 4" xfId="11"/>
    <cellStyle name="Normal 5" xfId="15"/>
    <cellStyle name="Normal 9" xfId="13"/>
    <cellStyle name="Porcentagem" xfId="2" builtinId="5"/>
    <cellStyle name="Porcentagem 2" xfId="4"/>
    <cellStyle name="Porcentagem 3" xfId="7"/>
    <cellStyle name="Porcentagem 4" xfId="16"/>
    <cellStyle name="Separador de milhares 2" xfId="12"/>
    <cellStyle name="Vírgula 2" xfId="8"/>
    <cellStyle name="Vírgula 3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38101</xdr:rowOff>
    </xdr:from>
    <xdr:to>
      <xdr:col>3</xdr:col>
      <xdr:colOff>828675</xdr:colOff>
      <xdr:row>2</xdr:row>
      <xdr:rowOff>943523</xdr:rowOff>
    </xdr:to>
    <xdr:pic>
      <xdr:nvPicPr>
        <xdr:cNvPr id="2" name="Imagem 1" descr="LOGO OFICIAL PREFEITURA.jpg">
          <a:extLst>
            <a:ext uri="{FF2B5EF4-FFF2-40B4-BE49-F238E27FC236}">
              <a16:creationId xmlns:a16="http://schemas.microsoft.com/office/drawing/2014/main" id="{5E57238F-37FE-4254-BBCB-0FB71946B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1"/>
          <a:ext cx="2238375" cy="1118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21127</xdr:colOff>
      <xdr:row>1</xdr:row>
      <xdr:rowOff>28628</xdr:rowOff>
    </xdr:from>
    <xdr:to>
      <xdr:col>9</xdr:col>
      <xdr:colOff>910371</xdr:colOff>
      <xdr:row>7</xdr:row>
      <xdr:rowOff>47811</xdr:rowOff>
    </xdr:to>
    <xdr:pic>
      <xdr:nvPicPr>
        <xdr:cNvPr id="2" name="Imagem 3" descr="LOGO OFICIAL PREFEITURA.jpg">
          <a:extLst>
            <a:ext uri="{FF2B5EF4-FFF2-40B4-BE49-F238E27FC236}">
              <a16:creationId xmlns:a16="http://schemas.microsoft.com/office/drawing/2014/main" id="{51843F59-0FF9-4702-98C1-27C077A69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5802" y="28628"/>
          <a:ext cx="1594094" cy="990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38101</xdr:rowOff>
    </xdr:from>
    <xdr:to>
      <xdr:col>3</xdr:col>
      <xdr:colOff>247477</xdr:colOff>
      <xdr:row>2</xdr:row>
      <xdr:rowOff>745403</xdr:rowOff>
    </xdr:to>
    <xdr:pic>
      <xdr:nvPicPr>
        <xdr:cNvPr id="2" name="Imagem 1" descr="LOGO OFICIAL PREFEITURA.jpg">
          <a:extLst>
            <a:ext uri="{FF2B5EF4-FFF2-40B4-BE49-F238E27FC236}">
              <a16:creationId xmlns:a16="http://schemas.microsoft.com/office/drawing/2014/main" id="{C3F41392-F62A-4827-8A19-23AD30AC9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95" y="38101"/>
          <a:ext cx="2240280" cy="1103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38100</xdr:rowOff>
    </xdr:from>
    <xdr:to>
      <xdr:col>3</xdr:col>
      <xdr:colOff>458560</xdr:colOff>
      <xdr:row>2</xdr:row>
      <xdr:rowOff>966382</xdr:rowOff>
    </xdr:to>
    <xdr:pic>
      <xdr:nvPicPr>
        <xdr:cNvPr id="2" name="Imagem 1" descr="LOGO OFICIAL PREFEITURA.jpg">
          <a:extLst>
            <a:ext uri="{FF2B5EF4-FFF2-40B4-BE49-F238E27FC236}">
              <a16:creationId xmlns:a16="http://schemas.microsoft.com/office/drawing/2014/main" id="{5D4C2C40-C7BB-44B6-98CB-AA609811C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2238375" cy="1118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38100</xdr:rowOff>
    </xdr:from>
    <xdr:to>
      <xdr:col>2</xdr:col>
      <xdr:colOff>1663065</xdr:colOff>
      <xdr:row>2</xdr:row>
      <xdr:rowOff>966382</xdr:rowOff>
    </xdr:to>
    <xdr:pic>
      <xdr:nvPicPr>
        <xdr:cNvPr id="2" name="Imagem 1" descr="LOGO OFICIAL PREFEITURA.jpg">
          <a:extLst>
            <a:ext uri="{FF2B5EF4-FFF2-40B4-BE49-F238E27FC236}">
              <a16:creationId xmlns:a16="http://schemas.microsoft.com/office/drawing/2014/main" id="{97509567-E038-46C4-B876-E502A1AFE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2238375" cy="1118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361084</xdr:colOff>
      <xdr:row>2</xdr:row>
      <xdr:rowOff>1</xdr:rowOff>
    </xdr:from>
    <xdr:to>
      <xdr:col>1</xdr:col>
      <xdr:colOff>618259</xdr:colOff>
      <xdr:row>2</xdr:row>
      <xdr:rowOff>1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4A63AAD9-169E-4C64-AC4F-46116FE4F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5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084" y="304801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352425</xdr:colOff>
      <xdr:row>12</xdr:row>
      <xdr:rowOff>238125</xdr:rowOff>
    </xdr:from>
    <xdr:to>
      <xdr:col>2</xdr:col>
      <xdr:colOff>0</xdr:colOff>
      <xdr:row>13</xdr:row>
      <xdr:rowOff>5196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77D454B-A38E-42AE-9C49-76260B8F9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5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2409825"/>
          <a:ext cx="657225" cy="4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493568</xdr:colOff>
      <xdr:row>26</xdr:row>
      <xdr:rowOff>65130</xdr:rowOff>
    </xdr:from>
    <xdr:ext cx="3359182" cy="45956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aixaDeTexto 3">
              <a:extLst>
                <a:ext uri="{FF2B5EF4-FFF2-40B4-BE49-F238E27FC236}">
                  <a16:creationId xmlns:a16="http://schemas.microsoft.com/office/drawing/2014/main" id="{45180114-99E9-40DE-9200-08F218FDD224}"/>
                </a:ext>
              </a:extLst>
            </xdr:cNvPr>
            <xdr:cNvSpPr txBox="1"/>
          </xdr:nvSpPr>
          <xdr:spPr>
            <a:xfrm>
              <a:off x="493568" y="5370555"/>
              <a:ext cx="3359182" cy="45956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100" b="1" i="1">
                        <a:latin typeface="Cambria Math"/>
                      </a:rPr>
                      <m:t>𝑩𝑫𝑰</m:t>
                    </m:r>
                    <m:r>
                      <a:rPr lang="pt-BR" sz="1100" b="1" i="1">
                        <a:latin typeface="Cambria Math"/>
                      </a:rPr>
                      <m:t>=</m:t>
                    </m:r>
                    <m:f>
                      <m:fPr>
                        <m:ctrlPr>
                          <a:rPr lang="pt-BR" sz="1100" b="1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d>
                          <m:dPr>
                            <m:ctrlPr>
                              <a:rPr lang="pt-BR" sz="1100" b="1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pt-BR" sz="1100" b="1" i="1">
                                <a:latin typeface="Cambria Math"/>
                              </a:rPr>
                              <m:t>𝟏</m:t>
                            </m:r>
                            <m:r>
                              <a:rPr lang="pt-BR" sz="1100" b="1" i="1">
                                <a:latin typeface="Cambria Math"/>
                              </a:rPr>
                              <m:t>+</m:t>
                            </m:r>
                            <m:r>
                              <a:rPr lang="pt-BR" sz="1100" b="1" i="1">
                                <a:latin typeface="Cambria Math"/>
                              </a:rPr>
                              <m:t>𝑨𝑪</m:t>
                            </m:r>
                            <m:r>
                              <a:rPr lang="pt-BR" sz="1100" b="1" i="1">
                                <a:latin typeface="Cambria Math"/>
                              </a:rPr>
                              <m:t>+</m:t>
                            </m:r>
                            <m:r>
                              <a:rPr lang="pt-BR" sz="1100" b="1" i="1">
                                <a:latin typeface="Cambria Math"/>
                              </a:rPr>
                              <m:t>𝑺</m:t>
                            </m:r>
                            <m:r>
                              <a:rPr lang="pt-BR" sz="1100" b="1" i="1">
                                <a:latin typeface="Cambria Math"/>
                              </a:rPr>
                              <m:t>+</m:t>
                            </m:r>
                            <m:r>
                              <a:rPr lang="pt-BR" sz="1100" b="1" i="1">
                                <a:latin typeface="Cambria Math"/>
                              </a:rPr>
                              <m:t>𝑹</m:t>
                            </m:r>
                            <m:r>
                              <a:rPr lang="pt-BR" sz="1100" b="1" i="1">
                                <a:latin typeface="Cambria Math"/>
                              </a:rPr>
                              <m:t>+</m:t>
                            </m:r>
                            <m:r>
                              <a:rPr lang="pt-BR" sz="1100" b="1" i="1">
                                <a:latin typeface="Cambria Math"/>
                              </a:rPr>
                              <m:t>𝑮</m:t>
                            </m:r>
                          </m:e>
                        </m:d>
                        <m:d>
                          <m:dPr>
                            <m:ctrlPr>
                              <a:rPr lang="pt-BR" sz="1100" b="1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pt-BR" sz="1100" b="1" i="1">
                                <a:latin typeface="Cambria Math"/>
                              </a:rPr>
                              <m:t>𝟏</m:t>
                            </m:r>
                            <m:r>
                              <a:rPr lang="pt-BR" sz="1100" b="1" i="1">
                                <a:latin typeface="Cambria Math"/>
                              </a:rPr>
                              <m:t>+</m:t>
                            </m:r>
                            <m:r>
                              <a:rPr lang="pt-BR" sz="1100" b="1" i="1">
                                <a:latin typeface="Cambria Math"/>
                              </a:rPr>
                              <m:t>𝑫𝑭</m:t>
                            </m:r>
                          </m:e>
                        </m:d>
                        <m:r>
                          <a:rPr lang="pt-BR" sz="1100" b="1" i="1">
                            <a:latin typeface="Cambria Math"/>
                          </a:rPr>
                          <m:t>(</m:t>
                        </m:r>
                        <m:r>
                          <a:rPr lang="pt-BR" sz="1100" b="1" i="1">
                            <a:latin typeface="Cambria Math"/>
                          </a:rPr>
                          <m:t>𝟏</m:t>
                        </m:r>
                        <m:r>
                          <a:rPr lang="pt-BR" sz="1100" b="1" i="1">
                            <a:latin typeface="Cambria Math"/>
                          </a:rPr>
                          <m:t>+</m:t>
                        </m:r>
                        <m:r>
                          <a:rPr lang="pt-BR" sz="1100" b="1" i="1">
                            <a:latin typeface="Cambria Math"/>
                          </a:rPr>
                          <m:t>𝑳</m:t>
                        </m:r>
                        <m:r>
                          <a:rPr lang="pt-BR" sz="1100" b="1" i="1">
                            <a:latin typeface="Cambria Math"/>
                          </a:rPr>
                          <m:t>)</m:t>
                        </m:r>
                      </m:num>
                      <m:den>
                        <m:r>
                          <a:rPr lang="pt-BR" sz="1100" b="1" i="1">
                            <a:latin typeface="Cambria Math"/>
                          </a:rPr>
                          <m:t>(</m:t>
                        </m:r>
                        <m:r>
                          <a:rPr lang="pt-BR" sz="1100" b="1" i="1">
                            <a:latin typeface="Cambria Math"/>
                          </a:rPr>
                          <m:t>𝟏</m:t>
                        </m:r>
                        <m:r>
                          <a:rPr lang="pt-BR" sz="1100" b="1" i="1">
                            <a:latin typeface="Cambria Math"/>
                          </a:rPr>
                          <m:t>−</m:t>
                        </m:r>
                        <m:r>
                          <a:rPr lang="pt-BR" sz="1100" b="1" i="1">
                            <a:latin typeface="Cambria Math"/>
                          </a:rPr>
                          <m:t>𝑰</m:t>
                        </m:r>
                        <m:r>
                          <a:rPr lang="pt-BR" sz="1100" b="1" i="1">
                            <a:latin typeface="Cambria Math"/>
                          </a:rPr>
                          <m:t>)</m:t>
                        </m:r>
                      </m:den>
                    </m:f>
                    <m:r>
                      <a:rPr lang="pt-BR" sz="1100" b="1" i="1">
                        <a:latin typeface="Cambria Math"/>
                      </a:rPr>
                      <m:t> −</m:t>
                    </m:r>
                    <m:r>
                      <a:rPr lang="pt-BR" sz="1100" b="1" i="1">
                        <a:latin typeface="Cambria Math"/>
                      </a:rPr>
                      <m:t>𝟏</m:t>
                    </m:r>
                  </m:oMath>
                </m:oMathPara>
              </a14:m>
              <a:endParaRPr lang="pt-BR" sz="1100" b="1"/>
            </a:p>
          </xdr:txBody>
        </xdr:sp>
      </mc:Choice>
      <mc:Fallback xmlns="">
        <xdr:sp macro="" textlink="">
          <xdr:nvSpPr>
            <xdr:cNvPr id="4" name="CaixaDeTexto 3">
              <a:extLst>
                <a:ext uri="{FF2B5EF4-FFF2-40B4-BE49-F238E27FC236}">
                  <a16:creationId xmlns:a16="http://schemas.microsoft.com/office/drawing/2014/main" id="{45180114-99E9-40DE-9200-08F218FDD224}"/>
                </a:ext>
              </a:extLst>
            </xdr:cNvPr>
            <xdr:cNvSpPr txBox="1"/>
          </xdr:nvSpPr>
          <xdr:spPr>
            <a:xfrm>
              <a:off x="493568" y="5370555"/>
              <a:ext cx="3359182" cy="45956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pt-BR" sz="1100" b="1" i="0">
                  <a:latin typeface="Cambria Math"/>
                </a:rPr>
                <a:t>𝑩𝑫𝑰=</a:t>
              </a:r>
              <a:r>
                <a:rPr lang="pt-BR" sz="1100" b="1" i="0">
                  <a:latin typeface="Cambria Math" panose="02040503050406030204" pitchFamily="18" charset="0"/>
                </a:rPr>
                <a:t>((</a:t>
              </a:r>
              <a:r>
                <a:rPr lang="pt-BR" sz="1100" b="1" i="0">
                  <a:latin typeface="Cambria Math"/>
                </a:rPr>
                <a:t>𝟏+𝑨𝑪+𝑺+𝑹+𝑮</a:t>
              </a:r>
              <a:r>
                <a:rPr lang="pt-BR" sz="1100" b="1" i="0">
                  <a:latin typeface="Cambria Math" panose="02040503050406030204" pitchFamily="18" charset="0"/>
                </a:rPr>
                <a:t>)(</a:t>
              </a:r>
              <a:r>
                <a:rPr lang="pt-BR" sz="1100" b="1" i="0">
                  <a:latin typeface="Cambria Math"/>
                </a:rPr>
                <a:t>𝟏+𝑫𝑭</a:t>
              </a:r>
              <a:r>
                <a:rPr lang="pt-BR" sz="1100" b="1" i="0">
                  <a:latin typeface="Cambria Math" panose="02040503050406030204" pitchFamily="18" charset="0"/>
                </a:rPr>
                <a:t>)</a:t>
              </a:r>
              <a:r>
                <a:rPr lang="pt-BR" sz="1100" b="1" i="0">
                  <a:latin typeface="Cambria Math"/>
                </a:rPr>
                <a:t>(𝟏+𝑳)</a:t>
              </a:r>
              <a:r>
                <a:rPr lang="pt-BR" sz="1100" b="1" i="0">
                  <a:latin typeface="Cambria Math" panose="02040503050406030204" pitchFamily="18" charset="0"/>
                </a:rPr>
                <a:t>)/(</a:t>
              </a:r>
              <a:r>
                <a:rPr lang="pt-BR" sz="1100" b="1" i="0">
                  <a:latin typeface="Cambria Math"/>
                </a:rPr>
                <a:t>(𝟏−𝑰)</a:t>
              </a:r>
              <a:r>
                <a:rPr lang="pt-BR" sz="1100" b="1" i="0">
                  <a:latin typeface="Cambria Math" panose="02040503050406030204" pitchFamily="18" charset="0"/>
                </a:rPr>
                <a:t>)</a:t>
              </a:r>
              <a:r>
                <a:rPr lang="pt-BR" sz="1100" b="1" i="0">
                  <a:latin typeface="Cambria Math"/>
                </a:rPr>
                <a:t>  −𝟏</a:t>
              </a:r>
              <a:endParaRPr lang="pt-BR" sz="1100" b="1"/>
            </a:p>
          </xdr:txBody>
        </xdr:sp>
      </mc:Fallback>
    </mc:AlternateContent>
    <xdr:clientData/>
  </xdr:oneCellAnchor>
  <xdr:twoCellAnchor editAs="oneCell">
    <xdr:from>
      <xdr:col>4</xdr:col>
      <xdr:colOff>20781</xdr:colOff>
      <xdr:row>1</xdr:row>
      <xdr:rowOff>40050</xdr:rowOff>
    </xdr:from>
    <xdr:to>
      <xdr:col>4</xdr:col>
      <xdr:colOff>1321377</xdr:colOff>
      <xdr:row>4</xdr:row>
      <xdr:rowOff>152401</xdr:rowOff>
    </xdr:to>
    <xdr:pic>
      <xdr:nvPicPr>
        <xdr:cNvPr id="5" name="Imagem 4" descr="LOGO OFICIAL PREFEITURA.jpg">
          <a:extLst>
            <a:ext uri="{FF2B5EF4-FFF2-40B4-BE49-F238E27FC236}">
              <a16:creationId xmlns:a16="http://schemas.microsoft.com/office/drawing/2014/main" id="{181E8985-A3E0-4D03-94DA-EAD050081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3256" y="40050"/>
          <a:ext cx="1300596" cy="741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382313</xdr:colOff>
      <xdr:row>1</xdr:row>
      <xdr:rowOff>59181</xdr:rowOff>
    </xdr:from>
    <xdr:to>
      <xdr:col>4</xdr:col>
      <xdr:colOff>345585</xdr:colOff>
      <xdr:row>4</xdr:row>
      <xdr:rowOff>231263</xdr:rowOff>
    </xdr:to>
    <xdr:pic>
      <xdr:nvPicPr>
        <xdr:cNvPr id="2" name="Imagem 1" descr="LOGO OFICIAL PREFEITURA.jpg">
          <a:extLst>
            <a:ext uri="{FF2B5EF4-FFF2-40B4-BE49-F238E27FC236}">
              <a16:creationId xmlns:a16="http://schemas.microsoft.com/office/drawing/2014/main" id="{9B70F2BB-02D8-4F64-A8D8-B120D460F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0963" y="59181"/>
          <a:ext cx="1077697" cy="1019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52"/>
  <sheetViews>
    <sheetView showOutlineSymbols="0" showWhiteSpace="0" view="pageBreakPreview" zoomScale="70" zoomScaleNormal="100" zoomScaleSheetLayoutView="70" workbookViewId="0">
      <selection activeCell="E58" sqref="E58"/>
    </sheetView>
  </sheetViews>
  <sheetFormatPr defaultRowHeight="15" x14ac:dyDescent="0.25"/>
  <cols>
    <col min="1" max="1" width="8.796875" style="126"/>
    <col min="2" max="2" width="8" style="126" customWidth="1"/>
    <col min="3" max="3" width="10.8984375" style="126" customWidth="1"/>
    <col min="4" max="4" width="11.09765625" style="126" customWidth="1"/>
    <col min="5" max="5" width="60" style="126" bestFit="1" customWidth="1"/>
    <col min="6" max="6" width="8" style="126" bestFit="1" customWidth="1"/>
    <col min="7" max="11" width="13" style="126" bestFit="1" customWidth="1"/>
    <col min="12" max="12" width="17.69921875" style="126" bestFit="1" customWidth="1"/>
    <col min="13" max="13" width="9.59765625" style="126" customWidth="1"/>
    <col min="14" max="14" width="12" style="126" bestFit="1" customWidth="1"/>
    <col min="15" max="15" width="13.09765625" style="126" bestFit="1" customWidth="1"/>
    <col min="16" max="16384" width="8.796875" style="126"/>
  </cols>
  <sheetData>
    <row r="1" spans="2:12" ht="15.6" thickBot="1" x14ac:dyDescent="0.3"/>
    <row r="2" spans="2:12" ht="15.6" x14ac:dyDescent="0.25">
      <c r="B2" s="127"/>
      <c r="C2" s="128"/>
      <c r="D2" s="128"/>
      <c r="E2" s="128" t="s">
        <v>0</v>
      </c>
      <c r="F2" s="328" t="s">
        <v>1</v>
      </c>
      <c r="G2" s="328"/>
      <c r="H2" s="328" t="s">
        <v>2</v>
      </c>
      <c r="I2" s="328"/>
      <c r="J2" s="328" t="s">
        <v>3</v>
      </c>
      <c r="K2" s="329"/>
    </row>
    <row r="3" spans="2:12" ht="80.099999999999994" customHeight="1" x14ac:dyDescent="0.25">
      <c r="B3" s="130"/>
      <c r="C3" s="179"/>
      <c r="D3" s="179"/>
      <c r="E3" s="180" t="s">
        <v>106</v>
      </c>
      <c r="F3" s="330" t="s">
        <v>224</v>
      </c>
      <c r="G3" s="330"/>
      <c r="H3" s="182">
        <v>0.25</v>
      </c>
      <c r="I3" s="183"/>
      <c r="J3" s="331" t="s">
        <v>201</v>
      </c>
      <c r="K3" s="332"/>
    </row>
    <row r="4" spans="2:12" ht="15.6" x14ac:dyDescent="0.3">
      <c r="B4" s="336" t="s">
        <v>436</v>
      </c>
      <c r="C4" s="337"/>
      <c r="D4" s="337"/>
      <c r="E4" s="337"/>
      <c r="F4" s="337"/>
      <c r="G4" s="337"/>
      <c r="H4" s="337"/>
      <c r="I4" s="337"/>
      <c r="J4" s="337"/>
      <c r="K4" s="338"/>
    </row>
    <row r="5" spans="2:12" s="150" customFormat="1" ht="31.2" x14ac:dyDescent="0.25">
      <c r="B5" s="185" t="s">
        <v>4</v>
      </c>
      <c r="C5" s="152" t="s">
        <v>5</v>
      </c>
      <c r="D5" s="151" t="s">
        <v>6</v>
      </c>
      <c r="E5" s="151" t="s">
        <v>7</v>
      </c>
      <c r="F5" s="153" t="s">
        <v>8</v>
      </c>
      <c r="G5" s="152" t="s">
        <v>9</v>
      </c>
      <c r="H5" s="152" t="s">
        <v>10</v>
      </c>
      <c r="I5" s="152" t="s">
        <v>11</v>
      </c>
      <c r="J5" s="152" t="s">
        <v>12</v>
      </c>
      <c r="K5" s="186" t="s">
        <v>13</v>
      </c>
    </row>
    <row r="6" spans="2:12" ht="15.6" x14ac:dyDescent="0.25">
      <c r="B6" s="187" t="s">
        <v>14</v>
      </c>
      <c r="C6" s="154"/>
      <c r="D6" s="154"/>
      <c r="E6" s="155" t="s">
        <v>107</v>
      </c>
      <c r="F6" s="155"/>
      <c r="G6" s="156"/>
      <c r="H6" s="155"/>
      <c r="I6" s="155"/>
      <c r="J6" s="157">
        <f>SUM(J7:J8)</f>
        <v>91630.11</v>
      </c>
      <c r="K6" s="188">
        <f>J6/$K$51</f>
        <v>0.24403652570401563</v>
      </c>
    </row>
    <row r="7" spans="2:12" ht="30" x14ac:dyDescent="0.25">
      <c r="B7" s="189" t="s">
        <v>15</v>
      </c>
      <c r="C7" s="158" t="s">
        <v>16</v>
      </c>
      <c r="D7" s="158" t="s">
        <v>17</v>
      </c>
      <c r="E7" s="159" t="s">
        <v>18</v>
      </c>
      <c r="F7" s="158" t="s">
        <v>19</v>
      </c>
      <c r="G7" s="160">
        <v>3</v>
      </c>
      <c r="H7" s="161">
        <f>'Composições Unitárias'!I6</f>
        <v>16893.189999999999</v>
      </c>
      <c r="I7" s="161">
        <f>ROUNDUP(PRODUCT(H7*1.25),2)</f>
        <v>21116.489999999998</v>
      </c>
      <c r="J7" s="161">
        <f>ROUNDUP(PRODUCT(G7,I7),2)</f>
        <v>63349.47</v>
      </c>
      <c r="K7" s="190">
        <f>J7/$K$51</f>
        <v>0.16871729788374987</v>
      </c>
      <c r="L7" s="133"/>
    </row>
    <row r="8" spans="2:12" x14ac:dyDescent="0.25">
      <c r="B8" s="189" t="s">
        <v>20</v>
      </c>
      <c r="C8" s="158" t="s">
        <v>21</v>
      </c>
      <c r="D8" s="158" t="s">
        <v>17</v>
      </c>
      <c r="E8" s="159" t="s">
        <v>22</v>
      </c>
      <c r="F8" s="158" t="s">
        <v>19</v>
      </c>
      <c r="G8" s="160">
        <v>3</v>
      </c>
      <c r="H8" s="161">
        <f>'Composições Unitárias'!I14</f>
        <v>7541.5</v>
      </c>
      <c r="I8" s="161">
        <f>ROUNDUP(PRODUCT(H8*1.25),2)</f>
        <v>9426.880000000001</v>
      </c>
      <c r="J8" s="161">
        <f>ROUNDUP(PRODUCT(G8,I8),2)</f>
        <v>28280.639999999999</v>
      </c>
      <c r="K8" s="190">
        <f>J8/$K$51</f>
        <v>7.5319227820265774E-2</v>
      </c>
      <c r="L8" s="133"/>
    </row>
    <row r="9" spans="2:12" ht="15.6" x14ac:dyDescent="0.25">
      <c r="B9" s="187" t="s">
        <v>23</v>
      </c>
      <c r="C9" s="154"/>
      <c r="D9" s="154"/>
      <c r="E9" s="155" t="s">
        <v>24</v>
      </c>
      <c r="F9" s="154"/>
      <c r="G9" s="162"/>
      <c r="H9" s="163"/>
      <c r="I9" s="164"/>
      <c r="J9" s="165">
        <f>J10+J12+J14+J17</f>
        <v>36396.126799999998</v>
      </c>
      <c r="K9" s="191">
        <f>J9 /$K$51</f>
        <v>9.6933031438626582E-2</v>
      </c>
      <c r="L9" s="133"/>
    </row>
    <row r="10" spans="2:12" ht="15.6" x14ac:dyDescent="0.25">
      <c r="B10" s="192" t="s">
        <v>25</v>
      </c>
      <c r="C10" s="166"/>
      <c r="D10" s="166"/>
      <c r="E10" s="167" t="s">
        <v>26</v>
      </c>
      <c r="F10" s="166"/>
      <c r="G10" s="168"/>
      <c r="H10" s="169"/>
      <c r="I10" s="169"/>
      <c r="J10" s="170">
        <f>J11</f>
        <v>2612.8440000000001</v>
      </c>
      <c r="K10" s="193">
        <f>J10 / $K$51</f>
        <v>6.9587319273826369E-3</v>
      </c>
      <c r="L10" s="133"/>
    </row>
    <row r="11" spans="2:12" ht="30" x14ac:dyDescent="0.25">
      <c r="B11" s="189" t="s">
        <v>27</v>
      </c>
      <c r="C11" s="158" t="s">
        <v>28</v>
      </c>
      <c r="D11" s="158" t="s">
        <v>17</v>
      </c>
      <c r="E11" s="159" t="s">
        <v>29</v>
      </c>
      <c r="F11" s="158" t="s">
        <v>30</v>
      </c>
      <c r="G11" s="160">
        <v>483.86</v>
      </c>
      <c r="H11" s="161">
        <f>'Composições Unitárias'!I22</f>
        <v>4.32</v>
      </c>
      <c r="I11" s="161">
        <f>ROUNDUP(PRODUCT(H11*1.25),2)</f>
        <v>5.4</v>
      </c>
      <c r="J11" s="161">
        <f>G11*I11</f>
        <v>2612.8440000000001</v>
      </c>
      <c r="K11" s="190">
        <f>J11 / $K$51</f>
        <v>6.9587319273826369E-3</v>
      </c>
      <c r="L11" s="133"/>
    </row>
    <row r="12" spans="2:12" ht="15.6" x14ac:dyDescent="0.25">
      <c r="B12" s="192" t="s">
        <v>31</v>
      </c>
      <c r="C12" s="166"/>
      <c r="D12" s="166"/>
      <c r="E12" s="167" t="s">
        <v>32</v>
      </c>
      <c r="F12" s="166"/>
      <c r="G12" s="168"/>
      <c r="H12" s="169"/>
      <c r="I12" s="169"/>
      <c r="J12" s="170">
        <f>J13</f>
        <v>12086.8228</v>
      </c>
      <c r="K12" s="193">
        <f>J12 /$K$51</f>
        <v>3.2190578434447829E-2</v>
      </c>
      <c r="L12" s="133"/>
    </row>
    <row r="13" spans="2:12" ht="45" x14ac:dyDescent="0.25">
      <c r="B13" s="189" t="s">
        <v>33</v>
      </c>
      <c r="C13" s="158" t="s">
        <v>34</v>
      </c>
      <c r="D13" s="158" t="s">
        <v>17</v>
      </c>
      <c r="E13" s="159" t="s">
        <v>35</v>
      </c>
      <c r="F13" s="158" t="s">
        <v>30</v>
      </c>
      <c r="G13" s="160">
        <v>483.86</v>
      </c>
      <c r="H13" s="161">
        <f>'Composições Unitárias'!I25</f>
        <v>19.977930000000001</v>
      </c>
      <c r="I13" s="161">
        <f>ROUNDUP(PRODUCT(H13*1.25),2)</f>
        <v>24.98</v>
      </c>
      <c r="J13" s="161">
        <f>G13*I13</f>
        <v>12086.8228</v>
      </c>
      <c r="K13" s="190">
        <f t="shared" ref="K13:K21" si="0">J13 / $K$51</f>
        <v>3.2190578434447829E-2</v>
      </c>
      <c r="L13" s="133"/>
    </row>
    <row r="14" spans="2:12" ht="15.6" x14ac:dyDescent="0.25">
      <c r="B14" s="192" t="s">
        <v>36</v>
      </c>
      <c r="C14" s="166"/>
      <c r="D14" s="166"/>
      <c r="E14" s="167" t="s">
        <v>108</v>
      </c>
      <c r="F14" s="166"/>
      <c r="G14" s="168"/>
      <c r="H14" s="169"/>
      <c r="I14" s="169"/>
      <c r="J14" s="170">
        <f>SUM(J15:J16)</f>
        <v>14098.31</v>
      </c>
      <c r="K14" s="193">
        <f t="shared" si="0"/>
        <v>3.7547729569441538E-2</v>
      </c>
      <c r="L14" s="133"/>
    </row>
    <row r="15" spans="2:12" ht="30" x14ac:dyDescent="0.25">
      <c r="B15" s="189" t="s">
        <v>37</v>
      </c>
      <c r="C15" s="158" t="s">
        <v>38</v>
      </c>
      <c r="D15" s="158" t="s">
        <v>17</v>
      </c>
      <c r="E15" s="159" t="s">
        <v>39</v>
      </c>
      <c r="F15" s="158" t="s">
        <v>30</v>
      </c>
      <c r="G15" s="160">
        <v>6</v>
      </c>
      <c r="H15" s="161">
        <f>'Composições Unitárias'!I33</f>
        <v>402.83</v>
      </c>
      <c r="I15" s="161">
        <f>ROUNDUP(PRODUCT(H15*1.25),2)</f>
        <v>503.53999999999996</v>
      </c>
      <c r="J15" s="161">
        <f>ROUNDUP(PRODUCT(G15,I15),2)</f>
        <v>3021.24</v>
      </c>
      <c r="K15" s="190">
        <f t="shared" si="0"/>
        <v>8.046404319693605E-3</v>
      </c>
      <c r="L15" s="133"/>
    </row>
    <row r="16" spans="2:12" ht="30" x14ac:dyDescent="0.25">
      <c r="B16" s="189" t="s">
        <v>40</v>
      </c>
      <c r="C16" s="158" t="s">
        <v>41</v>
      </c>
      <c r="D16" s="158" t="s">
        <v>17</v>
      </c>
      <c r="E16" s="159" t="s">
        <v>42</v>
      </c>
      <c r="F16" s="158" t="s">
        <v>30</v>
      </c>
      <c r="G16" s="160">
        <v>106.5</v>
      </c>
      <c r="H16" s="161">
        <f>'Composições Unitárias'!I42</f>
        <v>83.206225142000008</v>
      </c>
      <c r="I16" s="161">
        <f>ROUNDUP(PRODUCT(H16*1.25),2)</f>
        <v>104.01</v>
      </c>
      <c r="J16" s="161">
        <f>ROUNDUP(PRODUCT(G16,I16),2)</f>
        <v>11077.07</v>
      </c>
      <c r="K16" s="190">
        <f t="shared" si="0"/>
        <v>2.9501325249747933E-2</v>
      </c>
      <c r="L16" s="133"/>
    </row>
    <row r="17" spans="2:12" ht="15.6" x14ac:dyDescent="0.25">
      <c r="B17" s="192" t="s">
        <v>217</v>
      </c>
      <c r="C17" s="166"/>
      <c r="D17" s="166"/>
      <c r="E17" s="167" t="s">
        <v>218</v>
      </c>
      <c r="F17" s="166"/>
      <c r="G17" s="168"/>
      <c r="H17" s="169"/>
      <c r="I17" s="169"/>
      <c r="J17" s="170">
        <f>SUM(J18:J18)</f>
        <v>7598.15</v>
      </c>
      <c r="K17" s="193">
        <f t="shared" si="0"/>
        <v>2.0235991507354584E-2</v>
      </c>
      <c r="L17" s="133"/>
    </row>
    <row r="18" spans="2:12" ht="75" x14ac:dyDescent="0.25">
      <c r="B18" s="189" t="s">
        <v>219</v>
      </c>
      <c r="C18" s="158">
        <v>95572</v>
      </c>
      <c r="D18" s="158" t="s">
        <v>17</v>
      </c>
      <c r="E18" s="159" t="s">
        <v>220</v>
      </c>
      <c r="F18" s="158" t="s">
        <v>207</v>
      </c>
      <c r="G18" s="160">
        <v>35</v>
      </c>
      <c r="H18" s="161">
        <f>'Composições Unitárias'!I52</f>
        <v>173.67</v>
      </c>
      <c r="I18" s="161">
        <f>ROUNDUP(PRODUCT(H18*1.25),2)</f>
        <v>217.09</v>
      </c>
      <c r="J18" s="161">
        <f>ROUNDUP(PRODUCT(G18,I18),2)</f>
        <v>7598.15</v>
      </c>
      <c r="K18" s="190">
        <f t="shared" si="0"/>
        <v>2.0235991507354584E-2</v>
      </c>
      <c r="L18" s="133"/>
    </row>
    <row r="19" spans="2:12" ht="15.6" x14ac:dyDescent="0.25">
      <c r="B19" s="187" t="s">
        <v>44</v>
      </c>
      <c r="C19" s="154"/>
      <c r="D19" s="154"/>
      <c r="E19" s="155" t="s">
        <v>109</v>
      </c>
      <c r="F19" s="154"/>
      <c r="G19" s="162"/>
      <c r="H19" s="163"/>
      <c r="I19" s="164"/>
      <c r="J19" s="165">
        <f>J20+J21</f>
        <v>1094.0999999999999</v>
      </c>
      <c r="K19" s="191">
        <f t="shared" si="0"/>
        <v>2.9138932908927368E-3</v>
      </c>
      <c r="L19" s="133"/>
    </row>
    <row r="20" spans="2:12" ht="45" x14ac:dyDescent="0.25">
      <c r="B20" s="189" t="s">
        <v>45</v>
      </c>
      <c r="C20" s="158" t="s">
        <v>46</v>
      </c>
      <c r="D20" s="158" t="s">
        <v>17</v>
      </c>
      <c r="E20" s="159" t="s">
        <v>47</v>
      </c>
      <c r="F20" s="158" t="s">
        <v>48</v>
      </c>
      <c r="G20" s="160">
        <v>30</v>
      </c>
      <c r="H20" s="161">
        <f>'Composições Unitárias'!I60</f>
        <v>12.987935</v>
      </c>
      <c r="I20" s="161">
        <f>ROUNDUP(PRODUCT(H20*1.25),2)</f>
        <v>16.240000000000002</v>
      </c>
      <c r="J20" s="161">
        <f>ROUNDUP(PRODUCT(G20,I20),2)</f>
        <v>487.2</v>
      </c>
      <c r="K20" s="190">
        <f t="shared" si="0"/>
        <v>1.2975494116835222E-3</v>
      </c>
      <c r="L20" s="133"/>
    </row>
    <row r="21" spans="2:12" ht="75" x14ac:dyDescent="0.25">
      <c r="B21" s="189" t="s">
        <v>49</v>
      </c>
      <c r="C21" s="158" t="s">
        <v>50</v>
      </c>
      <c r="D21" s="158" t="s">
        <v>17</v>
      </c>
      <c r="E21" s="159" t="s">
        <v>51</v>
      </c>
      <c r="F21" s="158" t="s">
        <v>48</v>
      </c>
      <c r="G21" s="160">
        <v>30</v>
      </c>
      <c r="H21" s="161">
        <f>'Composições Unitárias'!I66</f>
        <v>16.17943</v>
      </c>
      <c r="I21" s="161">
        <f>ROUNDUP(PRODUCT(H21*1.25),2)</f>
        <v>20.23</v>
      </c>
      <c r="J21" s="161">
        <f>ROUNDUP(PRODUCT(G21,I21),2)</f>
        <v>606.9</v>
      </c>
      <c r="K21" s="190">
        <f t="shared" si="0"/>
        <v>1.6163438792092151E-3</v>
      </c>
      <c r="L21" s="133"/>
    </row>
    <row r="22" spans="2:12" ht="15.6" x14ac:dyDescent="0.25">
      <c r="B22" s="187" t="s">
        <v>52</v>
      </c>
      <c r="C22" s="154"/>
      <c r="D22" s="154"/>
      <c r="E22" s="155" t="s">
        <v>53</v>
      </c>
      <c r="F22" s="154"/>
      <c r="G22" s="162"/>
      <c r="H22" s="163"/>
      <c r="I22" s="164"/>
      <c r="J22" s="165">
        <f>SUM(J23:J32)</f>
        <v>71789.957679999992</v>
      </c>
      <c r="K22" s="191">
        <f>J22 /$K$51</f>
        <v>0.19119666944267025</v>
      </c>
      <c r="L22" s="133"/>
    </row>
    <row r="23" spans="2:12" ht="30" x14ac:dyDescent="0.25">
      <c r="B23" s="189" t="s">
        <v>54</v>
      </c>
      <c r="C23" s="158" t="s">
        <v>55</v>
      </c>
      <c r="D23" s="158" t="s">
        <v>17</v>
      </c>
      <c r="E23" s="159" t="s">
        <v>56</v>
      </c>
      <c r="F23" s="158" t="s">
        <v>57</v>
      </c>
      <c r="G23" s="160">
        <v>87.6</v>
      </c>
      <c r="H23" s="161">
        <f>'Composições Unitárias'!I74</f>
        <v>14.646345000000002</v>
      </c>
      <c r="I23" s="161">
        <f>ROUNDUP(PRODUCT(H23*1.25),2)</f>
        <v>18.310000000000002</v>
      </c>
      <c r="J23" s="161">
        <f>ROUNDUP(PRODUCT(G23,I23),2)</f>
        <v>1603.96</v>
      </c>
      <c r="K23" s="190">
        <f t="shared" ref="K23:K29" si="1">J23 / $K$51</f>
        <v>4.2717925992690935E-3</v>
      </c>
      <c r="L23" s="133"/>
    </row>
    <row r="24" spans="2:12" ht="45" x14ac:dyDescent="0.25">
      <c r="B24" s="189" t="s">
        <v>58</v>
      </c>
      <c r="C24" s="158" t="s">
        <v>59</v>
      </c>
      <c r="D24" s="158" t="s">
        <v>17</v>
      </c>
      <c r="E24" s="159" t="s">
        <v>60</v>
      </c>
      <c r="F24" s="158" t="s">
        <v>57</v>
      </c>
      <c r="G24" s="160">
        <v>289.52999999999997</v>
      </c>
      <c r="H24" s="161">
        <f>'Composições Unitárias'!I81</f>
        <v>13.095780000000001</v>
      </c>
      <c r="I24" s="161">
        <f>ROUNDUP(PRODUCT(H24*1.25),2)</f>
        <v>16.37</v>
      </c>
      <c r="J24" s="161">
        <f>ROUNDUP(PRODUCT(G24,I24),2)</f>
        <v>4739.6100000000006</v>
      </c>
      <c r="K24" s="190">
        <f t="shared" si="1"/>
        <v>1.2622902641850038E-2</v>
      </c>
      <c r="L24" s="133"/>
    </row>
    <row r="25" spans="2:12" ht="30" x14ac:dyDescent="0.25">
      <c r="B25" s="189" t="s">
        <v>61</v>
      </c>
      <c r="C25" s="158" t="s">
        <v>110</v>
      </c>
      <c r="D25" s="158" t="s">
        <v>17</v>
      </c>
      <c r="E25" s="159" t="s">
        <v>111</v>
      </c>
      <c r="F25" s="158" t="s">
        <v>57</v>
      </c>
      <c r="G25" s="160">
        <v>190.4</v>
      </c>
      <c r="H25" s="161">
        <f>'Composições Unitárias'!I88</f>
        <v>16.548465</v>
      </c>
      <c r="I25" s="161">
        <f>ROUNDUP(PRODUCT(H25*1.25),2)</f>
        <v>20.69</v>
      </c>
      <c r="J25" s="161">
        <f>ROUNDUP(PRODUCT(G25,I25),2)</f>
        <v>3939.38</v>
      </c>
      <c r="K25" s="190">
        <f t="shared" si="1"/>
        <v>1.0491667080044814E-2</v>
      </c>
      <c r="L25" s="133"/>
    </row>
    <row r="26" spans="2:12" ht="60" x14ac:dyDescent="0.25">
      <c r="B26" s="189" t="s">
        <v>62</v>
      </c>
      <c r="C26" s="158" t="s">
        <v>112</v>
      </c>
      <c r="D26" s="158" t="s">
        <v>17</v>
      </c>
      <c r="E26" s="159" t="s">
        <v>113</v>
      </c>
      <c r="F26" s="158" t="s">
        <v>57</v>
      </c>
      <c r="G26" s="160">
        <v>159</v>
      </c>
      <c r="H26" s="161">
        <f>'Composições Unitárias'!I95</f>
        <v>14.776094000000001</v>
      </c>
      <c r="I26" s="161">
        <f>ROUNDUP(PRODUCT(H26*1.25),2)</f>
        <v>18.48</v>
      </c>
      <c r="J26" s="161">
        <f>ROUNDUP(PRODUCT(G26,I26),2)</f>
        <v>2938.32</v>
      </c>
      <c r="K26" s="190">
        <f t="shared" si="1"/>
        <v>7.8255652449464846E-3</v>
      </c>
      <c r="L26" s="133"/>
    </row>
    <row r="27" spans="2:12" ht="60" x14ac:dyDescent="0.25">
      <c r="B27" s="189" t="s">
        <v>63</v>
      </c>
      <c r="C27" s="158" t="s">
        <v>114</v>
      </c>
      <c r="D27" s="158" t="s">
        <v>17</v>
      </c>
      <c r="E27" s="159" t="s">
        <v>115</v>
      </c>
      <c r="F27" s="158" t="s">
        <v>57</v>
      </c>
      <c r="G27" s="160">
        <v>122.5</v>
      </c>
      <c r="H27" s="161">
        <f>'Composições Unitárias'!I102</f>
        <v>16.989655000000003</v>
      </c>
      <c r="I27" s="161">
        <f>ROUNDUP(PRODUCT(H27*1.25),2)</f>
        <v>21.240000000000002</v>
      </c>
      <c r="J27" s="161">
        <f>ROUNDUP(PRODUCT(G27,I27),2)</f>
        <v>2601.9</v>
      </c>
      <c r="K27" s="190">
        <f t="shared" si="1"/>
        <v>6.9295850046374305E-3</v>
      </c>
      <c r="L27" s="133"/>
    </row>
    <row r="28" spans="2:12" ht="45" x14ac:dyDescent="0.25">
      <c r="B28" s="189" t="s">
        <v>64</v>
      </c>
      <c r="C28" s="158" t="s">
        <v>67</v>
      </c>
      <c r="D28" s="158" t="s">
        <v>17</v>
      </c>
      <c r="E28" s="159" t="s">
        <v>68</v>
      </c>
      <c r="F28" s="158" t="s">
        <v>48</v>
      </c>
      <c r="G28" s="160">
        <v>17.5</v>
      </c>
      <c r="H28" s="161">
        <f>'Composições Unitárias'!I109</f>
        <v>485.05</v>
      </c>
      <c r="I28" s="161">
        <f>ROUNDDOWN(PRODUCT(H28*1.25),2)</f>
        <v>606.30999999999995</v>
      </c>
      <c r="J28" s="161">
        <f>I28*G28</f>
        <v>10610.424999999999</v>
      </c>
      <c r="K28" s="190">
        <f t="shared" si="1"/>
        <v>2.8258519532968256E-2</v>
      </c>
      <c r="L28" s="133"/>
    </row>
    <row r="29" spans="2:12" ht="45" x14ac:dyDescent="0.25">
      <c r="B29" s="189" t="s">
        <v>65</v>
      </c>
      <c r="C29" s="158">
        <v>94967</v>
      </c>
      <c r="D29" s="158" t="s">
        <v>17</v>
      </c>
      <c r="E29" s="159" t="s">
        <v>117</v>
      </c>
      <c r="F29" s="158" t="s">
        <v>48</v>
      </c>
      <c r="G29" s="160">
        <v>3.6</v>
      </c>
      <c r="H29" s="161">
        <f>'Composições Unitárias'!I118</f>
        <v>567.20003999999994</v>
      </c>
      <c r="I29" s="161">
        <f t="shared" ref="I29:I38" si="2">H29*1.25</f>
        <v>709.00004999999987</v>
      </c>
      <c r="J29" s="161">
        <f t="shared" ref="J29:J37" si="3">G29*I29</f>
        <v>2552.4001799999996</v>
      </c>
      <c r="K29" s="190">
        <f t="shared" si="1"/>
        <v>6.7977531854267557E-3</v>
      </c>
      <c r="L29" s="133"/>
    </row>
    <row r="30" spans="2:12" ht="45" x14ac:dyDescent="0.25">
      <c r="B30" s="189" t="s">
        <v>66</v>
      </c>
      <c r="C30" s="158" t="s">
        <v>118</v>
      </c>
      <c r="D30" s="158" t="s">
        <v>17</v>
      </c>
      <c r="E30" s="159" t="s">
        <v>105</v>
      </c>
      <c r="F30" s="158" t="s">
        <v>48</v>
      </c>
      <c r="G30" s="160">
        <v>17.5</v>
      </c>
      <c r="H30" s="161">
        <f>'Composições Unitárias'!I127</f>
        <v>176.54357999999999</v>
      </c>
      <c r="I30" s="161">
        <f>ROUNDUP(PRODUCT(H30*1.25),2)</f>
        <v>220.67999999999998</v>
      </c>
      <c r="J30" s="161">
        <f>ROUNDUP(PRODUCT(G30,I30),2)</f>
        <v>3861.9</v>
      </c>
      <c r="K30" s="190">
        <v>1.1133112869355524E-2</v>
      </c>
      <c r="L30" s="133"/>
    </row>
    <row r="31" spans="2:12" ht="60" x14ac:dyDescent="0.25">
      <c r="B31" s="194" t="s">
        <v>314</v>
      </c>
      <c r="C31" s="171">
        <v>97088</v>
      </c>
      <c r="D31" s="171" t="s">
        <v>17</v>
      </c>
      <c r="E31" s="172" t="s">
        <v>313</v>
      </c>
      <c r="F31" s="171" t="s">
        <v>57</v>
      </c>
      <c r="G31" s="173">
        <v>1400</v>
      </c>
      <c r="H31" s="174">
        <f>'Composições Unitárias'!I134</f>
        <v>19.28</v>
      </c>
      <c r="I31" s="161">
        <f t="shared" si="2"/>
        <v>24.1</v>
      </c>
      <c r="J31" s="161">
        <f t="shared" si="3"/>
        <v>33740</v>
      </c>
      <c r="K31" s="195">
        <f t="shared" ref="K31:K47" si="4">J31 / $K$51</f>
        <v>8.9859025349347366E-2</v>
      </c>
      <c r="L31" s="133"/>
    </row>
    <row r="32" spans="2:12" ht="60" x14ac:dyDescent="0.25">
      <c r="B32" s="194" t="s">
        <v>318</v>
      </c>
      <c r="C32" s="171">
        <v>97973</v>
      </c>
      <c r="D32" s="171" t="s">
        <v>17</v>
      </c>
      <c r="E32" s="172" t="s">
        <v>317</v>
      </c>
      <c r="F32" s="171" t="s">
        <v>43</v>
      </c>
      <c r="G32" s="173">
        <v>1</v>
      </c>
      <c r="H32" s="174">
        <f>'Composições Unitárias'!I137</f>
        <v>4161.6499999999996</v>
      </c>
      <c r="I32" s="161">
        <f t="shared" si="2"/>
        <v>5202.0625</v>
      </c>
      <c r="J32" s="161">
        <f t="shared" si="3"/>
        <v>5202.0625</v>
      </c>
      <c r="K32" s="195">
        <f t="shared" si="4"/>
        <v>1.3854542562430034E-2</v>
      </c>
      <c r="L32" s="133"/>
    </row>
    <row r="33" spans="2:12" ht="15.6" x14ac:dyDescent="0.25">
      <c r="B33" s="187" t="s">
        <v>69</v>
      </c>
      <c r="C33" s="154"/>
      <c r="D33" s="154"/>
      <c r="E33" s="155" t="s">
        <v>119</v>
      </c>
      <c r="F33" s="154"/>
      <c r="G33" s="162"/>
      <c r="H33" s="163"/>
      <c r="I33" s="164"/>
      <c r="J33" s="165">
        <f>SUM(J34:J38)</f>
        <v>61754.246799999994</v>
      </c>
      <c r="K33" s="191">
        <f t="shared" si="4"/>
        <v>0.16446877381834774</v>
      </c>
      <c r="L33" s="133"/>
    </row>
    <row r="34" spans="2:12" ht="60" x14ac:dyDescent="0.25">
      <c r="B34" s="189" t="s">
        <v>70</v>
      </c>
      <c r="C34" s="158">
        <v>103324</v>
      </c>
      <c r="D34" s="158" t="s">
        <v>17</v>
      </c>
      <c r="E34" s="159" t="s">
        <v>121</v>
      </c>
      <c r="F34" s="158" t="s">
        <v>30</v>
      </c>
      <c r="G34" s="160">
        <v>127.7</v>
      </c>
      <c r="H34" s="161">
        <f>'Composições Unitárias'!I140</f>
        <v>72.058937999999998</v>
      </c>
      <c r="I34" s="161">
        <f>ROUNDUP(PRODUCT(H34*1.25),2)</f>
        <v>90.08</v>
      </c>
      <c r="J34" s="161">
        <f t="shared" si="3"/>
        <v>11503.216</v>
      </c>
      <c r="K34" s="190">
        <f t="shared" si="4"/>
        <v>3.0636270840042033E-2</v>
      </c>
      <c r="L34" s="133"/>
    </row>
    <row r="35" spans="2:12" ht="45" x14ac:dyDescent="0.25">
      <c r="B35" s="189" t="s">
        <v>71</v>
      </c>
      <c r="C35" s="158" t="s">
        <v>76</v>
      </c>
      <c r="D35" s="158" t="s">
        <v>17</v>
      </c>
      <c r="E35" s="159" t="s">
        <v>77</v>
      </c>
      <c r="F35" s="158" t="s">
        <v>48</v>
      </c>
      <c r="G35" s="160">
        <v>4.72</v>
      </c>
      <c r="H35" s="161">
        <f>'Composições Unitárias'!I148</f>
        <v>499.9461</v>
      </c>
      <c r="I35" s="161">
        <f>ROUNDUP(PRODUCT(H35*1.25),2)</f>
        <v>624.93999999999994</v>
      </c>
      <c r="J35" s="161">
        <f>ROUNDUP(PRODUCT(G35,I35),2)</f>
        <v>2949.7200000000003</v>
      </c>
      <c r="K35" s="190">
        <f t="shared" si="4"/>
        <v>7.8559266228060733E-3</v>
      </c>
      <c r="L35" s="133"/>
    </row>
    <row r="36" spans="2:12" ht="90" x14ac:dyDescent="0.25">
      <c r="B36" s="189" t="s">
        <v>72</v>
      </c>
      <c r="C36" s="158" t="s">
        <v>79</v>
      </c>
      <c r="D36" s="158" t="s">
        <v>17</v>
      </c>
      <c r="E36" s="159" t="s">
        <v>80</v>
      </c>
      <c r="F36" s="158" t="s">
        <v>30</v>
      </c>
      <c r="G36" s="160">
        <v>219.12</v>
      </c>
      <c r="H36" s="161">
        <f>'Composições Unitárias'!I155</f>
        <v>32.580468000000003</v>
      </c>
      <c r="I36" s="161">
        <f>ROUNDUP(PRODUCT(H36*1.25),2)</f>
        <v>40.729999999999997</v>
      </c>
      <c r="J36" s="161">
        <f t="shared" si="3"/>
        <v>8924.757599999999</v>
      </c>
      <c r="K36" s="190">
        <f t="shared" si="4"/>
        <v>2.3769117350775946E-2</v>
      </c>
      <c r="L36" s="133"/>
    </row>
    <row r="37" spans="2:12" ht="60" x14ac:dyDescent="0.25">
      <c r="B37" s="189" t="s">
        <v>73</v>
      </c>
      <c r="C37" s="158" t="s">
        <v>122</v>
      </c>
      <c r="D37" s="158" t="s">
        <v>17</v>
      </c>
      <c r="E37" s="159" t="s">
        <v>123</v>
      </c>
      <c r="F37" s="158" t="s">
        <v>30</v>
      </c>
      <c r="G37" s="160">
        <v>96.14</v>
      </c>
      <c r="H37" s="161">
        <f>'Composições Unitárias'!I160</f>
        <v>117.90186</v>
      </c>
      <c r="I37" s="161">
        <f>ROUNDUP(PRODUCT(H37*1.25),2)</f>
        <v>147.38</v>
      </c>
      <c r="J37" s="161">
        <f t="shared" si="3"/>
        <v>14169.1132</v>
      </c>
      <c r="K37" s="190">
        <f t="shared" si="4"/>
        <v>3.7736298228114175E-2</v>
      </c>
      <c r="L37" s="133"/>
    </row>
    <row r="38" spans="2:12" s="134" customFormat="1" ht="60" x14ac:dyDescent="0.25">
      <c r="B38" s="196" t="s">
        <v>124</v>
      </c>
      <c r="C38" s="175">
        <v>94990</v>
      </c>
      <c r="D38" s="175" t="s">
        <v>17</v>
      </c>
      <c r="E38" s="176" t="s">
        <v>315</v>
      </c>
      <c r="F38" s="175" t="s">
        <v>48</v>
      </c>
      <c r="G38" s="177">
        <v>27.9</v>
      </c>
      <c r="H38" s="178">
        <f>'Composições Unitárias'!I170</f>
        <v>694.12</v>
      </c>
      <c r="I38" s="178">
        <f t="shared" si="2"/>
        <v>867.65</v>
      </c>
      <c r="J38" s="178">
        <f>ROUNDUP(PRODUCT(G38,I38),2)</f>
        <v>24207.439999999999</v>
      </c>
      <c r="K38" s="197">
        <f t="shared" si="4"/>
        <v>6.4471160776609526E-2</v>
      </c>
      <c r="L38" s="135"/>
    </row>
    <row r="39" spans="2:12" ht="15.6" x14ac:dyDescent="0.25">
      <c r="B39" s="187" t="s">
        <v>74</v>
      </c>
      <c r="C39" s="154"/>
      <c r="D39" s="154"/>
      <c r="E39" s="155" t="s">
        <v>125</v>
      </c>
      <c r="F39" s="154"/>
      <c r="G39" s="162"/>
      <c r="H39" s="163"/>
      <c r="I39" s="164"/>
      <c r="J39" s="165">
        <f>SUM(J40:J41)</f>
        <v>56633.91</v>
      </c>
      <c r="K39" s="191">
        <f t="shared" si="4"/>
        <v>0.15083188957684227</v>
      </c>
      <c r="L39" s="133"/>
    </row>
    <row r="40" spans="2:12" s="134" customFormat="1" ht="90" x14ac:dyDescent="0.25">
      <c r="B40" s="196" t="s">
        <v>75</v>
      </c>
      <c r="C40" s="175" t="s">
        <v>126</v>
      </c>
      <c r="D40" s="175" t="s">
        <v>17</v>
      </c>
      <c r="E40" s="176" t="s">
        <v>127</v>
      </c>
      <c r="F40" s="175" t="s">
        <v>30</v>
      </c>
      <c r="G40" s="177">
        <v>200.85</v>
      </c>
      <c r="H40" s="178">
        <f>'Composições Unitárias'!I173</f>
        <v>178</v>
      </c>
      <c r="I40" s="178">
        <f>ROUNDUP(PRODUCT(H40*1.25),2)</f>
        <v>222.5</v>
      </c>
      <c r="J40" s="178">
        <f>ROUNDUP(PRODUCT(G40,I40),2)</f>
        <v>44689.130000000005</v>
      </c>
      <c r="K40" s="197">
        <f t="shared" si="4"/>
        <v>0.1190196107145904</v>
      </c>
      <c r="L40" s="135"/>
    </row>
    <row r="41" spans="2:12" x14ac:dyDescent="0.25">
      <c r="B41" s="189" t="s">
        <v>78</v>
      </c>
      <c r="C41" s="158" t="s">
        <v>149</v>
      </c>
      <c r="D41" s="158" t="s">
        <v>148</v>
      </c>
      <c r="E41" s="159" t="s">
        <v>128</v>
      </c>
      <c r="F41" s="158" t="s">
        <v>43</v>
      </c>
      <c r="G41" s="160">
        <v>1</v>
      </c>
      <c r="H41" s="161">
        <f>'Composições Unitárias'!I183</f>
        <v>9555.82</v>
      </c>
      <c r="I41" s="161">
        <f>ROUNDUP(PRODUCT(H41*1.25),2)</f>
        <v>11944.78</v>
      </c>
      <c r="J41" s="161">
        <f>ROUNDUP(PRODUCT(G41,I41),2)</f>
        <v>11944.78</v>
      </c>
      <c r="K41" s="190">
        <f t="shared" si="4"/>
        <v>3.1812278862251853E-2</v>
      </c>
      <c r="L41" s="133"/>
    </row>
    <row r="42" spans="2:12" ht="15.6" x14ac:dyDescent="0.25">
      <c r="B42" s="187">
        <v>7</v>
      </c>
      <c r="C42" s="154"/>
      <c r="D42" s="154"/>
      <c r="E42" s="155" t="s">
        <v>221</v>
      </c>
      <c r="F42" s="154"/>
      <c r="G42" s="162"/>
      <c r="H42" s="163"/>
      <c r="I42" s="164"/>
      <c r="J42" s="165">
        <f>SUM(J43)</f>
        <v>21947.96</v>
      </c>
      <c r="K42" s="191">
        <f t="shared" si="4"/>
        <v>5.8453535684838825E-2</v>
      </c>
      <c r="L42" s="133"/>
    </row>
    <row r="43" spans="2:12" x14ac:dyDescent="0.25">
      <c r="B43" s="189" t="s">
        <v>181</v>
      </c>
      <c r="C43" s="158" t="s">
        <v>222</v>
      </c>
      <c r="D43" s="158" t="s">
        <v>148</v>
      </c>
      <c r="E43" s="159" t="s">
        <v>223</v>
      </c>
      <c r="F43" s="158" t="s">
        <v>43</v>
      </c>
      <c r="G43" s="160">
        <v>4</v>
      </c>
      <c r="H43" s="161">
        <f>'Composições Unitárias'!I188</f>
        <v>4389.5874839999997</v>
      </c>
      <c r="I43" s="161">
        <f>ROUNDUP(PRODUCT(H43*1.25),2)</f>
        <v>5486.99</v>
      </c>
      <c r="J43" s="161">
        <f>ROUNDUP(PRODUCT(G43,I43),2)</f>
        <v>21947.96</v>
      </c>
      <c r="K43" s="190">
        <f t="shared" si="4"/>
        <v>5.8453535684838825E-2</v>
      </c>
      <c r="L43" s="133"/>
    </row>
    <row r="44" spans="2:12" ht="15.6" x14ac:dyDescent="0.25">
      <c r="B44" s="187">
        <v>8</v>
      </c>
      <c r="C44" s="154"/>
      <c r="D44" s="154"/>
      <c r="E44" s="155" t="s">
        <v>81</v>
      </c>
      <c r="F44" s="154"/>
      <c r="G44" s="162"/>
      <c r="H44" s="164"/>
      <c r="I44" s="164"/>
      <c r="J44" s="165">
        <f>SUM(J45:J47)</f>
        <v>34230.619200000001</v>
      </c>
      <c r="K44" s="191">
        <f t="shared" si="4"/>
        <v>9.1165681043765753E-2</v>
      </c>
      <c r="L44" s="133"/>
    </row>
    <row r="45" spans="2:12" s="134" customFormat="1" ht="30" x14ac:dyDescent="0.25">
      <c r="B45" s="196" t="s">
        <v>292</v>
      </c>
      <c r="C45" s="175" t="s">
        <v>129</v>
      </c>
      <c r="D45" s="175" t="s">
        <v>17</v>
      </c>
      <c r="E45" s="176" t="s">
        <v>130</v>
      </c>
      <c r="F45" s="175" t="s">
        <v>30</v>
      </c>
      <c r="G45" s="177">
        <v>385.15</v>
      </c>
      <c r="H45" s="178">
        <f>'Composições Unitárias'!I195</f>
        <v>62.61</v>
      </c>
      <c r="I45" s="178">
        <f>ROUNDDOWN(PRODUCT(H45*1.25),2)</f>
        <v>78.260000000000005</v>
      </c>
      <c r="J45" s="178">
        <f>ROUNDUP(PRODUCT(G45,I45),2)</f>
        <v>30141.84</v>
      </c>
      <c r="K45" s="197">
        <f t="shared" si="4"/>
        <v>8.0276122247657747E-2</v>
      </c>
      <c r="L45" s="135"/>
    </row>
    <row r="46" spans="2:12" ht="30" x14ac:dyDescent="0.25">
      <c r="B46" s="189" t="s">
        <v>293</v>
      </c>
      <c r="C46" s="158" t="s">
        <v>84</v>
      </c>
      <c r="D46" s="158" t="s">
        <v>17</v>
      </c>
      <c r="E46" s="159" t="s">
        <v>85</v>
      </c>
      <c r="F46" s="158" t="s">
        <v>30</v>
      </c>
      <c r="G46" s="160">
        <v>219.12</v>
      </c>
      <c r="H46" s="161">
        <f>'Composições Unitárias'!I203</f>
        <v>11.338166999999999</v>
      </c>
      <c r="I46" s="161">
        <f>ROUNDUP(PRODUCT(H46*1.25),2)</f>
        <v>14.18</v>
      </c>
      <c r="J46" s="161">
        <f>G46*I46</f>
        <v>3107.1215999999999</v>
      </c>
      <c r="K46" s="190">
        <f t="shared" si="4"/>
        <v>8.2751309608151968E-3</v>
      </c>
      <c r="L46" s="133"/>
    </row>
    <row r="47" spans="2:12" ht="30" x14ac:dyDescent="0.25">
      <c r="B47" s="189" t="s">
        <v>294</v>
      </c>
      <c r="C47" s="158" t="s">
        <v>82</v>
      </c>
      <c r="D47" s="158" t="s">
        <v>17</v>
      </c>
      <c r="E47" s="159" t="s">
        <v>83</v>
      </c>
      <c r="F47" s="158" t="s">
        <v>30</v>
      </c>
      <c r="G47" s="160">
        <v>219.12</v>
      </c>
      <c r="H47" s="161">
        <f>'Composições Unitárias'!I208</f>
        <v>3.5789300000000002</v>
      </c>
      <c r="I47" s="161">
        <f>ROUNDUP(PRODUCT(H47*1.25),2)</f>
        <v>4.4799999999999995</v>
      </c>
      <c r="J47" s="161">
        <f>G47*I47</f>
        <v>981.65759999999989</v>
      </c>
      <c r="K47" s="190">
        <f t="shared" si="4"/>
        <v>2.6144278352928122E-3</v>
      </c>
      <c r="L47" s="133"/>
    </row>
    <row r="48" spans="2:12" x14ac:dyDescent="0.25">
      <c r="B48" s="136"/>
      <c r="C48" s="198"/>
      <c r="D48" s="198"/>
      <c r="E48" s="198"/>
      <c r="F48" s="198"/>
      <c r="G48" s="198"/>
      <c r="H48" s="198"/>
      <c r="I48" s="198"/>
      <c r="J48" s="198"/>
      <c r="K48" s="138"/>
    </row>
    <row r="49" spans="2:13" ht="15.6" x14ac:dyDescent="0.25">
      <c r="B49" s="339"/>
      <c r="C49" s="340"/>
      <c r="D49" s="340"/>
      <c r="E49" s="199"/>
      <c r="F49" s="200"/>
      <c r="G49" s="331" t="s">
        <v>86</v>
      </c>
      <c r="H49" s="340"/>
      <c r="I49" s="201"/>
      <c r="J49" s="202"/>
      <c r="K49" s="142">
        <f>K51-K50</f>
        <v>281607.78048000007</v>
      </c>
    </row>
    <row r="50" spans="2:13" ht="15.6" x14ac:dyDescent="0.25">
      <c r="B50" s="339"/>
      <c r="C50" s="340"/>
      <c r="D50" s="340"/>
      <c r="E50" s="199"/>
      <c r="F50" s="200"/>
      <c r="G50" s="331" t="s">
        <v>87</v>
      </c>
      <c r="H50" s="340"/>
      <c r="I50" s="201"/>
      <c r="J50" s="202"/>
      <c r="K50" s="142">
        <f>TRUNC(K51 * (25 / 100), 2)</f>
        <v>93869.25</v>
      </c>
      <c r="L50" s="143"/>
    </row>
    <row r="51" spans="2:13" ht="16.2" thickBot="1" x14ac:dyDescent="0.3">
      <c r="B51" s="333"/>
      <c r="C51" s="334"/>
      <c r="D51" s="334"/>
      <c r="E51" s="144"/>
      <c r="F51" s="145"/>
      <c r="G51" s="335" t="s">
        <v>88</v>
      </c>
      <c r="H51" s="334"/>
      <c r="I51" s="146"/>
      <c r="J51" s="147"/>
      <c r="K51" s="148">
        <f>J6+J9+J19+J22+J33+J39+J42+J44</f>
        <v>375477.03048000007</v>
      </c>
      <c r="L51" s="149">
        <v>375477.02999999997</v>
      </c>
      <c r="M51" s="143"/>
    </row>
    <row r="52" spans="2:13" x14ac:dyDescent="0.25">
      <c r="K52" s="143">
        <f>K51-L51</f>
        <v>4.8000010428950191E-4</v>
      </c>
    </row>
  </sheetData>
  <autoFilter ref="B5:K47"/>
  <mergeCells count="12">
    <mergeCell ref="B51:D51"/>
    <mergeCell ref="G51:H51"/>
    <mergeCell ref="B4:K4"/>
    <mergeCell ref="B49:D49"/>
    <mergeCell ref="G49:H49"/>
    <mergeCell ref="B50:D50"/>
    <mergeCell ref="G50:H50"/>
    <mergeCell ref="F2:G2"/>
    <mergeCell ref="H2:I2"/>
    <mergeCell ref="J2:K2"/>
    <mergeCell ref="F3:G3"/>
    <mergeCell ref="J3:K3"/>
  </mergeCells>
  <phoneticPr fontId="4" type="noConversion"/>
  <pageMargins left="0.51181102362204722" right="0.31496062992125984" top="0.98425196850393704" bottom="0.98425196850393704" header="0.51181102362204722" footer="0.51181102362204722"/>
  <pageSetup paperSize="9" scale="53" fitToHeight="0" orientation="portrait" r:id="rId1"/>
  <headerFooter>
    <oddFooter>Página &amp;P de &amp;N</oddFooter>
  </headerFooter>
  <rowBreaks count="1" manualBreakCount="1">
    <brk id="35" min="1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S53"/>
  <sheetViews>
    <sheetView view="pageBreakPreview" topLeftCell="A10" zoomScale="115" zoomScaleNormal="130" zoomScaleSheetLayoutView="115" workbookViewId="0">
      <selection activeCell="C7" sqref="C7"/>
    </sheetView>
  </sheetViews>
  <sheetFormatPr defaultRowHeight="13.2" x14ac:dyDescent="0.25"/>
  <cols>
    <col min="1" max="1" width="8.796875" style="8"/>
    <col min="2" max="2" width="6.8984375" style="11" customWidth="1"/>
    <col min="3" max="3" width="41.8984375" style="11" customWidth="1"/>
    <col min="4" max="4" width="6.3984375" style="11" customWidth="1"/>
    <col min="5" max="5" width="7.59765625" style="11" customWidth="1"/>
    <col min="6" max="6" width="10" style="11" customWidth="1"/>
    <col min="7" max="7" width="8.3984375" style="11" customWidth="1"/>
    <col min="8" max="8" width="9.69921875" style="11" customWidth="1"/>
    <col min="9" max="9" width="9.19921875" style="63" customWidth="1"/>
    <col min="10" max="10" width="12.3984375" style="63" customWidth="1"/>
    <col min="11" max="11" width="10.59765625" style="8" bestFit="1" customWidth="1"/>
    <col min="12" max="252" width="9" style="8"/>
    <col min="253" max="253" width="11.69921875" style="8" customWidth="1"/>
    <col min="254" max="254" width="14.69921875" style="8" customWidth="1"/>
    <col min="255" max="255" width="10.5" style="8" customWidth="1"/>
    <col min="256" max="256" width="56.59765625" style="8" customWidth="1"/>
    <col min="257" max="257" width="9" style="8"/>
    <col min="258" max="258" width="9.3984375" style="8" customWidth="1"/>
    <col min="259" max="259" width="11.09765625" style="8" customWidth="1"/>
    <col min="260" max="260" width="15.19921875" style="8" customWidth="1"/>
    <col min="261" max="261" width="9" style="8"/>
    <col min="262" max="263" width="13.5" style="8" bestFit="1" customWidth="1"/>
    <col min="264" max="264" width="8.19921875" style="8" bestFit="1" customWidth="1"/>
    <col min="265" max="508" width="9" style="8"/>
    <col min="509" max="509" width="11.69921875" style="8" customWidth="1"/>
    <col min="510" max="510" width="14.69921875" style="8" customWidth="1"/>
    <col min="511" max="511" width="10.5" style="8" customWidth="1"/>
    <col min="512" max="512" width="56.59765625" style="8" customWidth="1"/>
    <col min="513" max="513" width="9" style="8"/>
    <col min="514" max="514" width="9.3984375" style="8" customWidth="1"/>
    <col min="515" max="515" width="11.09765625" style="8" customWidth="1"/>
    <col min="516" max="516" width="15.19921875" style="8" customWidth="1"/>
    <col min="517" max="517" width="9" style="8"/>
    <col min="518" max="519" width="13.5" style="8" bestFit="1" customWidth="1"/>
    <col min="520" max="520" width="8.19921875" style="8" bestFit="1" customWidth="1"/>
    <col min="521" max="764" width="9" style="8"/>
    <col min="765" max="765" width="11.69921875" style="8" customWidth="1"/>
    <col min="766" max="766" width="14.69921875" style="8" customWidth="1"/>
    <col min="767" max="767" width="10.5" style="8" customWidth="1"/>
    <col min="768" max="768" width="56.59765625" style="8" customWidth="1"/>
    <col min="769" max="769" width="9" style="8"/>
    <col min="770" max="770" width="9.3984375" style="8" customWidth="1"/>
    <col min="771" max="771" width="11.09765625" style="8" customWidth="1"/>
    <col min="772" max="772" width="15.19921875" style="8" customWidth="1"/>
    <col min="773" max="773" width="9" style="8"/>
    <col min="774" max="775" width="13.5" style="8" bestFit="1" customWidth="1"/>
    <col min="776" max="776" width="8.19921875" style="8" bestFit="1" customWidth="1"/>
    <col min="777" max="1020" width="9" style="8"/>
    <col min="1021" max="1021" width="11.69921875" style="8" customWidth="1"/>
    <col min="1022" max="1022" width="14.69921875" style="8" customWidth="1"/>
    <col min="1023" max="1023" width="10.5" style="8" customWidth="1"/>
    <col min="1024" max="1024" width="56.59765625" style="8" customWidth="1"/>
    <col min="1025" max="1025" width="9" style="8"/>
    <col min="1026" max="1026" width="9.3984375" style="8" customWidth="1"/>
    <col min="1027" max="1027" width="11.09765625" style="8" customWidth="1"/>
    <col min="1028" max="1028" width="15.19921875" style="8" customWidth="1"/>
    <col min="1029" max="1029" width="9" style="8"/>
    <col min="1030" max="1031" width="13.5" style="8" bestFit="1" customWidth="1"/>
    <col min="1032" max="1032" width="8.19921875" style="8" bestFit="1" customWidth="1"/>
    <col min="1033" max="1276" width="9" style="8"/>
    <col min="1277" max="1277" width="11.69921875" style="8" customWidth="1"/>
    <col min="1278" max="1278" width="14.69921875" style="8" customWidth="1"/>
    <col min="1279" max="1279" width="10.5" style="8" customWidth="1"/>
    <col min="1280" max="1280" width="56.59765625" style="8" customWidth="1"/>
    <col min="1281" max="1281" width="9" style="8"/>
    <col min="1282" max="1282" width="9.3984375" style="8" customWidth="1"/>
    <col min="1283" max="1283" width="11.09765625" style="8" customWidth="1"/>
    <col min="1284" max="1284" width="15.19921875" style="8" customWidth="1"/>
    <col min="1285" max="1285" width="9" style="8"/>
    <col min="1286" max="1287" width="13.5" style="8" bestFit="1" customWidth="1"/>
    <col min="1288" max="1288" width="8.19921875" style="8" bestFit="1" customWidth="1"/>
    <col min="1289" max="1532" width="9" style="8"/>
    <col min="1533" max="1533" width="11.69921875" style="8" customWidth="1"/>
    <col min="1534" max="1534" width="14.69921875" style="8" customWidth="1"/>
    <col min="1535" max="1535" width="10.5" style="8" customWidth="1"/>
    <col min="1536" max="1536" width="56.59765625" style="8" customWidth="1"/>
    <col min="1537" max="1537" width="9" style="8"/>
    <col min="1538" max="1538" width="9.3984375" style="8" customWidth="1"/>
    <col min="1539" max="1539" width="11.09765625" style="8" customWidth="1"/>
    <col min="1540" max="1540" width="15.19921875" style="8" customWidth="1"/>
    <col min="1541" max="1541" width="9" style="8"/>
    <col min="1542" max="1543" width="13.5" style="8" bestFit="1" customWidth="1"/>
    <col min="1544" max="1544" width="8.19921875" style="8" bestFit="1" customWidth="1"/>
    <col min="1545" max="1788" width="9" style="8"/>
    <col min="1789" max="1789" width="11.69921875" style="8" customWidth="1"/>
    <col min="1790" max="1790" width="14.69921875" style="8" customWidth="1"/>
    <col min="1791" max="1791" width="10.5" style="8" customWidth="1"/>
    <col min="1792" max="1792" width="56.59765625" style="8" customWidth="1"/>
    <col min="1793" max="1793" width="9" style="8"/>
    <col min="1794" max="1794" width="9.3984375" style="8" customWidth="1"/>
    <col min="1795" max="1795" width="11.09765625" style="8" customWidth="1"/>
    <col min="1796" max="1796" width="15.19921875" style="8" customWidth="1"/>
    <col min="1797" max="1797" width="9" style="8"/>
    <col min="1798" max="1799" width="13.5" style="8" bestFit="1" customWidth="1"/>
    <col min="1800" max="1800" width="8.19921875" style="8" bestFit="1" customWidth="1"/>
    <col min="1801" max="2044" width="9" style="8"/>
    <col min="2045" max="2045" width="11.69921875" style="8" customWidth="1"/>
    <col min="2046" max="2046" width="14.69921875" style="8" customWidth="1"/>
    <col min="2047" max="2047" width="10.5" style="8" customWidth="1"/>
    <col min="2048" max="2048" width="56.59765625" style="8" customWidth="1"/>
    <col min="2049" max="2049" width="9" style="8"/>
    <col min="2050" max="2050" width="9.3984375" style="8" customWidth="1"/>
    <col min="2051" max="2051" width="11.09765625" style="8" customWidth="1"/>
    <col min="2052" max="2052" width="15.19921875" style="8" customWidth="1"/>
    <col min="2053" max="2053" width="9" style="8"/>
    <col min="2054" max="2055" width="13.5" style="8" bestFit="1" customWidth="1"/>
    <col min="2056" max="2056" width="8.19921875" style="8" bestFit="1" customWidth="1"/>
    <col min="2057" max="2300" width="9" style="8"/>
    <col min="2301" max="2301" width="11.69921875" style="8" customWidth="1"/>
    <col min="2302" max="2302" width="14.69921875" style="8" customWidth="1"/>
    <col min="2303" max="2303" width="10.5" style="8" customWidth="1"/>
    <col min="2304" max="2304" width="56.59765625" style="8" customWidth="1"/>
    <col min="2305" max="2305" width="9" style="8"/>
    <col min="2306" max="2306" width="9.3984375" style="8" customWidth="1"/>
    <col min="2307" max="2307" width="11.09765625" style="8" customWidth="1"/>
    <col min="2308" max="2308" width="15.19921875" style="8" customWidth="1"/>
    <col min="2309" max="2309" width="9" style="8"/>
    <col min="2310" max="2311" width="13.5" style="8" bestFit="1" customWidth="1"/>
    <col min="2312" max="2312" width="8.19921875" style="8" bestFit="1" customWidth="1"/>
    <col min="2313" max="2556" width="9" style="8"/>
    <col min="2557" max="2557" width="11.69921875" style="8" customWidth="1"/>
    <col min="2558" max="2558" width="14.69921875" style="8" customWidth="1"/>
    <col min="2559" max="2559" width="10.5" style="8" customWidth="1"/>
    <col min="2560" max="2560" width="56.59765625" style="8" customWidth="1"/>
    <col min="2561" max="2561" width="9" style="8"/>
    <col min="2562" max="2562" width="9.3984375" style="8" customWidth="1"/>
    <col min="2563" max="2563" width="11.09765625" style="8" customWidth="1"/>
    <col min="2564" max="2564" width="15.19921875" style="8" customWidth="1"/>
    <col min="2565" max="2565" width="9" style="8"/>
    <col min="2566" max="2567" width="13.5" style="8" bestFit="1" customWidth="1"/>
    <col min="2568" max="2568" width="8.19921875" style="8" bestFit="1" customWidth="1"/>
    <col min="2569" max="2812" width="9" style="8"/>
    <col min="2813" max="2813" width="11.69921875" style="8" customWidth="1"/>
    <col min="2814" max="2814" width="14.69921875" style="8" customWidth="1"/>
    <col min="2815" max="2815" width="10.5" style="8" customWidth="1"/>
    <col min="2816" max="2816" width="56.59765625" style="8" customWidth="1"/>
    <col min="2817" max="2817" width="9" style="8"/>
    <col min="2818" max="2818" width="9.3984375" style="8" customWidth="1"/>
    <col min="2819" max="2819" width="11.09765625" style="8" customWidth="1"/>
    <col min="2820" max="2820" width="15.19921875" style="8" customWidth="1"/>
    <col min="2821" max="2821" width="9" style="8"/>
    <col min="2822" max="2823" width="13.5" style="8" bestFit="1" customWidth="1"/>
    <col min="2824" max="2824" width="8.19921875" style="8" bestFit="1" customWidth="1"/>
    <col min="2825" max="3068" width="9" style="8"/>
    <col min="3069" max="3069" width="11.69921875" style="8" customWidth="1"/>
    <col min="3070" max="3070" width="14.69921875" style="8" customWidth="1"/>
    <col min="3071" max="3071" width="10.5" style="8" customWidth="1"/>
    <col min="3072" max="3072" width="56.59765625" style="8" customWidth="1"/>
    <col min="3073" max="3073" width="9" style="8"/>
    <col min="3074" max="3074" width="9.3984375" style="8" customWidth="1"/>
    <col min="3075" max="3075" width="11.09765625" style="8" customWidth="1"/>
    <col min="3076" max="3076" width="15.19921875" style="8" customWidth="1"/>
    <col min="3077" max="3077" width="9" style="8"/>
    <col min="3078" max="3079" width="13.5" style="8" bestFit="1" customWidth="1"/>
    <col min="3080" max="3080" width="8.19921875" style="8" bestFit="1" customWidth="1"/>
    <col min="3081" max="3324" width="9" style="8"/>
    <col min="3325" max="3325" width="11.69921875" style="8" customWidth="1"/>
    <col min="3326" max="3326" width="14.69921875" style="8" customWidth="1"/>
    <col min="3327" max="3327" width="10.5" style="8" customWidth="1"/>
    <col min="3328" max="3328" width="56.59765625" style="8" customWidth="1"/>
    <col min="3329" max="3329" width="9" style="8"/>
    <col min="3330" max="3330" width="9.3984375" style="8" customWidth="1"/>
    <col min="3331" max="3331" width="11.09765625" style="8" customWidth="1"/>
    <col min="3332" max="3332" width="15.19921875" style="8" customWidth="1"/>
    <col min="3333" max="3333" width="9" style="8"/>
    <col min="3334" max="3335" width="13.5" style="8" bestFit="1" customWidth="1"/>
    <col min="3336" max="3336" width="8.19921875" style="8" bestFit="1" customWidth="1"/>
    <col min="3337" max="3580" width="9" style="8"/>
    <col min="3581" max="3581" width="11.69921875" style="8" customWidth="1"/>
    <col min="3582" max="3582" width="14.69921875" style="8" customWidth="1"/>
    <col min="3583" max="3583" width="10.5" style="8" customWidth="1"/>
    <col min="3584" max="3584" width="56.59765625" style="8" customWidth="1"/>
    <col min="3585" max="3585" width="9" style="8"/>
    <col min="3586" max="3586" width="9.3984375" style="8" customWidth="1"/>
    <col min="3587" max="3587" width="11.09765625" style="8" customWidth="1"/>
    <col min="3588" max="3588" width="15.19921875" style="8" customWidth="1"/>
    <col min="3589" max="3589" width="9" style="8"/>
    <col min="3590" max="3591" width="13.5" style="8" bestFit="1" customWidth="1"/>
    <col min="3592" max="3592" width="8.19921875" style="8" bestFit="1" customWidth="1"/>
    <col min="3593" max="3836" width="9" style="8"/>
    <col min="3837" max="3837" width="11.69921875" style="8" customWidth="1"/>
    <col min="3838" max="3838" width="14.69921875" style="8" customWidth="1"/>
    <col min="3839" max="3839" width="10.5" style="8" customWidth="1"/>
    <col min="3840" max="3840" width="56.59765625" style="8" customWidth="1"/>
    <col min="3841" max="3841" width="9" style="8"/>
    <col min="3842" max="3842" width="9.3984375" style="8" customWidth="1"/>
    <col min="3843" max="3843" width="11.09765625" style="8" customWidth="1"/>
    <col min="3844" max="3844" width="15.19921875" style="8" customWidth="1"/>
    <col min="3845" max="3845" width="9" style="8"/>
    <col min="3846" max="3847" width="13.5" style="8" bestFit="1" customWidth="1"/>
    <col min="3848" max="3848" width="8.19921875" style="8" bestFit="1" customWidth="1"/>
    <col min="3849" max="4092" width="9" style="8"/>
    <col min="4093" max="4093" width="11.69921875" style="8" customWidth="1"/>
    <col min="4094" max="4094" width="14.69921875" style="8" customWidth="1"/>
    <col min="4095" max="4095" width="10.5" style="8" customWidth="1"/>
    <col min="4096" max="4096" width="56.59765625" style="8" customWidth="1"/>
    <col min="4097" max="4097" width="9" style="8"/>
    <col min="4098" max="4098" width="9.3984375" style="8" customWidth="1"/>
    <col min="4099" max="4099" width="11.09765625" style="8" customWidth="1"/>
    <col min="4100" max="4100" width="15.19921875" style="8" customWidth="1"/>
    <col min="4101" max="4101" width="9" style="8"/>
    <col min="4102" max="4103" width="13.5" style="8" bestFit="1" customWidth="1"/>
    <col min="4104" max="4104" width="8.19921875" style="8" bestFit="1" customWidth="1"/>
    <col min="4105" max="4348" width="9" style="8"/>
    <col min="4349" max="4349" width="11.69921875" style="8" customWidth="1"/>
    <col min="4350" max="4350" width="14.69921875" style="8" customWidth="1"/>
    <col min="4351" max="4351" width="10.5" style="8" customWidth="1"/>
    <col min="4352" max="4352" width="56.59765625" style="8" customWidth="1"/>
    <col min="4353" max="4353" width="9" style="8"/>
    <col min="4354" max="4354" width="9.3984375" style="8" customWidth="1"/>
    <col min="4355" max="4355" width="11.09765625" style="8" customWidth="1"/>
    <col min="4356" max="4356" width="15.19921875" style="8" customWidth="1"/>
    <col min="4357" max="4357" width="9" style="8"/>
    <col min="4358" max="4359" width="13.5" style="8" bestFit="1" customWidth="1"/>
    <col min="4360" max="4360" width="8.19921875" style="8" bestFit="1" customWidth="1"/>
    <col min="4361" max="4604" width="9" style="8"/>
    <col min="4605" max="4605" width="11.69921875" style="8" customWidth="1"/>
    <col min="4606" max="4606" width="14.69921875" style="8" customWidth="1"/>
    <col min="4607" max="4607" width="10.5" style="8" customWidth="1"/>
    <col min="4608" max="4608" width="56.59765625" style="8" customWidth="1"/>
    <col min="4609" max="4609" width="9" style="8"/>
    <col min="4610" max="4610" width="9.3984375" style="8" customWidth="1"/>
    <col min="4611" max="4611" width="11.09765625" style="8" customWidth="1"/>
    <col min="4612" max="4612" width="15.19921875" style="8" customWidth="1"/>
    <col min="4613" max="4613" width="9" style="8"/>
    <col min="4614" max="4615" width="13.5" style="8" bestFit="1" customWidth="1"/>
    <col min="4616" max="4616" width="8.19921875" style="8" bestFit="1" customWidth="1"/>
    <col min="4617" max="4860" width="9" style="8"/>
    <col min="4861" max="4861" width="11.69921875" style="8" customWidth="1"/>
    <col min="4862" max="4862" width="14.69921875" style="8" customWidth="1"/>
    <col min="4863" max="4863" width="10.5" style="8" customWidth="1"/>
    <col min="4864" max="4864" width="56.59765625" style="8" customWidth="1"/>
    <col min="4865" max="4865" width="9" style="8"/>
    <col min="4866" max="4866" width="9.3984375" style="8" customWidth="1"/>
    <col min="4867" max="4867" width="11.09765625" style="8" customWidth="1"/>
    <col min="4868" max="4868" width="15.19921875" style="8" customWidth="1"/>
    <col min="4869" max="4869" width="9" style="8"/>
    <col min="4870" max="4871" width="13.5" style="8" bestFit="1" customWidth="1"/>
    <col min="4872" max="4872" width="8.19921875" style="8" bestFit="1" customWidth="1"/>
    <col min="4873" max="5116" width="9" style="8"/>
    <col min="5117" max="5117" width="11.69921875" style="8" customWidth="1"/>
    <col min="5118" max="5118" width="14.69921875" style="8" customWidth="1"/>
    <col min="5119" max="5119" width="10.5" style="8" customWidth="1"/>
    <col min="5120" max="5120" width="56.59765625" style="8" customWidth="1"/>
    <col min="5121" max="5121" width="9" style="8"/>
    <col min="5122" max="5122" width="9.3984375" style="8" customWidth="1"/>
    <col min="5123" max="5123" width="11.09765625" style="8" customWidth="1"/>
    <col min="5124" max="5124" width="15.19921875" style="8" customWidth="1"/>
    <col min="5125" max="5125" width="9" style="8"/>
    <col min="5126" max="5127" width="13.5" style="8" bestFit="1" customWidth="1"/>
    <col min="5128" max="5128" width="8.19921875" style="8" bestFit="1" customWidth="1"/>
    <col min="5129" max="5372" width="9" style="8"/>
    <col min="5373" max="5373" width="11.69921875" style="8" customWidth="1"/>
    <col min="5374" max="5374" width="14.69921875" style="8" customWidth="1"/>
    <col min="5375" max="5375" width="10.5" style="8" customWidth="1"/>
    <col min="5376" max="5376" width="56.59765625" style="8" customWidth="1"/>
    <col min="5377" max="5377" width="9" style="8"/>
    <col min="5378" max="5378" width="9.3984375" style="8" customWidth="1"/>
    <col min="5379" max="5379" width="11.09765625" style="8" customWidth="1"/>
    <col min="5380" max="5380" width="15.19921875" style="8" customWidth="1"/>
    <col min="5381" max="5381" width="9" style="8"/>
    <col min="5382" max="5383" width="13.5" style="8" bestFit="1" customWidth="1"/>
    <col min="5384" max="5384" width="8.19921875" style="8" bestFit="1" customWidth="1"/>
    <col min="5385" max="5628" width="9" style="8"/>
    <col min="5629" max="5629" width="11.69921875" style="8" customWidth="1"/>
    <col min="5630" max="5630" width="14.69921875" style="8" customWidth="1"/>
    <col min="5631" max="5631" width="10.5" style="8" customWidth="1"/>
    <col min="5632" max="5632" width="56.59765625" style="8" customWidth="1"/>
    <col min="5633" max="5633" width="9" style="8"/>
    <col min="5634" max="5634" width="9.3984375" style="8" customWidth="1"/>
    <col min="5635" max="5635" width="11.09765625" style="8" customWidth="1"/>
    <col min="5636" max="5636" width="15.19921875" style="8" customWidth="1"/>
    <col min="5637" max="5637" width="9" style="8"/>
    <col min="5638" max="5639" width="13.5" style="8" bestFit="1" customWidth="1"/>
    <col min="5640" max="5640" width="8.19921875" style="8" bestFit="1" customWidth="1"/>
    <col min="5641" max="5884" width="9" style="8"/>
    <col min="5885" max="5885" width="11.69921875" style="8" customWidth="1"/>
    <col min="5886" max="5886" width="14.69921875" style="8" customWidth="1"/>
    <col min="5887" max="5887" width="10.5" style="8" customWidth="1"/>
    <col min="5888" max="5888" width="56.59765625" style="8" customWidth="1"/>
    <col min="5889" max="5889" width="9" style="8"/>
    <col min="5890" max="5890" width="9.3984375" style="8" customWidth="1"/>
    <col min="5891" max="5891" width="11.09765625" style="8" customWidth="1"/>
    <col min="5892" max="5892" width="15.19921875" style="8" customWidth="1"/>
    <col min="5893" max="5893" width="9" style="8"/>
    <col min="5894" max="5895" width="13.5" style="8" bestFit="1" customWidth="1"/>
    <col min="5896" max="5896" width="8.19921875" style="8" bestFit="1" customWidth="1"/>
    <col min="5897" max="6140" width="9" style="8"/>
    <col min="6141" max="6141" width="11.69921875" style="8" customWidth="1"/>
    <col min="6142" max="6142" width="14.69921875" style="8" customWidth="1"/>
    <col min="6143" max="6143" width="10.5" style="8" customWidth="1"/>
    <col min="6144" max="6144" width="56.59765625" style="8" customWidth="1"/>
    <col min="6145" max="6145" width="9" style="8"/>
    <col min="6146" max="6146" width="9.3984375" style="8" customWidth="1"/>
    <col min="6147" max="6147" width="11.09765625" style="8" customWidth="1"/>
    <col min="6148" max="6148" width="15.19921875" style="8" customWidth="1"/>
    <col min="6149" max="6149" width="9" style="8"/>
    <col min="6150" max="6151" width="13.5" style="8" bestFit="1" customWidth="1"/>
    <col min="6152" max="6152" width="8.19921875" style="8" bestFit="1" customWidth="1"/>
    <col min="6153" max="6396" width="9" style="8"/>
    <col min="6397" max="6397" width="11.69921875" style="8" customWidth="1"/>
    <col min="6398" max="6398" width="14.69921875" style="8" customWidth="1"/>
    <col min="6399" max="6399" width="10.5" style="8" customWidth="1"/>
    <col min="6400" max="6400" width="56.59765625" style="8" customWidth="1"/>
    <col min="6401" max="6401" width="9" style="8"/>
    <col min="6402" max="6402" width="9.3984375" style="8" customWidth="1"/>
    <col min="6403" max="6403" width="11.09765625" style="8" customWidth="1"/>
    <col min="6404" max="6404" width="15.19921875" style="8" customWidth="1"/>
    <col min="6405" max="6405" width="9" style="8"/>
    <col min="6406" max="6407" width="13.5" style="8" bestFit="1" customWidth="1"/>
    <col min="6408" max="6408" width="8.19921875" style="8" bestFit="1" customWidth="1"/>
    <col min="6409" max="6652" width="9" style="8"/>
    <col min="6653" max="6653" width="11.69921875" style="8" customWidth="1"/>
    <col min="6654" max="6654" width="14.69921875" style="8" customWidth="1"/>
    <col min="6655" max="6655" width="10.5" style="8" customWidth="1"/>
    <col min="6656" max="6656" width="56.59765625" style="8" customWidth="1"/>
    <col min="6657" max="6657" width="9" style="8"/>
    <col min="6658" max="6658" width="9.3984375" style="8" customWidth="1"/>
    <col min="6659" max="6659" width="11.09765625" style="8" customWidth="1"/>
    <col min="6660" max="6660" width="15.19921875" style="8" customWidth="1"/>
    <col min="6661" max="6661" width="9" style="8"/>
    <col min="6662" max="6663" width="13.5" style="8" bestFit="1" customWidth="1"/>
    <col min="6664" max="6664" width="8.19921875" style="8" bestFit="1" customWidth="1"/>
    <col min="6665" max="6908" width="9" style="8"/>
    <col min="6909" max="6909" width="11.69921875" style="8" customWidth="1"/>
    <col min="6910" max="6910" width="14.69921875" style="8" customWidth="1"/>
    <col min="6911" max="6911" width="10.5" style="8" customWidth="1"/>
    <col min="6912" max="6912" width="56.59765625" style="8" customWidth="1"/>
    <col min="6913" max="6913" width="9" style="8"/>
    <col min="6914" max="6914" width="9.3984375" style="8" customWidth="1"/>
    <col min="6915" max="6915" width="11.09765625" style="8" customWidth="1"/>
    <col min="6916" max="6916" width="15.19921875" style="8" customWidth="1"/>
    <col min="6917" max="6917" width="9" style="8"/>
    <col min="6918" max="6919" width="13.5" style="8" bestFit="1" customWidth="1"/>
    <col min="6920" max="6920" width="8.19921875" style="8" bestFit="1" customWidth="1"/>
    <col min="6921" max="7164" width="9" style="8"/>
    <col min="7165" max="7165" width="11.69921875" style="8" customWidth="1"/>
    <col min="7166" max="7166" width="14.69921875" style="8" customWidth="1"/>
    <col min="7167" max="7167" width="10.5" style="8" customWidth="1"/>
    <col min="7168" max="7168" width="56.59765625" style="8" customWidth="1"/>
    <col min="7169" max="7169" width="9" style="8"/>
    <col min="7170" max="7170" width="9.3984375" style="8" customWidth="1"/>
    <col min="7171" max="7171" width="11.09765625" style="8" customWidth="1"/>
    <col min="7172" max="7172" width="15.19921875" style="8" customWidth="1"/>
    <col min="7173" max="7173" width="9" style="8"/>
    <col min="7174" max="7175" width="13.5" style="8" bestFit="1" customWidth="1"/>
    <col min="7176" max="7176" width="8.19921875" style="8" bestFit="1" customWidth="1"/>
    <col min="7177" max="7420" width="9" style="8"/>
    <col min="7421" max="7421" width="11.69921875" style="8" customWidth="1"/>
    <col min="7422" max="7422" width="14.69921875" style="8" customWidth="1"/>
    <col min="7423" max="7423" width="10.5" style="8" customWidth="1"/>
    <col min="7424" max="7424" width="56.59765625" style="8" customWidth="1"/>
    <col min="7425" max="7425" width="9" style="8"/>
    <col min="7426" max="7426" width="9.3984375" style="8" customWidth="1"/>
    <col min="7427" max="7427" width="11.09765625" style="8" customWidth="1"/>
    <col min="7428" max="7428" width="15.19921875" style="8" customWidth="1"/>
    <col min="7429" max="7429" width="9" style="8"/>
    <col min="7430" max="7431" width="13.5" style="8" bestFit="1" customWidth="1"/>
    <col min="7432" max="7432" width="8.19921875" style="8" bestFit="1" customWidth="1"/>
    <col min="7433" max="7676" width="9" style="8"/>
    <col min="7677" max="7677" width="11.69921875" style="8" customWidth="1"/>
    <col min="7678" max="7678" width="14.69921875" style="8" customWidth="1"/>
    <col min="7679" max="7679" width="10.5" style="8" customWidth="1"/>
    <col min="7680" max="7680" width="56.59765625" style="8" customWidth="1"/>
    <col min="7681" max="7681" width="9" style="8"/>
    <col min="7682" max="7682" width="9.3984375" style="8" customWidth="1"/>
    <col min="7683" max="7683" width="11.09765625" style="8" customWidth="1"/>
    <col min="7684" max="7684" width="15.19921875" style="8" customWidth="1"/>
    <col min="7685" max="7685" width="9" style="8"/>
    <col min="7686" max="7687" width="13.5" style="8" bestFit="1" customWidth="1"/>
    <col min="7688" max="7688" width="8.19921875" style="8" bestFit="1" customWidth="1"/>
    <col min="7689" max="7932" width="9" style="8"/>
    <col min="7933" max="7933" width="11.69921875" style="8" customWidth="1"/>
    <col min="7934" max="7934" width="14.69921875" style="8" customWidth="1"/>
    <col min="7935" max="7935" width="10.5" style="8" customWidth="1"/>
    <col min="7936" max="7936" width="56.59765625" style="8" customWidth="1"/>
    <col min="7937" max="7937" width="9" style="8"/>
    <col min="7938" max="7938" width="9.3984375" style="8" customWidth="1"/>
    <col min="7939" max="7939" width="11.09765625" style="8" customWidth="1"/>
    <col min="7940" max="7940" width="15.19921875" style="8" customWidth="1"/>
    <col min="7941" max="7941" width="9" style="8"/>
    <col min="7942" max="7943" width="13.5" style="8" bestFit="1" customWidth="1"/>
    <col min="7944" max="7944" width="8.19921875" style="8" bestFit="1" customWidth="1"/>
    <col min="7945" max="8188" width="9" style="8"/>
    <col min="8189" max="8189" width="11.69921875" style="8" customWidth="1"/>
    <col min="8190" max="8190" width="14.69921875" style="8" customWidth="1"/>
    <col min="8191" max="8191" width="10.5" style="8" customWidth="1"/>
    <col min="8192" max="8192" width="56.59765625" style="8" customWidth="1"/>
    <col min="8193" max="8193" width="9" style="8"/>
    <col min="8194" max="8194" width="9.3984375" style="8" customWidth="1"/>
    <col min="8195" max="8195" width="11.09765625" style="8" customWidth="1"/>
    <col min="8196" max="8196" width="15.19921875" style="8" customWidth="1"/>
    <col min="8197" max="8197" width="9" style="8"/>
    <col min="8198" max="8199" width="13.5" style="8" bestFit="1" customWidth="1"/>
    <col min="8200" max="8200" width="8.19921875" style="8" bestFit="1" customWidth="1"/>
    <col min="8201" max="8444" width="9" style="8"/>
    <col min="8445" max="8445" width="11.69921875" style="8" customWidth="1"/>
    <col min="8446" max="8446" width="14.69921875" style="8" customWidth="1"/>
    <col min="8447" max="8447" width="10.5" style="8" customWidth="1"/>
    <col min="8448" max="8448" width="56.59765625" style="8" customWidth="1"/>
    <col min="8449" max="8449" width="9" style="8"/>
    <col min="8450" max="8450" width="9.3984375" style="8" customWidth="1"/>
    <col min="8451" max="8451" width="11.09765625" style="8" customWidth="1"/>
    <col min="8452" max="8452" width="15.19921875" style="8" customWidth="1"/>
    <col min="8453" max="8453" width="9" style="8"/>
    <col min="8454" max="8455" width="13.5" style="8" bestFit="1" customWidth="1"/>
    <col min="8456" max="8456" width="8.19921875" style="8" bestFit="1" customWidth="1"/>
    <col min="8457" max="8700" width="9" style="8"/>
    <col min="8701" max="8701" width="11.69921875" style="8" customWidth="1"/>
    <col min="8702" max="8702" width="14.69921875" style="8" customWidth="1"/>
    <col min="8703" max="8703" width="10.5" style="8" customWidth="1"/>
    <col min="8704" max="8704" width="56.59765625" style="8" customWidth="1"/>
    <col min="8705" max="8705" width="9" style="8"/>
    <col min="8706" max="8706" width="9.3984375" style="8" customWidth="1"/>
    <col min="8707" max="8707" width="11.09765625" style="8" customWidth="1"/>
    <col min="8708" max="8708" width="15.19921875" style="8" customWidth="1"/>
    <col min="8709" max="8709" width="9" style="8"/>
    <col min="8710" max="8711" width="13.5" style="8" bestFit="1" customWidth="1"/>
    <col min="8712" max="8712" width="8.19921875" style="8" bestFit="1" customWidth="1"/>
    <col min="8713" max="8956" width="9" style="8"/>
    <col min="8957" max="8957" width="11.69921875" style="8" customWidth="1"/>
    <col min="8958" max="8958" width="14.69921875" style="8" customWidth="1"/>
    <col min="8959" max="8959" width="10.5" style="8" customWidth="1"/>
    <col min="8960" max="8960" width="56.59765625" style="8" customWidth="1"/>
    <col min="8961" max="8961" width="9" style="8"/>
    <col min="8962" max="8962" width="9.3984375" style="8" customWidth="1"/>
    <col min="8963" max="8963" width="11.09765625" style="8" customWidth="1"/>
    <col min="8964" max="8964" width="15.19921875" style="8" customWidth="1"/>
    <col min="8965" max="8965" width="9" style="8"/>
    <col min="8966" max="8967" width="13.5" style="8" bestFit="1" customWidth="1"/>
    <col min="8968" max="8968" width="8.19921875" style="8" bestFit="1" customWidth="1"/>
    <col min="8969" max="9212" width="9" style="8"/>
    <col min="9213" max="9213" width="11.69921875" style="8" customWidth="1"/>
    <col min="9214" max="9214" width="14.69921875" style="8" customWidth="1"/>
    <col min="9215" max="9215" width="10.5" style="8" customWidth="1"/>
    <col min="9216" max="9216" width="56.59765625" style="8" customWidth="1"/>
    <col min="9217" max="9217" width="9" style="8"/>
    <col min="9218" max="9218" width="9.3984375" style="8" customWidth="1"/>
    <col min="9219" max="9219" width="11.09765625" style="8" customWidth="1"/>
    <col min="9220" max="9220" width="15.19921875" style="8" customWidth="1"/>
    <col min="9221" max="9221" width="9" style="8"/>
    <col min="9222" max="9223" width="13.5" style="8" bestFit="1" customWidth="1"/>
    <col min="9224" max="9224" width="8.19921875" style="8" bestFit="1" customWidth="1"/>
    <col min="9225" max="9468" width="9" style="8"/>
    <col min="9469" max="9469" width="11.69921875" style="8" customWidth="1"/>
    <col min="9470" max="9470" width="14.69921875" style="8" customWidth="1"/>
    <col min="9471" max="9471" width="10.5" style="8" customWidth="1"/>
    <col min="9472" max="9472" width="56.59765625" style="8" customWidth="1"/>
    <col min="9473" max="9473" width="9" style="8"/>
    <col min="9474" max="9474" width="9.3984375" style="8" customWidth="1"/>
    <col min="9475" max="9475" width="11.09765625" style="8" customWidth="1"/>
    <col min="9476" max="9476" width="15.19921875" style="8" customWidth="1"/>
    <col min="9477" max="9477" width="9" style="8"/>
    <col min="9478" max="9479" width="13.5" style="8" bestFit="1" customWidth="1"/>
    <col min="9480" max="9480" width="8.19921875" style="8" bestFit="1" customWidth="1"/>
    <col min="9481" max="9724" width="9" style="8"/>
    <col min="9725" max="9725" width="11.69921875" style="8" customWidth="1"/>
    <col min="9726" max="9726" width="14.69921875" style="8" customWidth="1"/>
    <col min="9727" max="9727" width="10.5" style="8" customWidth="1"/>
    <col min="9728" max="9728" width="56.59765625" style="8" customWidth="1"/>
    <col min="9729" max="9729" width="9" style="8"/>
    <col min="9730" max="9730" width="9.3984375" style="8" customWidth="1"/>
    <col min="9731" max="9731" width="11.09765625" style="8" customWidth="1"/>
    <col min="9732" max="9732" width="15.19921875" style="8" customWidth="1"/>
    <col min="9733" max="9733" width="9" style="8"/>
    <col min="9734" max="9735" width="13.5" style="8" bestFit="1" customWidth="1"/>
    <col min="9736" max="9736" width="8.19921875" style="8" bestFit="1" customWidth="1"/>
    <col min="9737" max="9980" width="9" style="8"/>
    <col min="9981" max="9981" width="11.69921875" style="8" customWidth="1"/>
    <col min="9982" max="9982" width="14.69921875" style="8" customWidth="1"/>
    <col min="9983" max="9983" width="10.5" style="8" customWidth="1"/>
    <col min="9984" max="9984" width="56.59765625" style="8" customWidth="1"/>
    <col min="9985" max="9985" width="9" style="8"/>
    <col min="9986" max="9986" width="9.3984375" style="8" customWidth="1"/>
    <col min="9987" max="9987" width="11.09765625" style="8" customWidth="1"/>
    <col min="9988" max="9988" width="15.19921875" style="8" customWidth="1"/>
    <col min="9989" max="9989" width="9" style="8"/>
    <col min="9990" max="9991" width="13.5" style="8" bestFit="1" customWidth="1"/>
    <col min="9992" max="9992" width="8.19921875" style="8" bestFit="1" customWidth="1"/>
    <col min="9993" max="10236" width="9" style="8"/>
    <col min="10237" max="10237" width="11.69921875" style="8" customWidth="1"/>
    <col min="10238" max="10238" width="14.69921875" style="8" customWidth="1"/>
    <col min="10239" max="10239" width="10.5" style="8" customWidth="1"/>
    <col min="10240" max="10240" width="56.59765625" style="8" customWidth="1"/>
    <col min="10241" max="10241" width="9" style="8"/>
    <col min="10242" max="10242" width="9.3984375" style="8" customWidth="1"/>
    <col min="10243" max="10243" width="11.09765625" style="8" customWidth="1"/>
    <col min="10244" max="10244" width="15.19921875" style="8" customWidth="1"/>
    <col min="10245" max="10245" width="9" style="8"/>
    <col min="10246" max="10247" width="13.5" style="8" bestFit="1" customWidth="1"/>
    <col min="10248" max="10248" width="8.19921875" style="8" bestFit="1" customWidth="1"/>
    <col min="10249" max="10492" width="9" style="8"/>
    <col min="10493" max="10493" width="11.69921875" style="8" customWidth="1"/>
    <col min="10494" max="10494" width="14.69921875" style="8" customWidth="1"/>
    <col min="10495" max="10495" width="10.5" style="8" customWidth="1"/>
    <col min="10496" max="10496" width="56.59765625" style="8" customWidth="1"/>
    <col min="10497" max="10497" width="9" style="8"/>
    <col min="10498" max="10498" width="9.3984375" style="8" customWidth="1"/>
    <col min="10499" max="10499" width="11.09765625" style="8" customWidth="1"/>
    <col min="10500" max="10500" width="15.19921875" style="8" customWidth="1"/>
    <col min="10501" max="10501" width="9" style="8"/>
    <col min="10502" max="10503" width="13.5" style="8" bestFit="1" customWidth="1"/>
    <col min="10504" max="10504" width="8.19921875" style="8" bestFit="1" customWidth="1"/>
    <col min="10505" max="10748" width="9" style="8"/>
    <col min="10749" max="10749" width="11.69921875" style="8" customWidth="1"/>
    <col min="10750" max="10750" width="14.69921875" style="8" customWidth="1"/>
    <col min="10751" max="10751" width="10.5" style="8" customWidth="1"/>
    <col min="10752" max="10752" width="56.59765625" style="8" customWidth="1"/>
    <col min="10753" max="10753" width="9" style="8"/>
    <col min="10754" max="10754" width="9.3984375" style="8" customWidth="1"/>
    <col min="10755" max="10755" width="11.09765625" style="8" customWidth="1"/>
    <col min="10756" max="10756" width="15.19921875" style="8" customWidth="1"/>
    <col min="10757" max="10757" width="9" style="8"/>
    <col min="10758" max="10759" width="13.5" style="8" bestFit="1" customWidth="1"/>
    <col min="10760" max="10760" width="8.19921875" style="8" bestFit="1" customWidth="1"/>
    <col min="10761" max="11004" width="9" style="8"/>
    <col min="11005" max="11005" width="11.69921875" style="8" customWidth="1"/>
    <col min="11006" max="11006" width="14.69921875" style="8" customWidth="1"/>
    <col min="11007" max="11007" width="10.5" style="8" customWidth="1"/>
    <col min="11008" max="11008" width="56.59765625" style="8" customWidth="1"/>
    <col min="11009" max="11009" width="9" style="8"/>
    <col min="11010" max="11010" width="9.3984375" style="8" customWidth="1"/>
    <col min="11011" max="11011" width="11.09765625" style="8" customWidth="1"/>
    <col min="11012" max="11012" width="15.19921875" style="8" customWidth="1"/>
    <col min="11013" max="11013" width="9" style="8"/>
    <col min="11014" max="11015" width="13.5" style="8" bestFit="1" customWidth="1"/>
    <col min="11016" max="11016" width="8.19921875" style="8" bestFit="1" customWidth="1"/>
    <col min="11017" max="11260" width="9" style="8"/>
    <col min="11261" max="11261" width="11.69921875" style="8" customWidth="1"/>
    <col min="11262" max="11262" width="14.69921875" style="8" customWidth="1"/>
    <col min="11263" max="11263" width="10.5" style="8" customWidth="1"/>
    <col min="11264" max="11264" width="56.59765625" style="8" customWidth="1"/>
    <col min="11265" max="11265" width="9" style="8"/>
    <col min="11266" max="11266" width="9.3984375" style="8" customWidth="1"/>
    <col min="11267" max="11267" width="11.09765625" style="8" customWidth="1"/>
    <col min="11268" max="11268" width="15.19921875" style="8" customWidth="1"/>
    <col min="11269" max="11269" width="9" style="8"/>
    <col min="11270" max="11271" width="13.5" style="8" bestFit="1" customWidth="1"/>
    <col min="11272" max="11272" width="8.19921875" style="8" bestFit="1" customWidth="1"/>
    <col min="11273" max="11516" width="9" style="8"/>
    <col min="11517" max="11517" width="11.69921875" style="8" customWidth="1"/>
    <col min="11518" max="11518" width="14.69921875" style="8" customWidth="1"/>
    <col min="11519" max="11519" width="10.5" style="8" customWidth="1"/>
    <col min="11520" max="11520" width="56.59765625" style="8" customWidth="1"/>
    <col min="11521" max="11521" width="9" style="8"/>
    <col min="11522" max="11522" width="9.3984375" style="8" customWidth="1"/>
    <col min="11523" max="11523" width="11.09765625" style="8" customWidth="1"/>
    <col min="11524" max="11524" width="15.19921875" style="8" customWidth="1"/>
    <col min="11525" max="11525" width="9" style="8"/>
    <col min="11526" max="11527" width="13.5" style="8" bestFit="1" customWidth="1"/>
    <col min="11528" max="11528" width="8.19921875" style="8" bestFit="1" customWidth="1"/>
    <col min="11529" max="11772" width="9" style="8"/>
    <col min="11773" max="11773" width="11.69921875" style="8" customWidth="1"/>
    <col min="11774" max="11774" width="14.69921875" style="8" customWidth="1"/>
    <col min="11775" max="11775" width="10.5" style="8" customWidth="1"/>
    <col min="11776" max="11776" width="56.59765625" style="8" customWidth="1"/>
    <col min="11777" max="11777" width="9" style="8"/>
    <col min="11778" max="11778" width="9.3984375" style="8" customWidth="1"/>
    <col min="11779" max="11779" width="11.09765625" style="8" customWidth="1"/>
    <col min="11780" max="11780" width="15.19921875" style="8" customWidth="1"/>
    <col min="11781" max="11781" width="9" style="8"/>
    <col min="11782" max="11783" width="13.5" style="8" bestFit="1" customWidth="1"/>
    <col min="11784" max="11784" width="8.19921875" style="8" bestFit="1" customWidth="1"/>
    <col min="11785" max="12028" width="9" style="8"/>
    <col min="12029" max="12029" width="11.69921875" style="8" customWidth="1"/>
    <col min="12030" max="12030" width="14.69921875" style="8" customWidth="1"/>
    <col min="12031" max="12031" width="10.5" style="8" customWidth="1"/>
    <col min="12032" max="12032" width="56.59765625" style="8" customWidth="1"/>
    <col min="12033" max="12033" width="9" style="8"/>
    <col min="12034" max="12034" width="9.3984375" style="8" customWidth="1"/>
    <col min="12035" max="12035" width="11.09765625" style="8" customWidth="1"/>
    <col min="12036" max="12036" width="15.19921875" style="8" customWidth="1"/>
    <col min="12037" max="12037" width="9" style="8"/>
    <col min="12038" max="12039" width="13.5" style="8" bestFit="1" customWidth="1"/>
    <col min="12040" max="12040" width="8.19921875" style="8" bestFit="1" customWidth="1"/>
    <col min="12041" max="12284" width="9" style="8"/>
    <col min="12285" max="12285" width="11.69921875" style="8" customWidth="1"/>
    <col min="12286" max="12286" width="14.69921875" style="8" customWidth="1"/>
    <col min="12287" max="12287" width="10.5" style="8" customWidth="1"/>
    <col min="12288" max="12288" width="56.59765625" style="8" customWidth="1"/>
    <col min="12289" max="12289" width="9" style="8"/>
    <col min="12290" max="12290" width="9.3984375" style="8" customWidth="1"/>
    <col min="12291" max="12291" width="11.09765625" style="8" customWidth="1"/>
    <col min="12292" max="12292" width="15.19921875" style="8" customWidth="1"/>
    <col min="12293" max="12293" width="9" style="8"/>
    <col min="12294" max="12295" width="13.5" style="8" bestFit="1" customWidth="1"/>
    <col min="12296" max="12296" width="8.19921875" style="8" bestFit="1" customWidth="1"/>
    <col min="12297" max="12540" width="9" style="8"/>
    <col min="12541" max="12541" width="11.69921875" style="8" customWidth="1"/>
    <col min="12542" max="12542" width="14.69921875" style="8" customWidth="1"/>
    <col min="12543" max="12543" width="10.5" style="8" customWidth="1"/>
    <col min="12544" max="12544" width="56.59765625" style="8" customWidth="1"/>
    <col min="12545" max="12545" width="9" style="8"/>
    <col min="12546" max="12546" width="9.3984375" style="8" customWidth="1"/>
    <col min="12547" max="12547" width="11.09765625" style="8" customWidth="1"/>
    <col min="12548" max="12548" width="15.19921875" style="8" customWidth="1"/>
    <col min="12549" max="12549" width="9" style="8"/>
    <col min="12550" max="12551" width="13.5" style="8" bestFit="1" customWidth="1"/>
    <col min="12552" max="12552" width="8.19921875" style="8" bestFit="1" customWidth="1"/>
    <col min="12553" max="12796" width="9" style="8"/>
    <col min="12797" max="12797" width="11.69921875" style="8" customWidth="1"/>
    <col min="12798" max="12798" width="14.69921875" style="8" customWidth="1"/>
    <col min="12799" max="12799" width="10.5" style="8" customWidth="1"/>
    <col min="12800" max="12800" width="56.59765625" style="8" customWidth="1"/>
    <col min="12801" max="12801" width="9" style="8"/>
    <col min="12802" max="12802" width="9.3984375" style="8" customWidth="1"/>
    <col min="12803" max="12803" width="11.09765625" style="8" customWidth="1"/>
    <col min="12804" max="12804" width="15.19921875" style="8" customWidth="1"/>
    <col min="12805" max="12805" width="9" style="8"/>
    <col min="12806" max="12807" width="13.5" style="8" bestFit="1" customWidth="1"/>
    <col min="12808" max="12808" width="8.19921875" style="8" bestFit="1" customWidth="1"/>
    <col min="12809" max="13052" width="9" style="8"/>
    <col min="13053" max="13053" width="11.69921875" style="8" customWidth="1"/>
    <col min="13054" max="13054" width="14.69921875" style="8" customWidth="1"/>
    <col min="13055" max="13055" width="10.5" style="8" customWidth="1"/>
    <col min="13056" max="13056" width="56.59765625" style="8" customWidth="1"/>
    <col min="13057" max="13057" width="9" style="8"/>
    <col min="13058" max="13058" width="9.3984375" style="8" customWidth="1"/>
    <col min="13059" max="13059" width="11.09765625" style="8" customWidth="1"/>
    <col min="13060" max="13060" width="15.19921875" style="8" customWidth="1"/>
    <col min="13061" max="13061" width="9" style="8"/>
    <col min="13062" max="13063" width="13.5" style="8" bestFit="1" customWidth="1"/>
    <col min="13064" max="13064" width="8.19921875" style="8" bestFit="1" customWidth="1"/>
    <col min="13065" max="13308" width="9" style="8"/>
    <col min="13309" max="13309" width="11.69921875" style="8" customWidth="1"/>
    <col min="13310" max="13310" width="14.69921875" style="8" customWidth="1"/>
    <col min="13311" max="13311" width="10.5" style="8" customWidth="1"/>
    <col min="13312" max="13312" width="56.59765625" style="8" customWidth="1"/>
    <col min="13313" max="13313" width="9" style="8"/>
    <col min="13314" max="13314" width="9.3984375" style="8" customWidth="1"/>
    <col min="13315" max="13315" width="11.09765625" style="8" customWidth="1"/>
    <col min="13316" max="13316" width="15.19921875" style="8" customWidth="1"/>
    <col min="13317" max="13317" width="9" style="8"/>
    <col min="13318" max="13319" width="13.5" style="8" bestFit="1" customWidth="1"/>
    <col min="13320" max="13320" width="8.19921875" style="8" bestFit="1" customWidth="1"/>
    <col min="13321" max="13564" width="9" style="8"/>
    <col min="13565" max="13565" width="11.69921875" style="8" customWidth="1"/>
    <col min="13566" max="13566" width="14.69921875" style="8" customWidth="1"/>
    <col min="13567" max="13567" width="10.5" style="8" customWidth="1"/>
    <col min="13568" max="13568" width="56.59765625" style="8" customWidth="1"/>
    <col min="13569" max="13569" width="9" style="8"/>
    <col min="13570" max="13570" width="9.3984375" style="8" customWidth="1"/>
    <col min="13571" max="13571" width="11.09765625" style="8" customWidth="1"/>
    <col min="13572" max="13572" width="15.19921875" style="8" customWidth="1"/>
    <col min="13573" max="13573" width="9" style="8"/>
    <col min="13574" max="13575" width="13.5" style="8" bestFit="1" customWidth="1"/>
    <col min="13576" max="13576" width="8.19921875" style="8" bestFit="1" customWidth="1"/>
    <col min="13577" max="13820" width="9" style="8"/>
    <col min="13821" max="13821" width="11.69921875" style="8" customWidth="1"/>
    <col min="13822" max="13822" width="14.69921875" style="8" customWidth="1"/>
    <col min="13823" max="13823" width="10.5" style="8" customWidth="1"/>
    <col min="13824" max="13824" width="56.59765625" style="8" customWidth="1"/>
    <col min="13825" max="13825" width="9" style="8"/>
    <col min="13826" max="13826" width="9.3984375" style="8" customWidth="1"/>
    <col min="13827" max="13827" width="11.09765625" style="8" customWidth="1"/>
    <col min="13828" max="13828" width="15.19921875" style="8" customWidth="1"/>
    <col min="13829" max="13829" width="9" style="8"/>
    <col min="13830" max="13831" width="13.5" style="8" bestFit="1" customWidth="1"/>
    <col min="13832" max="13832" width="8.19921875" style="8" bestFit="1" customWidth="1"/>
    <col min="13833" max="14076" width="9" style="8"/>
    <col min="14077" max="14077" width="11.69921875" style="8" customWidth="1"/>
    <col min="14078" max="14078" width="14.69921875" style="8" customWidth="1"/>
    <col min="14079" max="14079" width="10.5" style="8" customWidth="1"/>
    <col min="14080" max="14080" width="56.59765625" style="8" customWidth="1"/>
    <col min="14081" max="14081" width="9" style="8"/>
    <col min="14082" max="14082" width="9.3984375" style="8" customWidth="1"/>
    <col min="14083" max="14083" width="11.09765625" style="8" customWidth="1"/>
    <col min="14084" max="14084" width="15.19921875" style="8" customWidth="1"/>
    <col min="14085" max="14085" width="9" style="8"/>
    <col min="14086" max="14087" width="13.5" style="8" bestFit="1" customWidth="1"/>
    <col min="14088" max="14088" width="8.19921875" style="8" bestFit="1" customWidth="1"/>
    <col min="14089" max="14332" width="9" style="8"/>
    <col min="14333" max="14333" width="11.69921875" style="8" customWidth="1"/>
    <col min="14334" max="14334" width="14.69921875" style="8" customWidth="1"/>
    <col min="14335" max="14335" width="10.5" style="8" customWidth="1"/>
    <col min="14336" max="14336" width="56.59765625" style="8" customWidth="1"/>
    <col min="14337" max="14337" width="9" style="8"/>
    <col min="14338" max="14338" width="9.3984375" style="8" customWidth="1"/>
    <col min="14339" max="14339" width="11.09765625" style="8" customWidth="1"/>
    <col min="14340" max="14340" width="15.19921875" style="8" customWidth="1"/>
    <col min="14341" max="14341" width="9" style="8"/>
    <col min="14342" max="14343" width="13.5" style="8" bestFit="1" customWidth="1"/>
    <col min="14344" max="14344" width="8.19921875" style="8" bestFit="1" customWidth="1"/>
    <col min="14345" max="14588" width="9" style="8"/>
    <col min="14589" max="14589" width="11.69921875" style="8" customWidth="1"/>
    <col min="14590" max="14590" width="14.69921875" style="8" customWidth="1"/>
    <col min="14591" max="14591" width="10.5" style="8" customWidth="1"/>
    <col min="14592" max="14592" width="56.59765625" style="8" customWidth="1"/>
    <col min="14593" max="14593" width="9" style="8"/>
    <col min="14594" max="14594" width="9.3984375" style="8" customWidth="1"/>
    <col min="14595" max="14595" width="11.09765625" style="8" customWidth="1"/>
    <col min="14596" max="14596" width="15.19921875" style="8" customWidth="1"/>
    <col min="14597" max="14597" width="9" style="8"/>
    <col min="14598" max="14599" width="13.5" style="8" bestFit="1" customWidth="1"/>
    <col min="14600" max="14600" width="8.19921875" style="8" bestFit="1" customWidth="1"/>
    <col min="14601" max="14844" width="9" style="8"/>
    <col min="14845" max="14845" width="11.69921875" style="8" customWidth="1"/>
    <col min="14846" max="14846" width="14.69921875" style="8" customWidth="1"/>
    <col min="14847" max="14847" width="10.5" style="8" customWidth="1"/>
    <col min="14848" max="14848" width="56.59765625" style="8" customWidth="1"/>
    <col min="14849" max="14849" width="9" style="8"/>
    <col min="14850" max="14850" width="9.3984375" style="8" customWidth="1"/>
    <col min="14851" max="14851" width="11.09765625" style="8" customWidth="1"/>
    <col min="14852" max="14852" width="15.19921875" style="8" customWidth="1"/>
    <col min="14853" max="14853" width="9" style="8"/>
    <col min="14854" max="14855" width="13.5" style="8" bestFit="1" customWidth="1"/>
    <col min="14856" max="14856" width="8.19921875" style="8" bestFit="1" customWidth="1"/>
    <col min="14857" max="15100" width="9" style="8"/>
    <col min="15101" max="15101" width="11.69921875" style="8" customWidth="1"/>
    <col min="15102" max="15102" width="14.69921875" style="8" customWidth="1"/>
    <col min="15103" max="15103" width="10.5" style="8" customWidth="1"/>
    <col min="15104" max="15104" width="56.59765625" style="8" customWidth="1"/>
    <col min="15105" max="15105" width="9" style="8"/>
    <col min="15106" max="15106" width="9.3984375" style="8" customWidth="1"/>
    <col min="15107" max="15107" width="11.09765625" style="8" customWidth="1"/>
    <col min="15108" max="15108" width="15.19921875" style="8" customWidth="1"/>
    <col min="15109" max="15109" width="9" style="8"/>
    <col min="15110" max="15111" width="13.5" style="8" bestFit="1" customWidth="1"/>
    <col min="15112" max="15112" width="8.19921875" style="8" bestFit="1" customWidth="1"/>
    <col min="15113" max="15356" width="9" style="8"/>
    <col min="15357" max="15357" width="11.69921875" style="8" customWidth="1"/>
    <col min="15358" max="15358" width="14.69921875" style="8" customWidth="1"/>
    <col min="15359" max="15359" width="10.5" style="8" customWidth="1"/>
    <col min="15360" max="15360" width="56.59765625" style="8" customWidth="1"/>
    <col min="15361" max="15361" width="9" style="8"/>
    <col min="15362" max="15362" width="9.3984375" style="8" customWidth="1"/>
    <col min="15363" max="15363" width="11.09765625" style="8" customWidth="1"/>
    <col min="15364" max="15364" width="15.19921875" style="8" customWidth="1"/>
    <col min="15365" max="15365" width="9" style="8"/>
    <col min="15366" max="15367" width="13.5" style="8" bestFit="1" customWidth="1"/>
    <col min="15368" max="15368" width="8.19921875" style="8" bestFit="1" customWidth="1"/>
    <col min="15369" max="15612" width="9" style="8"/>
    <col min="15613" max="15613" width="11.69921875" style="8" customWidth="1"/>
    <col min="15614" max="15614" width="14.69921875" style="8" customWidth="1"/>
    <col min="15615" max="15615" width="10.5" style="8" customWidth="1"/>
    <col min="15616" max="15616" width="56.59765625" style="8" customWidth="1"/>
    <col min="15617" max="15617" width="9" style="8"/>
    <col min="15618" max="15618" width="9.3984375" style="8" customWidth="1"/>
    <col min="15619" max="15619" width="11.09765625" style="8" customWidth="1"/>
    <col min="15620" max="15620" width="15.19921875" style="8" customWidth="1"/>
    <col min="15621" max="15621" width="9" style="8"/>
    <col min="15622" max="15623" width="13.5" style="8" bestFit="1" customWidth="1"/>
    <col min="15624" max="15624" width="8.19921875" style="8" bestFit="1" customWidth="1"/>
    <col min="15625" max="15868" width="9" style="8"/>
    <col min="15869" max="15869" width="11.69921875" style="8" customWidth="1"/>
    <col min="15870" max="15870" width="14.69921875" style="8" customWidth="1"/>
    <col min="15871" max="15871" width="10.5" style="8" customWidth="1"/>
    <col min="15872" max="15872" width="56.59765625" style="8" customWidth="1"/>
    <col min="15873" max="15873" width="9" style="8"/>
    <col min="15874" max="15874" width="9.3984375" style="8" customWidth="1"/>
    <col min="15875" max="15875" width="11.09765625" style="8" customWidth="1"/>
    <col min="15876" max="15876" width="15.19921875" style="8" customWidth="1"/>
    <col min="15877" max="15877" width="9" style="8"/>
    <col min="15878" max="15879" width="13.5" style="8" bestFit="1" customWidth="1"/>
    <col min="15880" max="15880" width="8.19921875" style="8" bestFit="1" customWidth="1"/>
    <col min="15881" max="16124" width="9" style="8"/>
    <col min="16125" max="16125" width="11.69921875" style="8" customWidth="1"/>
    <col min="16126" max="16126" width="14.69921875" style="8" customWidth="1"/>
    <col min="16127" max="16127" width="10.5" style="8" customWidth="1"/>
    <col min="16128" max="16128" width="56.59765625" style="8" customWidth="1"/>
    <col min="16129" max="16129" width="9" style="8"/>
    <col min="16130" max="16130" width="9.3984375" style="8" customWidth="1"/>
    <col min="16131" max="16131" width="11.09765625" style="8" customWidth="1"/>
    <col min="16132" max="16132" width="15.19921875" style="8" customWidth="1"/>
    <col min="16133" max="16133" width="9" style="8"/>
    <col min="16134" max="16135" width="13.5" style="8" bestFit="1" customWidth="1"/>
    <col min="16136" max="16136" width="8.19921875" style="8" bestFit="1" customWidth="1"/>
    <col min="16137" max="16384" width="9" style="8"/>
  </cols>
  <sheetData>
    <row r="1" spans="2:227" ht="13.8" thickBot="1" x14ac:dyDescent="0.3"/>
    <row r="2" spans="2:227" x14ac:dyDescent="0.25">
      <c r="B2" s="3" t="s">
        <v>321</v>
      </c>
      <c r="C2" s="4"/>
      <c r="D2" s="5"/>
      <c r="E2" s="5"/>
      <c r="F2" s="6"/>
      <c r="G2" s="7" t="s">
        <v>322</v>
      </c>
      <c r="H2" s="6">
        <v>0.47510000000000002</v>
      </c>
      <c r="I2" s="341"/>
      <c r="J2" s="342"/>
    </row>
    <row r="3" spans="2:227" x14ac:dyDescent="0.25">
      <c r="B3" s="9" t="s">
        <v>323</v>
      </c>
      <c r="C3" s="10" t="s">
        <v>106</v>
      </c>
      <c r="F3" s="12"/>
      <c r="G3" s="13" t="s">
        <v>324</v>
      </c>
      <c r="H3" s="12">
        <v>0.84150000000000003</v>
      </c>
      <c r="I3" s="343"/>
      <c r="J3" s="344"/>
    </row>
    <row r="4" spans="2:227" x14ac:dyDescent="0.25">
      <c r="B4" s="9" t="s">
        <v>325</v>
      </c>
      <c r="C4" s="14"/>
      <c r="F4" s="15"/>
      <c r="G4" s="16" t="s">
        <v>326</v>
      </c>
      <c r="H4" s="17">
        <v>45017</v>
      </c>
      <c r="I4" s="343"/>
      <c r="J4" s="344"/>
    </row>
    <row r="5" spans="2:227" x14ac:dyDescent="0.25">
      <c r="B5" s="9"/>
      <c r="C5" s="8"/>
      <c r="F5" s="18"/>
      <c r="G5" s="16" t="s">
        <v>327</v>
      </c>
      <c r="H5" s="18">
        <v>0.25</v>
      </c>
      <c r="I5" s="343"/>
      <c r="J5" s="344"/>
    </row>
    <row r="6" spans="2:227" x14ac:dyDescent="0.25">
      <c r="B6" s="19"/>
      <c r="C6" s="8"/>
      <c r="I6" s="343"/>
      <c r="J6" s="344"/>
    </row>
    <row r="7" spans="2:227" x14ac:dyDescent="0.25">
      <c r="B7" s="20"/>
      <c r="C7" s="21"/>
      <c r="D7" s="22"/>
      <c r="I7" s="343"/>
      <c r="J7" s="344"/>
    </row>
    <row r="8" spans="2:227" ht="14.4" thickBot="1" x14ac:dyDescent="0.3">
      <c r="B8" s="23"/>
      <c r="C8" s="24"/>
      <c r="D8" s="24"/>
      <c r="E8" s="25"/>
      <c r="F8" s="25"/>
      <c r="G8" s="25"/>
      <c r="H8" s="25"/>
      <c r="I8" s="345"/>
      <c r="J8" s="346"/>
    </row>
    <row r="9" spans="2:227" x14ac:dyDescent="0.25">
      <c r="B9" s="26"/>
      <c r="I9" s="27"/>
      <c r="J9" s="28"/>
    </row>
    <row r="10" spans="2:227" ht="13.8" thickBot="1" x14ac:dyDescent="0.3">
      <c r="B10" s="347" t="s">
        <v>328</v>
      </c>
      <c r="C10" s="348"/>
      <c r="D10" s="348"/>
      <c r="E10" s="348"/>
      <c r="F10" s="348"/>
      <c r="G10" s="348"/>
      <c r="H10" s="348"/>
      <c r="I10" s="348"/>
      <c r="J10" s="349"/>
    </row>
    <row r="11" spans="2:227" ht="13.8" thickBot="1" x14ac:dyDescent="0.3">
      <c r="B11" s="29" t="s">
        <v>329</v>
      </c>
      <c r="C11" s="30" t="s">
        <v>330</v>
      </c>
      <c r="D11" s="30" t="s">
        <v>331</v>
      </c>
      <c r="E11" s="31" t="s">
        <v>332</v>
      </c>
      <c r="F11" s="31" t="s">
        <v>333</v>
      </c>
      <c r="G11" s="31" t="s">
        <v>334</v>
      </c>
      <c r="H11" s="31" t="s">
        <v>335</v>
      </c>
      <c r="I11" s="32" t="s">
        <v>336</v>
      </c>
      <c r="J11" s="33" t="s">
        <v>337</v>
      </c>
    </row>
    <row r="12" spans="2:227" s="39" customFormat="1" ht="15" thickBot="1" x14ac:dyDescent="0.35">
      <c r="B12" s="34" t="s">
        <v>338</v>
      </c>
      <c r="C12" s="35" t="s">
        <v>107</v>
      </c>
      <c r="D12" s="36"/>
      <c r="E12" s="36"/>
      <c r="F12" s="36"/>
      <c r="G12" s="36"/>
      <c r="H12" s="36"/>
      <c r="I12" s="37"/>
      <c r="J12" s="38"/>
    </row>
    <row r="13" spans="2:227" s="46" customFormat="1" ht="22.8" x14ac:dyDescent="0.3">
      <c r="B13" s="40" t="s">
        <v>15</v>
      </c>
      <c r="C13" s="41" t="s">
        <v>18</v>
      </c>
      <c r="D13" s="42" t="s">
        <v>19</v>
      </c>
      <c r="E13" s="43">
        <v>3</v>
      </c>
      <c r="F13" s="43"/>
      <c r="G13" s="43"/>
      <c r="H13" s="43"/>
      <c r="I13" s="44"/>
      <c r="J13" s="45">
        <f>E13</f>
        <v>3</v>
      </c>
    </row>
    <row r="14" spans="2:227" s="46" customFormat="1" ht="23.4" thickBot="1" x14ac:dyDescent="0.35">
      <c r="B14" s="40" t="s">
        <v>20</v>
      </c>
      <c r="C14" s="41" t="s">
        <v>22</v>
      </c>
      <c r="D14" s="42" t="s">
        <v>19</v>
      </c>
      <c r="E14" s="43">
        <v>3</v>
      </c>
      <c r="F14" s="43"/>
      <c r="G14" s="43"/>
      <c r="H14" s="43"/>
      <c r="I14" s="44"/>
      <c r="J14" s="45">
        <f>E14</f>
        <v>3</v>
      </c>
    </row>
    <row r="15" spans="2:227" s="49" customFormat="1" ht="15" thickBot="1" x14ac:dyDescent="0.35">
      <c r="B15" s="34" t="s">
        <v>341</v>
      </c>
      <c r="C15" s="35" t="s">
        <v>24</v>
      </c>
      <c r="D15" s="36"/>
      <c r="E15" s="37"/>
      <c r="F15" s="37"/>
      <c r="G15" s="37"/>
      <c r="H15" s="37"/>
      <c r="I15" s="37"/>
      <c r="J15" s="3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48"/>
      <c r="DW15" s="48"/>
      <c r="DX15" s="48"/>
      <c r="DY15" s="48"/>
      <c r="DZ15" s="48"/>
      <c r="EA15" s="48"/>
      <c r="EB15" s="48"/>
      <c r="EC15" s="48"/>
      <c r="ED15" s="48"/>
      <c r="EE15" s="48"/>
      <c r="EF15" s="48"/>
      <c r="EG15" s="48"/>
      <c r="EH15" s="48"/>
      <c r="EI15" s="48"/>
      <c r="EJ15" s="48"/>
      <c r="EK15" s="48"/>
      <c r="EL15" s="48"/>
      <c r="EM15" s="48"/>
      <c r="EN15" s="48"/>
      <c r="EO15" s="48"/>
      <c r="EP15" s="48"/>
      <c r="EQ15" s="48"/>
      <c r="ER15" s="48"/>
      <c r="ES15" s="48"/>
      <c r="ET15" s="48"/>
      <c r="EU15" s="48"/>
      <c r="EV15" s="48"/>
      <c r="EW15" s="48"/>
      <c r="EX15" s="48"/>
      <c r="EY15" s="48"/>
      <c r="EZ15" s="48"/>
      <c r="FA15" s="48"/>
      <c r="FB15" s="48"/>
      <c r="FC15" s="48"/>
      <c r="FD15" s="48"/>
      <c r="FE15" s="48"/>
      <c r="FF15" s="48"/>
      <c r="FG15" s="48"/>
      <c r="FH15" s="48"/>
      <c r="FI15" s="48"/>
      <c r="FJ15" s="48"/>
      <c r="FK15" s="48"/>
      <c r="FL15" s="48"/>
      <c r="FM15" s="48"/>
      <c r="FN15" s="48"/>
      <c r="FO15" s="48"/>
      <c r="FP15" s="48"/>
      <c r="FQ15" s="48"/>
      <c r="FR15" s="48"/>
      <c r="FS15" s="48"/>
      <c r="FT15" s="48"/>
      <c r="FU15" s="48"/>
      <c r="FV15" s="48"/>
      <c r="FW15" s="48"/>
      <c r="FX15" s="48"/>
      <c r="FY15" s="48"/>
      <c r="FZ15" s="48"/>
      <c r="GA15" s="48"/>
      <c r="GB15" s="48"/>
      <c r="GC15" s="48"/>
      <c r="GD15" s="48"/>
      <c r="GE15" s="48"/>
      <c r="GF15" s="48"/>
      <c r="GG15" s="48"/>
      <c r="GH15" s="48"/>
      <c r="GI15" s="48"/>
      <c r="GJ15" s="48"/>
      <c r="GK15" s="48"/>
      <c r="GL15" s="48"/>
      <c r="GM15" s="48"/>
      <c r="GN15" s="48"/>
      <c r="GO15" s="48"/>
      <c r="GP15" s="48"/>
      <c r="GQ15" s="48"/>
      <c r="GR15" s="48"/>
      <c r="GS15" s="48"/>
      <c r="GT15" s="48"/>
      <c r="GU15" s="48"/>
      <c r="GV15" s="48"/>
      <c r="GW15" s="48"/>
      <c r="GX15" s="48"/>
      <c r="GY15" s="48"/>
      <c r="GZ15" s="48"/>
      <c r="HA15" s="48"/>
      <c r="HB15" s="48"/>
      <c r="HC15" s="48"/>
      <c r="HD15" s="48"/>
      <c r="HE15" s="48"/>
      <c r="HF15" s="48"/>
      <c r="HG15" s="48"/>
      <c r="HH15" s="48"/>
      <c r="HI15" s="48"/>
      <c r="HJ15" s="48"/>
      <c r="HK15" s="48"/>
      <c r="HL15" s="48"/>
      <c r="HM15" s="48"/>
      <c r="HN15" s="48"/>
      <c r="HO15" s="48"/>
      <c r="HP15" s="48"/>
      <c r="HQ15" s="48"/>
      <c r="HR15" s="48"/>
      <c r="HS15" s="48"/>
    </row>
    <row r="16" spans="2:227" s="49" customFormat="1" ht="15" thickBot="1" x14ac:dyDescent="0.35">
      <c r="B16" s="34" t="s">
        <v>25</v>
      </c>
      <c r="C16" s="35" t="s">
        <v>26</v>
      </c>
      <c r="D16" s="36"/>
      <c r="E16" s="37"/>
      <c r="F16" s="37"/>
      <c r="G16" s="37"/>
      <c r="H16" s="37"/>
      <c r="I16" s="37"/>
      <c r="J16" s="3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/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8"/>
      <c r="FF16" s="48"/>
      <c r="FG16" s="48"/>
      <c r="FH16" s="48"/>
      <c r="FI16" s="48"/>
      <c r="FJ16" s="48"/>
      <c r="FK16" s="48"/>
      <c r="FL16" s="48"/>
      <c r="FM16" s="48"/>
      <c r="FN16" s="48"/>
      <c r="FO16" s="48"/>
      <c r="FP16" s="48"/>
      <c r="FQ16" s="48"/>
      <c r="FR16" s="48"/>
      <c r="FS16" s="48"/>
      <c r="FT16" s="48"/>
      <c r="FU16" s="48"/>
      <c r="FV16" s="48"/>
      <c r="FW16" s="48"/>
      <c r="FX16" s="48"/>
      <c r="FY16" s="48"/>
      <c r="FZ16" s="48"/>
      <c r="GA16" s="48"/>
      <c r="GB16" s="48"/>
      <c r="GC16" s="48"/>
      <c r="GD16" s="48"/>
      <c r="GE16" s="48"/>
      <c r="GF16" s="48"/>
      <c r="GG16" s="48"/>
      <c r="GH16" s="48"/>
      <c r="GI16" s="48"/>
      <c r="GJ16" s="48"/>
      <c r="GK16" s="48"/>
      <c r="GL16" s="48"/>
      <c r="GM16" s="48"/>
      <c r="GN16" s="48"/>
      <c r="GO16" s="48"/>
      <c r="GP16" s="48"/>
      <c r="GQ16" s="48"/>
      <c r="GR16" s="48"/>
      <c r="GS16" s="48"/>
      <c r="GT16" s="48"/>
      <c r="GU16" s="48"/>
      <c r="GV16" s="48"/>
      <c r="GW16" s="48"/>
      <c r="GX16" s="48"/>
      <c r="GY16" s="48"/>
      <c r="GZ16" s="48"/>
      <c r="HA16" s="48"/>
      <c r="HB16" s="48"/>
      <c r="HC16" s="48"/>
      <c r="HD16" s="48"/>
      <c r="HE16" s="48"/>
      <c r="HF16" s="48"/>
      <c r="HG16" s="48"/>
      <c r="HH16" s="48"/>
      <c r="HI16" s="48"/>
      <c r="HJ16" s="48"/>
      <c r="HK16" s="48"/>
      <c r="HL16" s="48"/>
      <c r="HM16" s="48"/>
      <c r="HN16" s="48"/>
      <c r="HO16" s="48"/>
      <c r="HP16" s="48"/>
      <c r="HQ16" s="48"/>
      <c r="HR16" s="48"/>
      <c r="HS16" s="48"/>
    </row>
    <row r="17" spans="2:227" s="46" customFormat="1" ht="23.4" thickBot="1" x14ac:dyDescent="0.35">
      <c r="B17" s="40" t="s">
        <v>27</v>
      </c>
      <c r="C17" s="41" t="s">
        <v>29</v>
      </c>
      <c r="D17" s="50" t="s">
        <v>30</v>
      </c>
      <c r="E17" s="51"/>
      <c r="F17" s="51"/>
      <c r="G17" s="51"/>
      <c r="H17" s="51"/>
      <c r="I17" s="51">
        <v>483.86</v>
      </c>
      <c r="J17" s="45">
        <f>I17</f>
        <v>483.86</v>
      </c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/>
      <c r="CR17" s="47"/>
      <c r="CS17" s="47"/>
      <c r="CT17" s="47"/>
      <c r="CU17" s="47"/>
      <c r="CV17" s="47"/>
      <c r="CW17" s="47"/>
      <c r="CX17" s="47"/>
      <c r="CY17" s="47"/>
      <c r="CZ17" s="47"/>
      <c r="DA17" s="47"/>
      <c r="DB17" s="47"/>
      <c r="DC17" s="47"/>
      <c r="DD17" s="47"/>
      <c r="DE17" s="47"/>
      <c r="DF17" s="47"/>
      <c r="DG17" s="47"/>
      <c r="DH17" s="47"/>
      <c r="DI17" s="47"/>
      <c r="DJ17" s="47"/>
      <c r="DK17" s="47"/>
      <c r="DL17" s="47"/>
      <c r="DM17" s="47"/>
      <c r="DN17" s="47"/>
      <c r="DO17" s="47"/>
      <c r="DP17" s="47"/>
      <c r="DQ17" s="47"/>
      <c r="DR17" s="47"/>
      <c r="DS17" s="47"/>
      <c r="DT17" s="47"/>
      <c r="DU17" s="47"/>
      <c r="DV17" s="47"/>
      <c r="DW17" s="47"/>
      <c r="DX17" s="47"/>
      <c r="DY17" s="47"/>
      <c r="DZ17" s="47"/>
      <c r="EA17" s="47"/>
      <c r="EB17" s="47"/>
      <c r="EC17" s="47"/>
      <c r="ED17" s="47"/>
      <c r="EE17" s="47"/>
      <c r="EF17" s="47"/>
      <c r="EG17" s="47"/>
      <c r="EH17" s="47"/>
      <c r="EI17" s="47"/>
      <c r="EJ17" s="47"/>
      <c r="EK17" s="47"/>
      <c r="EL17" s="47"/>
      <c r="EM17" s="47"/>
      <c r="EN17" s="47"/>
      <c r="EO17" s="47"/>
      <c r="EP17" s="47"/>
      <c r="EQ17" s="47"/>
      <c r="ER17" s="47"/>
      <c r="ES17" s="47"/>
      <c r="ET17" s="47"/>
      <c r="EU17" s="47"/>
      <c r="EV17" s="47"/>
      <c r="EW17" s="47"/>
      <c r="EX17" s="47"/>
      <c r="EY17" s="47"/>
      <c r="EZ17" s="47"/>
      <c r="FA17" s="47"/>
      <c r="FB17" s="47"/>
      <c r="FC17" s="47"/>
      <c r="FD17" s="47"/>
      <c r="FE17" s="47"/>
      <c r="FF17" s="47"/>
      <c r="FG17" s="47"/>
      <c r="FH17" s="47"/>
      <c r="FI17" s="47"/>
      <c r="FJ17" s="47"/>
      <c r="FK17" s="47"/>
      <c r="FL17" s="47"/>
      <c r="FM17" s="47"/>
      <c r="FN17" s="47"/>
      <c r="FO17" s="47"/>
      <c r="FP17" s="47"/>
      <c r="FQ17" s="47"/>
      <c r="FR17" s="47"/>
      <c r="FS17" s="47"/>
      <c r="FT17" s="47"/>
      <c r="FU17" s="47"/>
      <c r="FV17" s="47"/>
      <c r="FW17" s="47"/>
      <c r="FX17" s="47"/>
      <c r="FY17" s="47"/>
      <c r="FZ17" s="47"/>
      <c r="GA17" s="47"/>
      <c r="GB17" s="47"/>
      <c r="GC17" s="47"/>
      <c r="GD17" s="47"/>
      <c r="GE17" s="47"/>
      <c r="GF17" s="47"/>
      <c r="GG17" s="47"/>
      <c r="GH17" s="47"/>
      <c r="GI17" s="47"/>
      <c r="GJ17" s="47"/>
      <c r="GK17" s="47"/>
      <c r="GL17" s="47"/>
      <c r="GM17" s="47"/>
      <c r="GN17" s="47"/>
      <c r="GO17" s="47"/>
      <c r="GP17" s="47"/>
      <c r="GQ17" s="47"/>
      <c r="GR17" s="47"/>
      <c r="GS17" s="47"/>
      <c r="GT17" s="47"/>
      <c r="GU17" s="47"/>
      <c r="GV17" s="47"/>
      <c r="GW17" s="47"/>
      <c r="GX17" s="47"/>
      <c r="GY17" s="47"/>
      <c r="GZ17" s="47"/>
      <c r="HA17" s="47"/>
      <c r="HB17" s="47"/>
      <c r="HC17" s="47"/>
      <c r="HD17" s="47"/>
      <c r="HE17" s="47"/>
      <c r="HF17" s="47"/>
      <c r="HG17" s="47"/>
      <c r="HH17" s="47"/>
      <c r="HI17" s="47"/>
      <c r="HJ17" s="47"/>
      <c r="HK17" s="47"/>
      <c r="HL17" s="47"/>
      <c r="HM17" s="47"/>
      <c r="HN17" s="47"/>
      <c r="HO17" s="47"/>
      <c r="HP17" s="47"/>
      <c r="HQ17" s="47"/>
      <c r="HR17" s="47"/>
      <c r="HS17" s="47"/>
    </row>
    <row r="18" spans="2:227" s="49" customFormat="1" ht="15" thickBot="1" x14ac:dyDescent="0.35">
      <c r="B18" s="34" t="s">
        <v>31</v>
      </c>
      <c r="C18" s="35" t="s">
        <v>32</v>
      </c>
      <c r="D18" s="36"/>
      <c r="E18" s="37"/>
      <c r="F18" s="37"/>
      <c r="G18" s="37"/>
      <c r="H18" s="37"/>
      <c r="I18" s="37"/>
      <c r="J18" s="3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  <c r="DL18" s="48"/>
      <c r="DM18" s="48"/>
      <c r="DN18" s="48"/>
      <c r="DO18" s="48"/>
      <c r="DP18" s="48"/>
      <c r="DQ18" s="48"/>
      <c r="DR18" s="48"/>
      <c r="DS18" s="48"/>
      <c r="DT18" s="48"/>
      <c r="DU18" s="48"/>
      <c r="DV18" s="48"/>
      <c r="DW18" s="48"/>
      <c r="DX18" s="48"/>
      <c r="DY18" s="48"/>
      <c r="DZ18" s="48"/>
      <c r="EA18" s="48"/>
      <c r="EB18" s="48"/>
      <c r="EC18" s="48"/>
      <c r="ED18" s="48"/>
      <c r="EE18" s="48"/>
      <c r="EF18" s="48"/>
      <c r="EG18" s="48"/>
      <c r="EH18" s="48"/>
      <c r="EI18" s="48"/>
      <c r="EJ18" s="48"/>
      <c r="EK18" s="48"/>
      <c r="EL18" s="48"/>
      <c r="EM18" s="48"/>
      <c r="EN18" s="48"/>
      <c r="EO18" s="48"/>
      <c r="EP18" s="48"/>
      <c r="EQ18" s="48"/>
      <c r="ER18" s="48"/>
      <c r="ES18" s="48"/>
      <c r="ET18" s="48"/>
      <c r="EU18" s="48"/>
      <c r="EV18" s="48"/>
      <c r="EW18" s="48"/>
      <c r="EX18" s="48"/>
      <c r="EY18" s="48"/>
      <c r="EZ18" s="48"/>
      <c r="FA18" s="48"/>
      <c r="FB18" s="48"/>
      <c r="FC18" s="48"/>
      <c r="FD18" s="48"/>
      <c r="FE18" s="48"/>
      <c r="FF18" s="48"/>
      <c r="FG18" s="48"/>
      <c r="FH18" s="48"/>
      <c r="FI18" s="48"/>
      <c r="FJ18" s="48"/>
      <c r="FK18" s="48"/>
      <c r="FL18" s="48"/>
      <c r="FM18" s="48"/>
      <c r="FN18" s="48"/>
      <c r="FO18" s="48"/>
      <c r="FP18" s="48"/>
      <c r="FQ18" s="48"/>
      <c r="FR18" s="48"/>
      <c r="FS18" s="48"/>
      <c r="FT18" s="48"/>
      <c r="FU18" s="48"/>
      <c r="FV18" s="48"/>
      <c r="FW18" s="48"/>
      <c r="FX18" s="48"/>
      <c r="FY18" s="48"/>
      <c r="FZ18" s="48"/>
      <c r="GA18" s="48"/>
      <c r="GB18" s="48"/>
      <c r="GC18" s="48"/>
      <c r="GD18" s="48"/>
      <c r="GE18" s="48"/>
      <c r="GF18" s="48"/>
      <c r="GG18" s="48"/>
      <c r="GH18" s="48"/>
      <c r="GI18" s="48"/>
      <c r="GJ18" s="48"/>
      <c r="GK18" s="48"/>
      <c r="GL18" s="48"/>
      <c r="GM18" s="48"/>
      <c r="GN18" s="48"/>
      <c r="GO18" s="48"/>
      <c r="GP18" s="48"/>
      <c r="GQ18" s="48"/>
      <c r="GR18" s="48"/>
      <c r="GS18" s="48"/>
      <c r="GT18" s="48"/>
      <c r="GU18" s="48"/>
      <c r="GV18" s="48"/>
      <c r="GW18" s="48"/>
      <c r="GX18" s="48"/>
      <c r="GY18" s="48"/>
      <c r="GZ18" s="48"/>
      <c r="HA18" s="48"/>
      <c r="HB18" s="48"/>
      <c r="HC18" s="48"/>
      <c r="HD18" s="48"/>
      <c r="HE18" s="48"/>
      <c r="HF18" s="48"/>
      <c r="HG18" s="48"/>
      <c r="HH18" s="48"/>
      <c r="HI18" s="48"/>
      <c r="HJ18" s="48"/>
      <c r="HK18" s="48"/>
      <c r="HL18" s="48"/>
      <c r="HM18" s="48"/>
      <c r="HN18" s="48"/>
      <c r="HO18" s="48"/>
      <c r="HP18" s="48"/>
      <c r="HQ18" s="48"/>
      <c r="HR18" s="48"/>
      <c r="HS18" s="48"/>
    </row>
    <row r="19" spans="2:227" s="46" customFormat="1" ht="34.799999999999997" thickBot="1" x14ac:dyDescent="0.35">
      <c r="B19" s="40" t="s">
        <v>33</v>
      </c>
      <c r="C19" s="52" t="s">
        <v>35</v>
      </c>
      <c r="D19" s="50" t="s">
        <v>30</v>
      </c>
      <c r="E19" s="51"/>
      <c r="F19" s="51"/>
      <c r="G19" s="51"/>
      <c r="H19" s="51"/>
      <c r="I19" s="51">
        <v>483.86</v>
      </c>
      <c r="J19" s="45">
        <f>I19</f>
        <v>483.86</v>
      </c>
      <c r="K19" s="53"/>
      <c r="L19" s="54"/>
      <c r="M19" s="53"/>
      <c r="N19" s="55"/>
      <c r="O19" s="53"/>
      <c r="P19" s="56"/>
      <c r="Q19" s="57"/>
      <c r="R19" s="58"/>
      <c r="S19" s="53"/>
      <c r="T19" s="53"/>
      <c r="U19" s="53"/>
      <c r="V19" s="55"/>
      <c r="W19" s="53"/>
      <c r="X19" s="56"/>
      <c r="Y19" s="57"/>
      <c r="Z19" s="58"/>
      <c r="AA19" s="53"/>
      <c r="AB19" s="53"/>
      <c r="AC19" s="53"/>
      <c r="AD19" s="55"/>
      <c r="AE19" s="53"/>
      <c r="AF19" s="56"/>
      <c r="AG19" s="57"/>
      <c r="AH19" s="58"/>
      <c r="AI19" s="53"/>
      <c r="AJ19" s="53"/>
      <c r="AK19" s="53"/>
      <c r="AL19" s="55"/>
      <c r="AM19" s="53"/>
      <c r="AN19" s="56"/>
      <c r="AO19" s="57"/>
      <c r="AP19" s="58"/>
      <c r="AQ19" s="53"/>
      <c r="AR19" s="53"/>
      <c r="AS19" s="53"/>
      <c r="AT19" s="55"/>
      <c r="AU19" s="53"/>
      <c r="AV19" s="56"/>
      <c r="AW19" s="57"/>
      <c r="AX19" s="58"/>
      <c r="AY19" s="53"/>
      <c r="AZ19" s="53"/>
      <c r="BA19" s="53"/>
      <c r="BB19" s="55"/>
      <c r="BC19" s="53"/>
      <c r="BD19" s="56"/>
      <c r="BE19" s="57"/>
      <c r="BF19" s="58"/>
      <c r="BG19" s="53"/>
      <c r="BH19" s="53"/>
      <c r="BI19" s="53"/>
      <c r="BJ19" s="55"/>
      <c r="BK19" s="53"/>
      <c r="BL19" s="56"/>
      <c r="BM19" s="57"/>
      <c r="BN19" s="58"/>
      <c r="BO19" s="53"/>
      <c r="BP19" s="53"/>
      <c r="BQ19" s="53"/>
      <c r="BR19" s="55"/>
      <c r="BS19" s="53"/>
      <c r="BT19" s="56"/>
      <c r="BU19" s="57"/>
      <c r="BV19" s="58"/>
      <c r="BW19" s="53"/>
      <c r="BX19" s="53"/>
      <c r="BY19" s="53"/>
      <c r="BZ19" s="55"/>
      <c r="CA19" s="53"/>
      <c r="CB19" s="56"/>
      <c r="CC19" s="57"/>
      <c r="CD19" s="58"/>
      <c r="CE19" s="53"/>
      <c r="CF19" s="53"/>
      <c r="CG19" s="53"/>
      <c r="CH19" s="55"/>
      <c r="CI19" s="53"/>
      <c r="CJ19" s="56"/>
      <c r="CK19" s="57"/>
      <c r="CL19" s="58"/>
      <c r="CM19" s="53"/>
      <c r="CN19" s="53"/>
      <c r="CO19" s="53"/>
      <c r="CP19" s="55"/>
      <c r="CQ19" s="53"/>
      <c r="CR19" s="56"/>
      <c r="CS19" s="57"/>
      <c r="CT19" s="58"/>
      <c r="CU19" s="53"/>
      <c r="CV19" s="53"/>
      <c r="CW19" s="53"/>
      <c r="CX19" s="55"/>
      <c r="CY19" s="53"/>
      <c r="CZ19" s="56"/>
      <c r="DA19" s="57"/>
      <c r="DB19" s="58"/>
      <c r="DC19" s="53"/>
      <c r="DD19" s="53"/>
      <c r="DE19" s="53"/>
      <c r="DF19" s="55"/>
      <c r="DG19" s="53"/>
      <c r="DH19" s="56"/>
      <c r="DI19" s="57"/>
      <c r="DJ19" s="58"/>
      <c r="DK19" s="53"/>
      <c r="DL19" s="53"/>
      <c r="DM19" s="53"/>
      <c r="DN19" s="55"/>
      <c r="DO19" s="53"/>
      <c r="DP19" s="56"/>
      <c r="DQ19" s="57"/>
      <c r="DR19" s="58"/>
      <c r="DS19" s="53"/>
      <c r="DT19" s="53"/>
      <c r="DU19" s="53"/>
      <c r="DV19" s="55"/>
      <c r="DW19" s="53"/>
      <c r="DX19" s="56"/>
      <c r="DY19" s="57"/>
      <c r="DZ19" s="58"/>
      <c r="EA19" s="53"/>
      <c r="EB19" s="53"/>
      <c r="EC19" s="53"/>
      <c r="ED19" s="55"/>
      <c r="EE19" s="53"/>
      <c r="EF19" s="56"/>
      <c r="EG19" s="57"/>
      <c r="EH19" s="58"/>
      <c r="EI19" s="53"/>
      <c r="EJ19" s="53"/>
      <c r="EK19" s="53"/>
      <c r="EL19" s="55"/>
      <c r="EM19" s="53"/>
      <c r="EN19" s="56"/>
      <c r="EO19" s="57"/>
      <c r="EP19" s="58"/>
      <c r="EQ19" s="53"/>
      <c r="ER19" s="53"/>
      <c r="ES19" s="53"/>
      <c r="ET19" s="55"/>
      <c r="EU19" s="53"/>
      <c r="EV19" s="56"/>
      <c r="EW19" s="57"/>
      <c r="EX19" s="58"/>
      <c r="EY19" s="53"/>
      <c r="EZ19" s="53"/>
      <c r="FA19" s="53"/>
      <c r="FB19" s="55"/>
      <c r="FC19" s="53"/>
      <c r="FD19" s="56"/>
      <c r="FE19" s="57"/>
      <c r="FF19" s="58"/>
      <c r="FG19" s="53"/>
      <c r="FH19" s="53"/>
      <c r="FI19" s="53"/>
      <c r="FJ19" s="55"/>
      <c r="FK19" s="53"/>
      <c r="FL19" s="56"/>
      <c r="FM19" s="57"/>
      <c r="FN19" s="58"/>
      <c r="FO19" s="53"/>
      <c r="FP19" s="53"/>
      <c r="FQ19" s="53"/>
      <c r="FR19" s="55"/>
      <c r="FS19" s="53"/>
      <c r="FT19" s="56"/>
      <c r="FU19" s="57"/>
      <c r="FV19" s="58"/>
      <c r="FW19" s="53"/>
      <c r="FX19" s="53"/>
      <c r="FY19" s="53"/>
      <c r="FZ19" s="55"/>
      <c r="GA19" s="53"/>
      <c r="GB19" s="56"/>
      <c r="GC19" s="57"/>
      <c r="GD19" s="58"/>
      <c r="GE19" s="53"/>
      <c r="GF19" s="53"/>
      <c r="GG19" s="53"/>
      <c r="GH19" s="55"/>
      <c r="GI19" s="53"/>
      <c r="GJ19" s="56"/>
      <c r="GK19" s="57"/>
      <c r="GL19" s="58"/>
      <c r="GM19" s="53"/>
      <c r="GN19" s="53"/>
      <c r="GO19" s="53"/>
      <c r="GP19" s="55"/>
      <c r="GQ19" s="53"/>
      <c r="GR19" s="56"/>
      <c r="GS19" s="57"/>
      <c r="GT19" s="58"/>
      <c r="GU19" s="53"/>
      <c r="GV19" s="53"/>
      <c r="GW19" s="53"/>
      <c r="GX19" s="55"/>
      <c r="GY19" s="53"/>
      <c r="GZ19" s="56"/>
      <c r="HA19" s="57"/>
      <c r="HB19" s="58"/>
      <c r="HC19" s="53"/>
      <c r="HD19" s="53"/>
      <c r="HE19" s="53"/>
      <c r="HF19" s="55"/>
      <c r="HG19" s="53"/>
      <c r="HH19" s="56"/>
      <c r="HI19" s="57"/>
      <c r="HJ19" s="58"/>
      <c r="HK19" s="53"/>
      <c r="HL19" s="53"/>
      <c r="HM19" s="53"/>
      <c r="HN19" s="55"/>
      <c r="HO19" s="53"/>
      <c r="HP19" s="56"/>
      <c r="HQ19" s="57"/>
      <c r="HR19" s="58"/>
      <c r="HS19" s="53"/>
    </row>
    <row r="20" spans="2:227" s="39" customFormat="1" ht="15" thickBot="1" x14ac:dyDescent="0.35">
      <c r="B20" s="34" t="s">
        <v>36</v>
      </c>
      <c r="C20" s="35" t="s">
        <v>108</v>
      </c>
      <c r="D20" s="36"/>
      <c r="E20" s="36"/>
      <c r="F20" s="36"/>
      <c r="G20" s="36"/>
      <c r="H20" s="36"/>
      <c r="I20" s="37"/>
      <c r="J20" s="38"/>
    </row>
    <row r="21" spans="2:227" s="46" customFormat="1" ht="14.4" x14ac:dyDescent="0.3">
      <c r="B21" s="40" t="s">
        <v>37</v>
      </c>
      <c r="C21" s="41" t="s">
        <v>39</v>
      </c>
      <c r="D21" s="42" t="s">
        <v>30</v>
      </c>
      <c r="E21" s="43"/>
      <c r="F21" s="43">
        <v>3</v>
      </c>
      <c r="G21" s="43"/>
      <c r="H21" s="43">
        <v>2</v>
      </c>
      <c r="I21" s="44"/>
      <c r="J21" s="45">
        <f>F21*H21</f>
        <v>6</v>
      </c>
    </row>
    <row r="22" spans="2:227" s="46" customFormat="1" ht="23.4" thickBot="1" x14ac:dyDescent="0.35">
      <c r="B22" s="40" t="s">
        <v>40</v>
      </c>
      <c r="C22" s="41" t="s">
        <v>42</v>
      </c>
      <c r="D22" s="42" t="s">
        <v>30</v>
      </c>
      <c r="E22" s="43"/>
      <c r="F22" s="43"/>
      <c r="G22" s="43"/>
      <c r="H22" s="43"/>
      <c r="I22" s="44">
        <v>106.5</v>
      </c>
      <c r="J22" s="45">
        <f>I22</f>
        <v>106.5</v>
      </c>
    </row>
    <row r="23" spans="2:227" s="49" customFormat="1" ht="15" thickBot="1" x14ac:dyDescent="0.35">
      <c r="B23" s="34" t="s">
        <v>217</v>
      </c>
      <c r="C23" s="35" t="s">
        <v>218</v>
      </c>
      <c r="D23" s="36"/>
      <c r="E23" s="37"/>
      <c r="F23" s="37"/>
      <c r="G23" s="37"/>
      <c r="H23" s="37"/>
      <c r="I23" s="37"/>
      <c r="J23" s="3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48"/>
      <c r="CO23" s="48"/>
      <c r="CP23" s="48"/>
      <c r="CQ23" s="48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48"/>
      <c r="DC23" s="48"/>
      <c r="DD23" s="48"/>
      <c r="DE23" s="48"/>
      <c r="DF23" s="48"/>
      <c r="DG23" s="48"/>
      <c r="DH23" s="48"/>
      <c r="DI23" s="48"/>
      <c r="DJ23" s="48"/>
      <c r="DK23" s="48"/>
      <c r="DL23" s="48"/>
      <c r="DM23" s="48"/>
      <c r="DN23" s="48"/>
      <c r="DO23" s="48"/>
      <c r="DP23" s="48"/>
      <c r="DQ23" s="48"/>
      <c r="DR23" s="48"/>
      <c r="DS23" s="48"/>
      <c r="DT23" s="48"/>
      <c r="DU23" s="48"/>
      <c r="DV23" s="48"/>
      <c r="DW23" s="48"/>
      <c r="DX23" s="48"/>
      <c r="DY23" s="48"/>
      <c r="DZ23" s="48"/>
      <c r="EA23" s="48"/>
      <c r="EB23" s="48"/>
      <c r="EC23" s="48"/>
      <c r="ED23" s="48"/>
      <c r="EE23" s="48"/>
      <c r="EF23" s="48"/>
      <c r="EG23" s="48"/>
      <c r="EH23" s="48"/>
      <c r="EI23" s="48"/>
      <c r="EJ23" s="48"/>
      <c r="EK23" s="48"/>
      <c r="EL23" s="48"/>
      <c r="EM23" s="48"/>
      <c r="EN23" s="48"/>
      <c r="EO23" s="48"/>
      <c r="EP23" s="48"/>
      <c r="EQ23" s="48"/>
      <c r="ER23" s="48"/>
      <c r="ES23" s="48"/>
      <c r="ET23" s="48"/>
      <c r="EU23" s="48"/>
      <c r="EV23" s="48"/>
      <c r="EW23" s="48"/>
      <c r="EX23" s="48"/>
      <c r="EY23" s="48"/>
      <c r="EZ23" s="48"/>
      <c r="FA23" s="48"/>
      <c r="FB23" s="48"/>
      <c r="FC23" s="48"/>
      <c r="FD23" s="48"/>
      <c r="FE23" s="48"/>
      <c r="FF23" s="48"/>
      <c r="FG23" s="48"/>
      <c r="FH23" s="48"/>
      <c r="FI23" s="48"/>
      <c r="FJ23" s="48"/>
      <c r="FK23" s="48"/>
      <c r="FL23" s="48"/>
      <c r="FM23" s="48"/>
      <c r="FN23" s="48"/>
      <c r="FO23" s="48"/>
      <c r="FP23" s="48"/>
      <c r="FQ23" s="48"/>
      <c r="FR23" s="48"/>
      <c r="FS23" s="48"/>
      <c r="FT23" s="48"/>
      <c r="FU23" s="48"/>
      <c r="FV23" s="48"/>
      <c r="FW23" s="48"/>
      <c r="FX23" s="48"/>
      <c r="FY23" s="48"/>
      <c r="FZ23" s="48"/>
      <c r="GA23" s="48"/>
      <c r="GB23" s="48"/>
      <c r="GC23" s="48"/>
      <c r="GD23" s="48"/>
      <c r="GE23" s="48"/>
      <c r="GF23" s="48"/>
      <c r="GG23" s="48"/>
      <c r="GH23" s="48"/>
      <c r="GI23" s="48"/>
      <c r="GJ23" s="48"/>
      <c r="GK23" s="48"/>
      <c r="GL23" s="48"/>
      <c r="GM23" s="48"/>
      <c r="GN23" s="48"/>
      <c r="GO23" s="48"/>
      <c r="GP23" s="48"/>
      <c r="GQ23" s="48"/>
      <c r="GR23" s="48"/>
      <c r="GS23" s="48"/>
      <c r="GT23" s="48"/>
      <c r="GU23" s="48"/>
      <c r="GV23" s="48"/>
      <c r="GW23" s="48"/>
      <c r="GX23" s="48"/>
      <c r="GY23" s="48"/>
      <c r="GZ23" s="48"/>
      <c r="HA23" s="48"/>
      <c r="HB23" s="48"/>
      <c r="HC23" s="48"/>
      <c r="HD23" s="48"/>
      <c r="HE23" s="48"/>
      <c r="HF23" s="48"/>
      <c r="HG23" s="48"/>
      <c r="HH23" s="48"/>
      <c r="HI23" s="48"/>
      <c r="HJ23" s="48"/>
      <c r="HK23" s="48"/>
      <c r="HL23" s="48"/>
      <c r="HM23" s="48"/>
      <c r="HN23" s="48"/>
      <c r="HO23" s="48"/>
      <c r="HP23" s="48"/>
      <c r="HQ23" s="48"/>
      <c r="HR23" s="48"/>
      <c r="HS23" s="48"/>
    </row>
    <row r="24" spans="2:227" s="46" customFormat="1" ht="57.6" thickBot="1" x14ac:dyDescent="0.35">
      <c r="B24" s="40" t="s">
        <v>219</v>
      </c>
      <c r="C24" s="41" t="s">
        <v>220</v>
      </c>
      <c r="D24" s="50" t="s">
        <v>207</v>
      </c>
      <c r="E24" s="51"/>
      <c r="F24" s="51">
        <v>35</v>
      </c>
      <c r="G24" s="51"/>
      <c r="H24" s="51"/>
      <c r="I24" s="51"/>
      <c r="J24" s="45">
        <f>F24</f>
        <v>35</v>
      </c>
      <c r="K24" s="53"/>
      <c r="L24" s="54"/>
      <c r="M24" s="55"/>
      <c r="N24" s="53"/>
      <c r="O24" s="56"/>
      <c r="P24" s="57"/>
      <c r="Q24" s="58"/>
      <c r="R24" s="53"/>
      <c r="S24" s="53"/>
      <c r="T24" s="53"/>
      <c r="U24" s="55"/>
      <c r="V24" s="53"/>
      <c r="W24" s="56"/>
      <c r="X24" s="57"/>
      <c r="Y24" s="58"/>
      <c r="Z24" s="53"/>
      <c r="AA24" s="53"/>
      <c r="AB24" s="53"/>
      <c r="AC24" s="55"/>
      <c r="AD24" s="53"/>
      <c r="AE24" s="56"/>
      <c r="AF24" s="57"/>
      <c r="AG24" s="58"/>
      <c r="AH24" s="53"/>
      <c r="AI24" s="53"/>
      <c r="AJ24" s="53"/>
      <c r="AK24" s="55"/>
      <c r="AL24" s="53"/>
      <c r="AM24" s="56"/>
      <c r="AN24" s="57"/>
      <c r="AO24" s="58"/>
      <c r="AP24" s="53"/>
      <c r="AQ24" s="53"/>
      <c r="AR24" s="53"/>
      <c r="AS24" s="55"/>
      <c r="AT24" s="53"/>
      <c r="AU24" s="56"/>
      <c r="AV24" s="57"/>
      <c r="AW24" s="58"/>
      <c r="AX24" s="53"/>
      <c r="AY24" s="53"/>
      <c r="AZ24" s="53"/>
      <c r="BA24" s="55"/>
      <c r="BB24" s="53"/>
      <c r="BC24" s="56"/>
      <c r="BD24" s="57"/>
      <c r="BE24" s="58"/>
      <c r="BF24" s="53"/>
      <c r="BG24" s="53"/>
      <c r="BH24" s="53"/>
      <c r="BI24" s="55"/>
      <c r="BJ24" s="53"/>
      <c r="BK24" s="56"/>
      <c r="BL24" s="57"/>
      <c r="BM24" s="58"/>
      <c r="BN24" s="53"/>
      <c r="BO24" s="53"/>
      <c r="BP24" s="53"/>
      <c r="BQ24" s="55"/>
      <c r="BR24" s="53"/>
      <c r="BS24" s="56"/>
      <c r="BT24" s="57"/>
      <c r="BU24" s="58"/>
      <c r="BV24" s="53"/>
      <c r="BW24" s="53"/>
      <c r="BX24" s="53"/>
      <c r="BY24" s="55"/>
      <c r="BZ24" s="53"/>
      <c r="CA24" s="56"/>
      <c r="CB24" s="57"/>
      <c r="CC24" s="58"/>
      <c r="CD24" s="53"/>
      <c r="CE24" s="53"/>
      <c r="CF24" s="53"/>
      <c r="CG24" s="55"/>
      <c r="CH24" s="53"/>
      <c r="CI24" s="56"/>
      <c r="CJ24" s="57"/>
      <c r="CK24" s="58"/>
      <c r="CL24" s="53"/>
      <c r="CM24" s="53"/>
      <c r="CN24" s="53"/>
      <c r="CO24" s="55"/>
      <c r="CP24" s="53"/>
      <c r="CQ24" s="56"/>
      <c r="CR24" s="57"/>
      <c r="CS24" s="58"/>
      <c r="CT24" s="53"/>
      <c r="CU24" s="53"/>
      <c r="CV24" s="53"/>
      <c r="CW24" s="55"/>
      <c r="CX24" s="53"/>
      <c r="CY24" s="56"/>
      <c r="CZ24" s="57"/>
      <c r="DA24" s="58"/>
      <c r="DB24" s="53"/>
      <c r="DC24" s="53"/>
      <c r="DD24" s="53"/>
      <c r="DE24" s="55"/>
      <c r="DF24" s="53"/>
      <c r="DG24" s="56"/>
      <c r="DH24" s="57"/>
      <c r="DI24" s="58"/>
      <c r="DJ24" s="53"/>
      <c r="DK24" s="53"/>
      <c r="DL24" s="53"/>
      <c r="DM24" s="55"/>
      <c r="DN24" s="53"/>
      <c r="DO24" s="56"/>
      <c r="DP24" s="57"/>
      <c r="DQ24" s="58"/>
      <c r="DR24" s="53"/>
      <c r="DS24" s="53"/>
      <c r="DT24" s="53"/>
      <c r="DU24" s="55"/>
      <c r="DV24" s="53"/>
      <c r="DW24" s="56"/>
      <c r="DX24" s="57"/>
      <c r="DY24" s="58"/>
      <c r="DZ24" s="53"/>
      <c r="EA24" s="53"/>
      <c r="EB24" s="53"/>
      <c r="EC24" s="55"/>
      <c r="ED24" s="53"/>
      <c r="EE24" s="56"/>
      <c r="EF24" s="57"/>
      <c r="EG24" s="58"/>
      <c r="EH24" s="53"/>
      <c r="EI24" s="53"/>
      <c r="EJ24" s="53"/>
      <c r="EK24" s="55"/>
      <c r="EL24" s="53"/>
      <c r="EM24" s="56"/>
      <c r="EN24" s="57"/>
      <c r="EO24" s="58"/>
      <c r="EP24" s="53"/>
      <c r="EQ24" s="53"/>
      <c r="ER24" s="53"/>
      <c r="ES24" s="55"/>
      <c r="ET24" s="53"/>
      <c r="EU24" s="56"/>
      <c r="EV24" s="57"/>
      <c r="EW24" s="58"/>
      <c r="EX24" s="53"/>
      <c r="EY24" s="53"/>
      <c r="EZ24" s="53"/>
      <c r="FA24" s="55"/>
      <c r="FB24" s="53"/>
      <c r="FC24" s="56"/>
      <c r="FD24" s="57"/>
      <c r="FE24" s="58"/>
      <c r="FF24" s="53"/>
      <c r="FG24" s="53"/>
      <c r="FH24" s="53"/>
      <c r="FI24" s="55"/>
      <c r="FJ24" s="53"/>
      <c r="FK24" s="56"/>
      <c r="FL24" s="57"/>
      <c r="FM24" s="58"/>
      <c r="FN24" s="53"/>
      <c r="FO24" s="53"/>
      <c r="FP24" s="53"/>
      <c r="FQ24" s="55"/>
      <c r="FR24" s="53"/>
      <c r="FS24" s="56"/>
      <c r="FT24" s="57"/>
      <c r="FU24" s="58"/>
      <c r="FV24" s="53"/>
      <c r="FW24" s="53"/>
      <c r="FX24" s="53"/>
      <c r="FY24" s="55"/>
      <c r="FZ24" s="53"/>
      <c r="GA24" s="56"/>
      <c r="GB24" s="57"/>
      <c r="GC24" s="58"/>
      <c r="GD24" s="53"/>
      <c r="GE24" s="53"/>
      <c r="GF24" s="53"/>
      <c r="GG24" s="55"/>
      <c r="GH24" s="53"/>
      <c r="GI24" s="56"/>
      <c r="GJ24" s="57"/>
      <c r="GK24" s="58"/>
      <c r="GL24" s="53"/>
      <c r="GM24" s="53"/>
      <c r="GN24" s="53"/>
      <c r="GO24" s="55"/>
      <c r="GP24" s="53"/>
      <c r="GQ24" s="56"/>
      <c r="GR24" s="57"/>
      <c r="GS24" s="58"/>
      <c r="GT24" s="53"/>
      <c r="GU24" s="53"/>
      <c r="GV24" s="53"/>
      <c r="GW24" s="55"/>
      <c r="GX24" s="53"/>
      <c r="GY24" s="56"/>
      <c r="GZ24" s="57"/>
      <c r="HA24" s="58"/>
      <c r="HB24" s="53"/>
      <c r="HC24" s="53"/>
      <c r="HD24" s="53"/>
      <c r="HE24" s="55"/>
      <c r="HF24" s="53"/>
      <c r="HG24" s="56"/>
      <c r="HH24" s="57"/>
      <c r="HI24" s="58"/>
      <c r="HJ24" s="53"/>
      <c r="HK24" s="53"/>
      <c r="HL24" s="53"/>
      <c r="HM24" s="55"/>
      <c r="HN24" s="53"/>
      <c r="HO24" s="56"/>
      <c r="HP24" s="57"/>
      <c r="HQ24" s="58"/>
      <c r="HR24" s="53"/>
      <c r="HS24" s="47"/>
    </row>
    <row r="25" spans="2:227" s="46" customFormat="1" ht="15" thickBot="1" x14ac:dyDescent="0.35">
      <c r="B25" s="34" t="s">
        <v>44</v>
      </c>
      <c r="C25" s="35" t="s">
        <v>109</v>
      </c>
      <c r="D25" s="36"/>
      <c r="E25" s="37"/>
      <c r="F25" s="37"/>
      <c r="G25" s="37"/>
      <c r="H25" s="37"/>
      <c r="I25" s="37"/>
      <c r="J25" s="38"/>
      <c r="L25" s="54"/>
    </row>
    <row r="26" spans="2:227" s="46" customFormat="1" ht="34.200000000000003" x14ac:dyDescent="0.3">
      <c r="B26" s="40" t="s">
        <v>45</v>
      </c>
      <c r="C26" s="41" t="s">
        <v>47</v>
      </c>
      <c r="D26" s="50" t="s">
        <v>48</v>
      </c>
      <c r="E26" s="51">
        <v>30</v>
      </c>
      <c r="F26" s="51"/>
      <c r="G26" s="51"/>
      <c r="H26" s="51"/>
      <c r="I26" s="44"/>
      <c r="J26" s="45">
        <f>E26</f>
        <v>30</v>
      </c>
      <c r="K26" s="59"/>
      <c r="L26" s="54"/>
    </row>
    <row r="27" spans="2:227" s="46" customFormat="1" ht="69" thickBot="1" x14ac:dyDescent="0.35">
      <c r="B27" s="40" t="s">
        <v>49</v>
      </c>
      <c r="C27" s="41" t="s">
        <v>51</v>
      </c>
      <c r="D27" s="50" t="s">
        <v>48</v>
      </c>
      <c r="E27" s="51">
        <v>30</v>
      </c>
      <c r="F27" s="51"/>
      <c r="G27" s="51"/>
      <c r="H27" s="51"/>
      <c r="I27" s="44"/>
      <c r="J27" s="45">
        <f t="shared" ref="J27" si="0">E27</f>
        <v>30</v>
      </c>
      <c r="L27" s="54"/>
    </row>
    <row r="28" spans="2:227" s="46" customFormat="1" ht="15" thickBot="1" x14ac:dyDescent="0.35">
      <c r="B28" s="34" t="s">
        <v>52</v>
      </c>
      <c r="C28" s="35" t="s">
        <v>53</v>
      </c>
      <c r="D28" s="36"/>
      <c r="E28" s="37"/>
      <c r="F28" s="37"/>
      <c r="G28" s="37"/>
      <c r="H28" s="37"/>
      <c r="I28" s="37"/>
      <c r="J28" s="38"/>
      <c r="L28" s="54"/>
    </row>
    <row r="29" spans="2:227" s="46" customFormat="1" ht="34.200000000000003" x14ac:dyDescent="0.3">
      <c r="B29" s="40" t="s">
        <v>54</v>
      </c>
      <c r="C29" s="41" t="s">
        <v>56</v>
      </c>
      <c r="D29" s="50" t="s">
        <v>57</v>
      </c>
      <c r="E29" s="51">
        <v>87.6</v>
      </c>
      <c r="F29" s="51"/>
      <c r="G29" s="51"/>
      <c r="H29" s="51"/>
      <c r="I29" s="44"/>
      <c r="J29" s="45">
        <f t="shared" ref="J29:J38" si="1">E29</f>
        <v>87.6</v>
      </c>
      <c r="L29" s="54"/>
    </row>
    <row r="30" spans="2:227" s="46" customFormat="1" ht="34.200000000000003" x14ac:dyDescent="0.3">
      <c r="B30" s="60" t="s">
        <v>58</v>
      </c>
      <c r="C30" s="41" t="s">
        <v>60</v>
      </c>
      <c r="D30" s="50" t="s">
        <v>57</v>
      </c>
      <c r="E30" s="51">
        <v>289.52999999999997</v>
      </c>
      <c r="F30" s="51"/>
      <c r="G30" s="51"/>
      <c r="H30" s="51"/>
      <c r="I30" s="44"/>
      <c r="J30" s="45">
        <f t="shared" si="1"/>
        <v>289.52999999999997</v>
      </c>
      <c r="L30" s="54"/>
    </row>
    <row r="31" spans="2:227" s="46" customFormat="1" ht="34.200000000000003" x14ac:dyDescent="0.3">
      <c r="B31" s="40" t="s">
        <v>61</v>
      </c>
      <c r="C31" s="41" t="s">
        <v>111</v>
      </c>
      <c r="D31" s="50" t="s">
        <v>57</v>
      </c>
      <c r="E31" s="51">
        <v>190.4</v>
      </c>
      <c r="F31" s="51"/>
      <c r="G31" s="51"/>
      <c r="H31" s="51"/>
      <c r="I31" s="44"/>
      <c r="J31" s="45">
        <f t="shared" si="1"/>
        <v>190.4</v>
      </c>
      <c r="L31" s="54"/>
    </row>
    <row r="32" spans="2:227" s="46" customFormat="1" ht="45.6" x14ac:dyDescent="0.3">
      <c r="B32" s="60" t="s">
        <v>62</v>
      </c>
      <c r="C32" s="41" t="s">
        <v>113</v>
      </c>
      <c r="D32" s="50" t="s">
        <v>57</v>
      </c>
      <c r="E32" s="51">
        <v>159</v>
      </c>
      <c r="F32" s="51"/>
      <c r="G32" s="51"/>
      <c r="H32" s="51"/>
      <c r="I32" s="44"/>
      <c r="J32" s="45">
        <f t="shared" si="1"/>
        <v>159</v>
      </c>
      <c r="L32" s="54"/>
    </row>
    <row r="33" spans="2:12" s="46" customFormat="1" ht="45.6" x14ac:dyDescent="0.3">
      <c r="B33" s="40" t="s">
        <v>63</v>
      </c>
      <c r="C33" s="41" t="s">
        <v>115</v>
      </c>
      <c r="D33" s="50" t="s">
        <v>57</v>
      </c>
      <c r="E33" s="51">
        <v>122.5</v>
      </c>
      <c r="F33" s="51"/>
      <c r="G33" s="51"/>
      <c r="H33" s="51"/>
      <c r="I33" s="44"/>
      <c r="J33" s="45">
        <f t="shared" si="1"/>
        <v>122.5</v>
      </c>
      <c r="L33" s="54"/>
    </row>
    <row r="34" spans="2:12" s="46" customFormat="1" ht="34.200000000000003" x14ac:dyDescent="0.3">
      <c r="B34" s="60" t="s">
        <v>64</v>
      </c>
      <c r="C34" s="41" t="s">
        <v>68</v>
      </c>
      <c r="D34" s="50" t="s">
        <v>48</v>
      </c>
      <c r="E34" s="51">
        <v>17.5</v>
      </c>
      <c r="F34" s="51"/>
      <c r="G34" s="51"/>
      <c r="H34" s="51"/>
      <c r="I34" s="44"/>
      <c r="J34" s="45">
        <f t="shared" si="1"/>
        <v>17.5</v>
      </c>
      <c r="L34" s="54"/>
    </row>
    <row r="35" spans="2:12" s="46" customFormat="1" ht="34.200000000000003" x14ac:dyDescent="0.3">
      <c r="B35" s="60" t="s">
        <v>65</v>
      </c>
      <c r="C35" s="41" t="s">
        <v>117</v>
      </c>
      <c r="D35" s="50" t="s">
        <v>48</v>
      </c>
      <c r="E35" s="51">
        <v>3.6</v>
      </c>
      <c r="F35" s="51"/>
      <c r="G35" s="51"/>
      <c r="H35" s="51"/>
      <c r="I35" s="44"/>
      <c r="J35" s="45">
        <f t="shared" si="1"/>
        <v>3.6</v>
      </c>
      <c r="L35" s="54"/>
    </row>
    <row r="36" spans="2:12" s="46" customFormat="1" ht="34.200000000000003" x14ac:dyDescent="0.3">
      <c r="B36" s="40" t="s">
        <v>66</v>
      </c>
      <c r="C36" s="41" t="s">
        <v>105</v>
      </c>
      <c r="D36" s="50" t="s">
        <v>48</v>
      </c>
      <c r="E36" s="51">
        <v>17.5</v>
      </c>
      <c r="F36" s="51"/>
      <c r="G36" s="51"/>
      <c r="H36" s="51"/>
      <c r="I36" s="44"/>
      <c r="J36" s="45">
        <f t="shared" si="1"/>
        <v>17.5</v>
      </c>
      <c r="L36" s="54"/>
    </row>
    <row r="37" spans="2:12" s="46" customFormat="1" ht="45.6" x14ac:dyDescent="0.3">
      <c r="B37" s="60" t="s">
        <v>314</v>
      </c>
      <c r="C37" s="41" t="s">
        <v>313</v>
      </c>
      <c r="D37" s="50" t="s">
        <v>57</v>
      </c>
      <c r="E37" s="51">
        <v>1400</v>
      </c>
      <c r="F37" s="51"/>
      <c r="G37" s="51"/>
      <c r="H37" s="51"/>
      <c r="I37" s="44"/>
      <c r="J37" s="45">
        <f t="shared" si="1"/>
        <v>1400</v>
      </c>
      <c r="L37" s="54"/>
    </row>
    <row r="38" spans="2:12" s="46" customFormat="1" ht="46.2" thickBot="1" x14ac:dyDescent="0.35">
      <c r="B38" s="40" t="s">
        <v>318</v>
      </c>
      <c r="C38" s="41" t="s">
        <v>317</v>
      </c>
      <c r="D38" s="50" t="s">
        <v>43</v>
      </c>
      <c r="E38" s="51">
        <v>1</v>
      </c>
      <c r="F38" s="51"/>
      <c r="G38" s="51"/>
      <c r="H38" s="51"/>
      <c r="I38" s="44"/>
      <c r="J38" s="45">
        <f t="shared" si="1"/>
        <v>1</v>
      </c>
      <c r="L38" s="54"/>
    </row>
    <row r="39" spans="2:12" s="46" customFormat="1" ht="15" thickBot="1" x14ac:dyDescent="0.35">
      <c r="B39" s="61" t="s">
        <v>69</v>
      </c>
      <c r="C39" s="35" t="s">
        <v>119</v>
      </c>
      <c r="D39" s="36"/>
      <c r="E39" s="37"/>
      <c r="F39" s="37"/>
      <c r="G39" s="37"/>
      <c r="H39" s="37"/>
      <c r="I39" s="37"/>
      <c r="J39" s="38"/>
      <c r="L39" s="54"/>
    </row>
    <row r="40" spans="2:12" s="46" customFormat="1" ht="45.6" x14ac:dyDescent="0.3">
      <c r="B40" s="40" t="s">
        <v>70</v>
      </c>
      <c r="C40" s="41" t="s">
        <v>121</v>
      </c>
      <c r="D40" s="50" t="s">
        <v>30</v>
      </c>
      <c r="E40" s="51"/>
      <c r="F40" s="125">
        <v>91.215000000000003</v>
      </c>
      <c r="G40" s="51"/>
      <c r="H40" s="51">
        <v>1.4</v>
      </c>
      <c r="I40" s="51"/>
      <c r="J40" s="45">
        <f>F40*H40</f>
        <v>127.70099999999999</v>
      </c>
      <c r="K40" s="59"/>
      <c r="L40" s="54"/>
    </row>
    <row r="41" spans="2:12" s="46" customFormat="1" ht="45.6" x14ac:dyDescent="0.3">
      <c r="B41" s="40" t="s">
        <v>71</v>
      </c>
      <c r="C41" s="41" t="s">
        <v>77</v>
      </c>
      <c r="D41" s="50" t="s">
        <v>48</v>
      </c>
      <c r="E41" s="51">
        <v>4.72</v>
      </c>
      <c r="F41" s="51"/>
      <c r="G41" s="51"/>
      <c r="H41" s="51"/>
      <c r="I41" s="44"/>
      <c r="J41" s="45">
        <f t="shared" ref="J41" si="2">E41</f>
        <v>4.72</v>
      </c>
      <c r="L41" s="54"/>
    </row>
    <row r="42" spans="2:12" s="46" customFormat="1" ht="68.400000000000006" x14ac:dyDescent="0.3">
      <c r="B42" s="40" t="s">
        <v>72</v>
      </c>
      <c r="C42" s="41" t="s">
        <v>80</v>
      </c>
      <c r="D42" s="50" t="s">
        <v>30</v>
      </c>
      <c r="E42" s="51"/>
      <c r="F42" s="125">
        <v>109.56</v>
      </c>
      <c r="G42" s="51"/>
      <c r="H42" s="51">
        <v>2</v>
      </c>
      <c r="I42" s="51"/>
      <c r="J42" s="45">
        <f>F42*H42</f>
        <v>219.12</v>
      </c>
      <c r="L42" s="54"/>
    </row>
    <row r="43" spans="2:12" s="46" customFormat="1" ht="45.6" x14ac:dyDescent="0.3">
      <c r="B43" s="60" t="s">
        <v>73</v>
      </c>
      <c r="C43" s="41" t="s">
        <v>123</v>
      </c>
      <c r="D43" s="50" t="s">
        <v>30</v>
      </c>
      <c r="E43" s="51"/>
      <c r="F43" s="51"/>
      <c r="G43" s="51"/>
      <c r="H43" s="51"/>
      <c r="I43" s="51">
        <v>96.14</v>
      </c>
      <c r="J43" s="45">
        <f>I43</f>
        <v>96.14</v>
      </c>
      <c r="L43" s="54"/>
    </row>
    <row r="44" spans="2:12" s="46" customFormat="1" ht="46.2" thickBot="1" x14ac:dyDescent="0.35">
      <c r="B44" s="60" t="s">
        <v>124</v>
      </c>
      <c r="C44" s="41" t="s">
        <v>315</v>
      </c>
      <c r="D44" s="50" t="s">
        <v>30</v>
      </c>
      <c r="E44" s="51"/>
      <c r="F44" s="51"/>
      <c r="G44" s="51"/>
      <c r="H44" s="51"/>
      <c r="I44" s="51">
        <v>27.9</v>
      </c>
      <c r="J44" s="45">
        <f>I44</f>
        <v>27.9</v>
      </c>
      <c r="L44" s="54"/>
    </row>
    <row r="45" spans="2:12" s="46" customFormat="1" ht="15" thickBot="1" x14ac:dyDescent="0.35">
      <c r="B45" s="61" t="s">
        <v>74</v>
      </c>
      <c r="C45" s="35" t="s">
        <v>125</v>
      </c>
      <c r="D45" s="36"/>
      <c r="E45" s="37"/>
      <c r="F45" s="37"/>
      <c r="G45" s="37"/>
      <c r="H45" s="37"/>
      <c r="I45" s="37"/>
      <c r="J45" s="38"/>
      <c r="L45" s="54"/>
    </row>
    <row r="46" spans="2:12" s="46" customFormat="1" ht="68.400000000000006" x14ac:dyDescent="0.3">
      <c r="B46" s="40" t="s">
        <v>75</v>
      </c>
      <c r="C46" s="41" t="s">
        <v>127</v>
      </c>
      <c r="D46" s="50" t="s">
        <v>30</v>
      </c>
      <c r="E46" s="51"/>
      <c r="F46" s="51"/>
      <c r="G46" s="51"/>
      <c r="H46" s="51"/>
      <c r="I46" s="51">
        <v>200.85</v>
      </c>
      <c r="J46" s="45">
        <f>I46</f>
        <v>200.85</v>
      </c>
      <c r="L46" s="54"/>
    </row>
    <row r="47" spans="2:12" s="46" customFormat="1" ht="15" thickBot="1" x14ac:dyDescent="0.35">
      <c r="B47" s="40" t="s">
        <v>78</v>
      </c>
      <c r="C47" s="41" t="s">
        <v>128</v>
      </c>
      <c r="D47" s="50" t="s">
        <v>43</v>
      </c>
      <c r="E47" s="51">
        <v>1</v>
      </c>
      <c r="F47" s="51"/>
      <c r="G47" s="51"/>
      <c r="H47" s="51"/>
      <c r="I47" s="51"/>
      <c r="J47" s="45">
        <f t="shared" ref="J47" si="3">E47</f>
        <v>1</v>
      </c>
      <c r="L47" s="54"/>
    </row>
    <row r="48" spans="2:12" s="46" customFormat="1" ht="15" thickBot="1" x14ac:dyDescent="0.35">
      <c r="B48" s="61">
        <v>7</v>
      </c>
      <c r="C48" s="35" t="s">
        <v>221</v>
      </c>
      <c r="D48" s="36"/>
      <c r="E48" s="37"/>
      <c r="F48" s="37"/>
      <c r="G48" s="37"/>
      <c r="H48" s="37"/>
      <c r="I48" s="37"/>
      <c r="J48" s="38"/>
      <c r="L48" s="54"/>
    </row>
    <row r="49" spans="2:12" s="46" customFormat="1" ht="15" thickBot="1" x14ac:dyDescent="0.35">
      <c r="B49" s="40" t="s">
        <v>181</v>
      </c>
      <c r="C49" s="41" t="s">
        <v>223</v>
      </c>
      <c r="D49" s="50" t="s">
        <v>43</v>
      </c>
      <c r="E49" s="51">
        <v>4</v>
      </c>
      <c r="F49" s="51"/>
      <c r="G49" s="51"/>
      <c r="H49" s="51"/>
      <c r="I49" s="51"/>
      <c r="J49" s="45">
        <f>E49</f>
        <v>4</v>
      </c>
      <c r="L49" s="54"/>
    </row>
    <row r="50" spans="2:12" s="46" customFormat="1" ht="15" thickBot="1" x14ac:dyDescent="0.35">
      <c r="B50" s="61">
        <v>8</v>
      </c>
      <c r="C50" s="35" t="s">
        <v>81</v>
      </c>
      <c r="D50" s="36"/>
      <c r="E50" s="37"/>
      <c r="F50" s="37"/>
      <c r="G50" s="37"/>
      <c r="H50" s="37"/>
      <c r="I50" s="37"/>
      <c r="J50" s="38"/>
      <c r="L50" s="54"/>
    </row>
    <row r="51" spans="2:12" s="46" customFormat="1" ht="22.8" x14ac:dyDescent="0.3">
      <c r="B51" s="40" t="s">
        <v>292</v>
      </c>
      <c r="C51" s="41" t="s">
        <v>130</v>
      </c>
      <c r="D51" s="50" t="s">
        <v>30</v>
      </c>
      <c r="E51" s="51"/>
      <c r="F51" s="51"/>
      <c r="G51" s="51"/>
      <c r="H51" s="51"/>
      <c r="I51" s="51">
        <v>385.15</v>
      </c>
      <c r="J51" s="45">
        <f>I51</f>
        <v>385.15</v>
      </c>
      <c r="K51" s="62"/>
    </row>
    <row r="52" spans="2:12" s="46" customFormat="1" ht="22.8" x14ac:dyDescent="0.3">
      <c r="B52" s="40" t="s">
        <v>293</v>
      </c>
      <c r="C52" s="41" t="s">
        <v>85</v>
      </c>
      <c r="D52" s="50" t="s">
        <v>30</v>
      </c>
      <c r="E52" s="51"/>
      <c r="F52" s="51"/>
      <c r="G52" s="51"/>
      <c r="H52" s="51"/>
      <c r="I52" s="44">
        <v>219.12</v>
      </c>
      <c r="J52" s="45">
        <f t="shared" ref="J52:J53" si="4">I52</f>
        <v>219.12</v>
      </c>
      <c r="K52" s="62"/>
    </row>
    <row r="53" spans="2:12" s="46" customFormat="1" ht="22.8" x14ac:dyDescent="0.3">
      <c r="B53" s="40" t="s">
        <v>294</v>
      </c>
      <c r="C53" s="41" t="s">
        <v>83</v>
      </c>
      <c r="D53" s="50" t="s">
        <v>30</v>
      </c>
      <c r="E53" s="51"/>
      <c r="F53" s="51"/>
      <c r="G53" s="51"/>
      <c r="H53" s="51"/>
      <c r="I53" s="44">
        <f>I52</f>
        <v>219.12</v>
      </c>
      <c r="J53" s="45">
        <f t="shared" si="4"/>
        <v>219.12</v>
      </c>
      <c r="K53" s="62"/>
    </row>
  </sheetData>
  <mergeCells count="2">
    <mergeCell ref="I2:J8"/>
    <mergeCell ref="B10:J10"/>
  </mergeCells>
  <printOptions horizontalCentered="1"/>
  <pageMargins left="0.51181102362204722" right="0.31496062992125984" top="0.78740157480314965" bottom="0.78740157480314965" header="0.31496062992125984" footer="0.31496062992125984"/>
  <pageSetup paperSize="9" scale="77" fitToHeight="0" orientation="portrait" horizontalDpi="300" verticalDpi="300" r:id="rId1"/>
  <headerFooter>
    <oddFooter>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12"/>
  <sheetViews>
    <sheetView showOutlineSymbols="0" showWhiteSpace="0" view="pageBreakPreview" topLeftCell="A5" zoomScaleNormal="100" zoomScaleSheetLayoutView="100" workbookViewId="0">
      <selection activeCell="E19" sqref="E19"/>
    </sheetView>
  </sheetViews>
  <sheetFormatPr defaultRowHeight="13.8" x14ac:dyDescent="0.25"/>
  <cols>
    <col min="2" max="2" width="15.59765625" bestFit="1" customWidth="1"/>
    <col min="3" max="3" width="10.8984375" customWidth="1"/>
    <col min="4" max="4" width="11.09765625" customWidth="1"/>
    <col min="5" max="5" width="60" bestFit="1" customWidth="1"/>
    <col min="6" max="9" width="13" bestFit="1" customWidth="1"/>
  </cols>
  <sheetData>
    <row r="1" spans="2:9" ht="14.4" thickBot="1" x14ac:dyDescent="0.3"/>
    <row r="2" spans="2:9" ht="31.2" x14ac:dyDescent="0.25">
      <c r="B2" s="203"/>
      <c r="C2" s="205"/>
      <c r="D2" s="205"/>
      <c r="E2" s="205" t="s">
        <v>0</v>
      </c>
      <c r="F2" s="204" t="s">
        <v>1</v>
      </c>
      <c r="G2" s="354" t="s">
        <v>2</v>
      </c>
      <c r="H2" s="354"/>
      <c r="I2" s="206" t="s">
        <v>3</v>
      </c>
    </row>
    <row r="3" spans="2:9" ht="93.6" x14ac:dyDescent="0.25">
      <c r="B3" s="207"/>
      <c r="C3" s="184"/>
      <c r="D3" s="184"/>
      <c r="E3" s="181" t="s">
        <v>106</v>
      </c>
      <c r="F3" s="276" t="s">
        <v>224</v>
      </c>
      <c r="G3" s="353">
        <v>0.25</v>
      </c>
      <c r="H3" s="353"/>
      <c r="I3" s="208" t="s">
        <v>201</v>
      </c>
    </row>
    <row r="4" spans="2:9" ht="16.2" thickBot="1" x14ac:dyDescent="0.35">
      <c r="B4" s="350" t="s">
        <v>437</v>
      </c>
      <c r="C4" s="351"/>
      <c r="D4" s="351"/>
      <c r="E4" s="351"/>
      <c r="F4" s="351"/>
      <c r="G4" s="351"/>
      <c r="H4" s="351"/>
      <c r="I4" s="352"/>
    </row>
    <row r="5" spans="2:9" ht="15.6" x14ac:dyDescent="0.3">
      <c r="B5" s="310" t="s">
        <v>132</v>
      </c>
      <c r="C5" s="209" t="s">
        <v>5</v>
      </c>
      <c r="D5" s="209" t="s">
        <v>6</v>
      </c>
      <c r="E5" s="209" t="s">
        <v>7</v>
      </c>
      <c r="F5" s="210" t="s">
        <v>8</v>
      </c>
      <c r="G5" s="210" t="s">
        <v>131</v>
      </c>
      <c r="H5" s="210" t="s">
        <v>10</v>
      </c>
      <c r="I5" s="311" t="s">
        <v>12</v>
      </c>
    </row>
    <row r="6" spans="2:9" ht="31.2" x14ac:dyDescent="0.25">
      <c r="B6" s="312" t="s">
        <v>133</v>
      </c>
      <c r="C6" s="211">
        <v>93565</v>
      </c>
      <c r="D6" s="211" t="s">
        <v>17</v>
      </c>
      <c r="E6" s="212" t="s">
        <v>18</v>
      </c>
      <c r="F6" s="213" t="s">
        <v>19</v>
      </c>
      <c r="G6" s="213">
        <v>1</v>
      </c>
      <c r="H6" s="214">
        <f>SUM(I7:I12)</f>
        <v>16893.190000000002</v>
      </c>
      <c r="I6" s="313">
        <f>TRUNC(G6 *H6, 2)</f>
        <v>16893.189999999999</v>
      </c>
    </row>
    <row r="7" spans="2:9" ht="45" x14ac:dyDescent="0.25">
      <c r="B7" s="314" t="s">
        <v>134</v>
      </c>
      <c r="C7" s="215">
        <v>95415</v>
      </c>
      <c r="D7" s="215" t="s">
        <v>17</v>
      </c>
      <c r="E7" s="216" t="s">
        <v>136</v>
      </c>
      <c r="F7" s="217" t="s">
        <v>19</v>
      </c>
      <c r="G7" s="217">
        <v>1</v>
      </c>
      <c r="H7" s="218">
        <v>190.65</v>
      </c>
      <c r="I7" s="315">
        <f>G7*H7</f>
        <v>190.65</v>
      </c>
    </row>
    <row r="8" spans="2:9" ht="15" x14ac:dyDescent="0.25">
      <c r="B8" s="316" t="s">
        <v>135</v>
      </c>
      <c r="C8" s="219">
        <v>40811</v>
      </c>
      <c r="D8" s="219" t="s">
        <v>17</v>
      </c>
      <c r="E8" s="220" t="s">
        <v>137</v>
      </c>
      <c r="F8" s="221" t="s">
        <v>19</v>
      </c>
      <c r="G8" s="221">
        <v>1</v>
      </c>
      <c r="H8" s="222" t="s">
        <v>142</v>
      </c>
      <c r="I8" s="315">
        <f t="shared" ref="I8:I12" si="0">G8*H8</f>
        <v>16350.98</v>
      </c>
    </row>
    <row r="9" spans="2:9" ht="30" x14ac:dyDescent="0.25">
      <c r="B9" s="316" t="s">
        <v>135</v>
      </c>
      <c r="C9" s="219">
        <v>40863</v>
      </c>
      <c r="D9" s="219" t="s">
        <v>17</v>
      </c>
      <c r="E9" s="220" t="s">
        <v>138</v>
      </c>
      <c r="F9" s="221" t="s">
        <v>19</v>
      </c>
      <c r="G9" s="221">
        <v>1</v>
      </c>
      <c r="H9" s="222" t="s">
        <v>143</v>
      </c>
      <c r="I9" s="315">
        <f t="shared" si="0"/>
        <v>215.56</v>
      </c>
    </row>
    <row r="10" spans="2:9" s="1" customFormat="1" ht="30" x14ac:dyDescent="0.25">
      <c r="B10" s="316" t="s">
        <v>135</v>
      </c>
      <c r="C10" s="219">
        <v>40864</v>
      </c>
      <c r="D10" s="219" t="s">
        <v>17</v>
      </c>
      <c r="E10" s="220" t="s">
        <v>139</v>
      </c>
      <c r="F10" s="221" t="s">
        <v>19</v>
      </c>
      <c r="G10" s="221">
        <v>1</v>
      </c>
      <c r="H10" s="222" t="s">
        <v>144</v>
      </c>
      <c r="I10" s="315">
        <f t="shared" si="0"/>
        <v>0.01</v>
      </c>
    </row>
    <row r="11" spans="2:9" s="1" customFormat="1" ht="45" x14ac:dyDescent="0.25">
      <c r="B11" s="316" t="s">
        <v>135</v>
      </c>
      <c r="C11" s="219">
        <v>43474</v>
      </c>
      <c r="D11" s="219" t="s">
        <v>17</v>
      </c>
      <c r="E11" s="220" t="s">
        <v>140</v>
      </c>
      <c r="F11" s="221" t="s">
        <v>19</v>
      </c>
      <c r="G11" s="221">
        <v>1</v>
      </c>
      <c r="H11" s="222" t="s">
        <v>145</v>
      </c>
      <c r="I11" s="315">
        <f t="shared" si="0"/>
        <v>2.54</v>
      </c>
    </row>
    <row r="12" spans="2:9" s="1" customFormat="1" ht="30" x14ac:dyDescent="0.25">
      <c r="B12" s="316" t="s">
        <v>135</v>
      </c>
      <c r="C12" s="219">
        <v>43498</v>
      </c>
      <c r="D12" s="219" t="s">
        <v>17</v>
      </c>
      <c r="E12" s="220" t="s">
        <v>141</v>
      </c>
      <c r="F12" s="221" t="s">
        <v>19</v>
      </c>
      <c r="G12" s="221">
        <v>1</v>
      </c>
      <c r="H12" s="222" t="s">
        <v>146</v>
      </c>
      <c r="I12" s="315">
        <f t="shared" si="0"/>
        <v>133.44999999999999</v>
      </c>
    </row>
    <row r="13" spans="2:9" s="1" customFormat="1" ht="15.6" x14ac:dyDescent="0.25">
      <c r="B13" s="317" t="s">
        <v>147</v>
      </c>
      <c r="C13" s="223" t="s">
        <v>5</v>
      </c>
      <c r="D13" s="223" t="s">
        <v>6</v>
      </c>
      <c r="E13" s="224" t="s">
        <v>7</v>
      </c>
      <c r="F13" s="223" t="s">
        <v>8</v>
      </c>
      <c r="G13" s="223" t="s">
        <v>131</v>
      </c>
      <c r="H13" s="223" t="s">
        <v>10</v>
      </c>
      <c r="I13" s="318" t="s">
        <v>12</v>
      </c>
    </row>
    <row r="14" spans="2:9" ht="15.6" x14ac:dyDescent="0.25">
      <c r="B14" s="319" t="s">
        <v>133</v>
      </c>
      <c r="C14" s="225">
        <v>94295</v>
      </c>
      <c r="D14" s="225" t="s">
        <v>17</v>
      </c>
      <c r="E14" s="226" t="s">
        <v>22</v>
      </c>
      <c r="F14" s="225" t="s">
        <v>19</v>
      </c>
      <c r="G14" s="227">
        <v>1</v>
      </c>
      <c r="H14" s="228">
        <f>SUM(I15:I20)</f>
        <v>7541.5000000000009</v>
      </c>
      <c r="I14" s="320">
        <f>TRUNC(G14 *H14, 2)</f>
        <v>7541.5</v>
      </c>
    </row>
    <row r="15" spans="2:9" ht="30" x14ac:dyDescent="0.25">
      <c r="B15" s="314" t="s">
        <v>134</v>
      </c>
      <c r="C15" s="215">
        <v>95423</v>
      </c>
      <c r="D15" s="215" t="s">
        <v>17</v>
      </c>
      <c r="E15" s="216" t="s">
        <v>150</v>
      </c>
      <c r="F15" s="217" t="s">
        <v>19</v>
      </c>
      <c r="G15" s="217">
        <v>1</v>
      </c>
      <c r="H15" s="218" t="s">
        <v>154</v>
      </c>
      <c r="I15" s="315">
        <f>G15*H15</f>
        <v>116.68</v>
      </c>
    </row>
    <row r="16" spans="2:9" ht="15" x14ac:dyDescent="0.25">
      <c r="B16" s="316" t="s">
        <v>135</v>
      </c>
      <c r="C16" s="229">
        <v>40819</v>
      </c>
      <c r="D16" s="219" t="s">
        <v>17</v>
      </c>
      <c r="E16" s="230" t="s">
        <v>151</v>
      </c>
      <c r="F16" s="231" t="s">
        <v>19</v>
      </c>
      <c r="G16" s="231">
        <v>1</v>
      </c>
      <c r="H16" s="232" t="s">
        <v>155</v>
      </c>
      <c r="I16" s="315">
        <f t="shared" ref="I16:I20" si="1">G16*H16</f>
        <v>6966.25</v>
      </c>
    </row>
    <row r="17" spans="2:10" ht="30" x14ac:dyDescent="0.25">
      <c r="B17" s="316" t="s">
        <v>135</v>
      </c>
      <c r="C17" s="229">
        <v>40863</v>
      </c>
      <c r="D17" s="219" t="s">
        <v>17</v>
      </c>
      <c r="E17" s="230" t="s">
        <v>138</v>
      </c>
      <c r="F17" s="231" t="s">
        <v>19</v>
      </c>
      <c r="G17" s="231">
        <v>1</v>
      </c>
      <c r="H17" s="232" t="s">
        <v>143</v>
      </c>
      <c r="I17" s="315">
        <f t="shared" si="1"/>
        <v>215.56</v>
      </c>
    </row>
    <row r="18" spans="2:10" ht="30" x14ac:dyDescent="0.25">
      <c r="B18" s="316" t="s">
        <v>135</v>
      </c>
      <c r="C18" s="229">
        <v>40864</v>
      </c>
      <c r="D18" s="219" t="s">
        <v>17</v>
      </c>
      <c r="E18" s="230" t="s">
        <v>139</v>
      </c>
      <c r="F18" s="231" t="s">
        <v>19</v>
      </c>
      <c r="G18" s="231">
        <v>1</v>
      </c>
      <c r="H18" s="232" t="s">
        <v>144</v>
      </c>
      <c r="I18" s="315">
        <f t="shared" si="1"/>
        <v>0.01</v>
      </c>
    </row>
    <row r="19" spans="2:10" ht="45" x14ac:dyDescent="0.25">
      <c r="B19" s="316" t="s">
        <v>135</v>
      </c>
      <c r="C19" s="229">
        <v>43475</v>
      </c>
      <c r="D19" s="219" t="s">
        <v>17</v>
      </c>
      <c r="E19" s="230" t="s">
        <v>152</v>
      </c>
      <c r="F19" s="231" t="s">
        <v>19</v>
      </c>
      <c r="G19" s="231">
        <v>1</v>
      </c>
      <c r="H19" s="232" t="s">
        <v>156</v>
      </c>
      <c r="I19" s="315">
        <f t="shared" si="1"/>
        <v>21.49</v>
      </c>
    </row>
    <row r="20" spans="2:10" ht="30" x14ac:dyDescent="0.25">
      <c r="B20" s="316" t="s">
        <v>135</v>
      </c>
      <c r="C20" s="229">
        <v>43499</v>
      </c>
      <c r="D20" s="219" t="s">
        <v>17</v>
      </c>
      <c r="E20" s="230" t="s">
        <v>153</v>
      </c>
      <c r="F20" s="231" t="s">
        <v>19</v>
      </c>
      <c r="G20" s="231">
        <v>1</v>
      </c>
      <c r="H20" s="232" t="s">
        <v>157</v>
      </c>
      <c r="I20" s="315">
        <f t="shared" si="1"/>
        <v>221.51</v>
      </c>
    </row>
    <row r="21" spans="2:10" ht="15.6" x14ac:dyDescent="0.25">
      <c r="B21" s="317" t="s">
        <v>158</v>
      </c>
      <c r="C21" s="223" t="s">
        <v>5</v>
      </c>
      <c r="D21" s="223" t="s">
        <v>6</v>
      </c>
      <c r="E21" s="224" t="s">
        <v>7</v>
      </c>
      <c r="F21" s="223" t="s">
        <v>8</v>
      </c>
      <c r="G21" s="223" t="s">
        <v>131</v>
      </c>
      <c r="H21" s="223" t="s">
        <v>10</v>
      </c>
      <c r="I21" s="318" t="s">
        <v>12</v>
      </c>
    </row>
    <row r="22" spans="2:10" ht="31.2" x14ac:dyDescent="0.25">
      <c r="B22" s="319" t="s">
        <v>133</v>
      </c>
      <c r="C22" s="225" t="s">
        <v>28</v>
      </c>
      <c r="D22" s="225" t="s">
        <v>17</v>
      </c>
      <c r="E22" s="226" t="s">
        <v>29</v>
      </c>
      <c r="F22" s="225" t="s">
        <v>30</v>
      </c>
      <c r="G22" s="227">
        <v>1</v>
      </c>
      <c r="H22" s="228">
        <f>SUM(I23)</f>
        <v>4.32</v>
      </c>
      <c r="I22" s="320">
        <f>TRUNC(G22 *H22, 2)</f>
        <v>4.32</v>
      </c>
    </row>
    <row r="23" spans="2:10" ht="15" x14ac:dyDescent="0.25">
      <c r="B23" s="314" t="s">
        <v>134</v>
      </c>
      <c r="C23" s="215">
        <v>88316</v>
      </c>
      <c r="D23" s="215" t="s">
        <v>17</v>
      </c>
      <c r="E23" s="216" t="s">
        <v>159</v>
      </c>
      <c r="F23" s="217" t="s">
        <v>160</v>
      </c>
      <c r="G23" s="217">
        <v>0.25</v>
      </c>
      <c r="H23" s="218">
        <v>17.29</v>
      </c>
      <c r="I23" s="315">
        <f t="shared" ref="I23" si="2">TRUNC(G23 *H23, 2)</f>
        <v>4.32</v>
      </c>
    </row>
    <row r="24" spans="2:10" ht="15.6" x14ac:dyDescent="0.25">
      <c r="B24" s="317" t="s">
        <v>161</v>
      </c>
      <c r="C24" s="223" t="s">
        <v>5</v>
      </c>
      <c r="D24" s="223" t="s">
        <v>6</v>
      </c>
      <c r="E24" s="224" t="s">
        <v>7</v>
      </c>
      <c r="F24" s="223" t="s">
        <v>8</v>
      </c>
      <c r="G24" s="223" t="s">
        <v>131</v>
      </c>
      <c r="H24" s="223" t="s">
        <v>10</v>
      </c>
      <c r="I24" s="318" t="s">
        <v>12</v>
      </c>
    </row>
    <row r="25" spans="2:10" ht="46.8" x14ac:dyDescent="0.25">
      <c r="B25" s="319" t="s">
        <v>133</v>
      </c>
      <c r="C25" s="225" t="s">
        <v>34</v>
      </c>
      <c r="D25" s="225" t="s">
        <v>17</v>
      </c>
      <c r="E25" s="226" t="s">
        <v>35</v>
      </c>
      <c r="F25" s="225" t="s">
        <v>30</v>
      </c>
      <c r="G25" s="227">
        <v>1</v>
      </c>
      <c r="H25" s="228">
        <f>SUM(I26:I31)</f>
        <v>19.977930000000001</v>
      </c>
      <c r="I25" s="320">
        <f>G25*H25</f>
        <v>19.977930000000001</v>
      </c>
      <c r="J25" s="109"/>
    </row>
    <row r="26" spans="2:10" ht="30" x14ac:dyDescent="0.25">
      <c r="B26" s="314" t="s">
        <v>134</v>
      </c>
      <c r="C26" s="215">
        <v>88262</v>
      </c>
      <c r="D26" s="215" t="s">
        <v>17</v>
      </c>
      <c r="E26" s="216" t="s">
        <v>202</v>
      </c>
      <c r="F26" s="217" t="s">
        <v>160</v>
      </c>
      <c r="G26" s="217">
        <v>0.13</v>
      </c>
      <c r="H26" s="218">
        <v>21.61</v>
      </c>
      <c r="I26" s="315">
        <f>G26*H26</f>
        <v>2.8092999999999999</v>
      </c>
    </row>
    <row r="27" spans="2:10" ht="15" x14ac:dyDescent="0.25">
      <c r="B27" s="314" t="s">
        <v>134</v>
      </c>
      <c r="C27" s="215">
        <v>88316</v>
      </c>
      <c r="D27" s="215" t="s">
        <v>17</v>
      </c>
      <c r="E27" s="216" t="s">
        <v>159</v>
      </c>
      <c r="F27" s="217" t="s">
        <v>160</v>
      </c>
      <c r="G27" s="217">
        <v>0.13</v>
      </c>
      <c r="H27" s="218">
        <v>17.29</v>
      </c>
      <c r="I27" s="315">
        <f t="shared" ref="I27:I31" si="3">G27*H27</f>
        <v>2.2477</v>
      </c>
    </row>
    <row r="28" spans="2:10" ht="30" x14ac:dyDescent="0.25">
      <c r="B28" s="316" t="s">
        <v>135</v>
      </c>
      <c r="C28" s="229">
        <v>4491</v>
      </c>
      <c r="D28" s="229" t="s">
        <v>17</v>
      </c>
      <c r="E28" s="230" t="s">
        <v>203</v>
      </c>
      <c r="F28" s="231" t="s">
        <v>207</v>
      </c>
      <c r="G28" s="231">
        <v>0.25</v>
      </c>
      <c r="H28" s="232">
        <v>20.85</v>
      </c>
      <c r="I28" s="315">
        <f t="shared" si="3"/>
        <v>5.2125000000000004</v>
      </c>
    </row>
    <row r="29" spans="2:10" ht="15" x14ac:dyDescent="0.25">
      <c r="B29" s="316" t="s">
        <v>135</v>
      </c>
      <c r="C29" s="229">
        <v>5061</v>
      </c>
      <c r="D29" s="229" t="s">
        <v>17</v>
      </c>
      <c r="E29" s="230" t="s">
        <v>204</v>
      </c>
      <c r="F29" s="231" t="s">
        <v>57</v>
      </c>
      <c r="G29" s="231">
        <v>0.01</v>
      </c>
      <c r="H29" s="232">
        <v>2.85</v>
      </c>
      <c r="I29" s="315">
        <f t="shared" si="3"/>
        <v>2.8500000000000001E-2</v>
      </c>
    </row>
    <row r="30" spans="2:10" ht="45" x14ac:dyDescent="0.25">
      <c r="B30" s="316" t="s">
        <v>135</v>
      </c>
      <c r="C30" s="229">
        <v>6189</v>
      </c>
      <c r="D30" s="229" t="s">
        <v>17</v>
      </c>
      <c r="E30" s="230" t="s">
        <v>205</v>
      </c>
      <c r="F30" s="231" t="s">
        <v>207</v>
      </c>
      <c r="G30" s="231">
        <v>0.317</v>
      </c>
      <c r="H30" s="232">
        <v>29.49</v>
      </c>
      <c r="I30" s="315">
        <f t="shared" si="3"/>
        <v>9.3483299999999989</v>
      </c>
    </row>
    <row r="31" spans="2:10" ht="15" x14ac:dyDescent="0.25">
      <c r="B31" s="316" t="s">
        <v>135</v>
      </c>
      <c r="C31" s="229">
        <v>337</v>
      </c>
      <c r="D31" s="229" t="s">
        <v>17</v>
      </c>
      <c r="E31" s="230" t="s">
        <v>206</v>
      </c>
      <c r="F31" s="231" t="s">
        <v>57</v>
      </c>
      <c r="G31" s="231">
        <v>0.02</v>
      </c>
      <c r="H31" s="232">
        <v>16.579999999999998</v>
      </c>
      <c r="I31" s="315">
        <f t="shared" si="3"/>
        <v>0.33159999999999995</v>
      </c>
    </row>
    <row r="32" spans="2:10" ht="15.6" x14ac:dyDescent="0.25">
      <c r="B32" s="317" t="s">
        <v>162</v>
      </c>
      <c r="C32" s="223" t="s">
        <v>5</v>
      </c>
      <c r="D32" s="223" t="s">
        <v>6</v>
      </c>
      <c r="E32" s="224" t="s">
        <v>7</v>
      </c>
      <c r="F32" s="223" t="s">
        <v>8</v>
      </c>
      <c r="G32" s="223" t="s">
        <v>131</v>
      </c>
      <c r="H32" s="223" t="s">
        <v>10</v>
      </c>
      <c r="I32" s="318" t="s">
        <v>12</v>
      </c>
    </row>
    <row r="33" spans="2:9" ht="31.2" x14ac:dyDescent="0.25">
      <c r="B33" s="319" t="s">
        <v>133</v>
      </c>
      <c r="C33" s="225" t="s">
        <v>38</v>
      </c>
      <c r="D33" s="225" t="s">
        <v>17</v>
      </c>
      <c r="E33" s="226" t="s">
        <v>39</v>
      </c>
      <c r="F33" s="225" t="s">
        <v>30</v>
      </c>
      <c r="G33" s="227">
        <v>1</v>
      </c>
      <c r="H33" s="228">
        <f>SUM(I34:I40)</f>
        <v>402.8306</v>
      </c>
      <c r="I33" s="320">
        <f>TRUNC(G33 *H33, 2)</f>
        <v>402.83</v>
      </c>
    </row>
    <row r="34" spans="2:9" ht="30" x14ac:dyDescent="0.25">
      <c r="B34" s="314" t="s">
        <v>134</v>
      </c>
      <c r="C34" s="215">
        <v>88262</v>
      </c>
      <c r="D34" s="215" t="s">
        <v>17</v>
      </c>
      <c r="E34" s="216" t="s">
        <v>202</v>
      </c>
      <c r="F34" s="217" t="s">
        <v>160</v>
      </c>
      <c r="G34" s="217">
        <v>1</v>
      </c>
      <c r="H34" s="218">
        <v>21.26</v>
      </c>
      <c r="I34" s="315">
        <f t="shared" ref="I34:I40" si="4">G34*H34</f>
        <v>21.26</v>
      </c>
    </row>
    <row r="35" spans="2:9" ht="15" x14ac:dyDescent="0.25">
      <c r="B35" s="314" t="s">
        <v>134</v>
      </c>
      <c r="C35" s="215">
        <v>88316</v>
      </c>
      <c r="D35" s="215" t="s">
        <v>17</v>
      </c>
      <c r="E35" s="216" t="s">
        <v>159</v>
      </c>
      <c r="F35" s="217" t="s">
        <v>160</v>
      </c>
      <c r="G35" s="217">
        <v>2</v>
      </c>
      <c r="H35" s="218">
        <v>17.29</v>
      </c>
      <c r="I35" s="315">
        <f t="shared" si="4"/>
        <v>34.58</v>
      </c>
    </row>
    <row r="36" spans="2:9" ht="45" x14ac:dyDescent="0.25">
      <c r="B36" s="314" t="s">
        <v>134</v>
      </c>
      <c r="C36" s="215">
        <v>94962</v>
      </c>
      <c r="D36" s="215" t="s">
        <v>17</v>
      </c>
      <c r="E36" s="216" t="s">
        <v>208</v>
      </c>
      <c r="F36" s="217" t="s">
        <v>48</v>
      </c>
      <c r="G36" s="217">
        <v>0.01</v>
      </c>
      <c r="H36" s="218">
        <v>347.75</v>
      </c>
      <c r="I36" s="315">
        <f t="shared" si="4"/>
        <v>3.4775</v>
      </c>
    </row>
    <row r="37" spans="2:9" ht="45" x14ac:dyDescent="0.25">
      <c r="B37" s="316" t="s">
        <v>135</v>
      </c>
      <c r="C37" s="229">
        <v>4417</v>
      </c>
      <c r="D37" s="229" t="s">
        <v>17</v>
      </c>
      <c r="E37" s="230" t="s">
        <v>209</v>
      </c>
      <c r="F37" s="231" t="s">
        <v>207</v>
      </c>
      <c r="G37" s="231">
        <v>1</v>
      </c>
      <c r="H37" s="232">
        <v>7.78</v>
      </c>
      <c r="I37" s="315">
        <f t="shared" si="4"/>
        <v>7.78</v>
      </c>
    </row>
    <row r="38" spans="2:9" ht="30" x14ac:dyDescent="0.25">
      <c r="B38" s="316" t="s">
        <v>135</v>
      </c>
      <c r="C38" s="229">
        <v>4491</v>
      </c>
      <c r="D38" s="229" t="s">
        <v>17</v>
      </c>
      <c r="E38" s="230" t="s">
        <v>203</v>
      </c>
      <c r="F38" s="231" t="s">
        <v>207</v>
      </c>
      <c r="G38" s="231">
        <v>4</v>
      </c>
      <c r="H38" s="232">
        <v>20.85</v>
      </c>
      <c r="I38" s="315">
        <f t="shared" si="4"/>
        <v>83.4</v>
      </c>
    </row>
    <row r="39" spans="2:9" ht="30" x14ac:dyDescent="0.25">
      <c r="B39" s="316" t="s">
        <v>135</v>
      </c>
      <c r="C39" s="229">
        <v>4813</v>
      </c>
      <c r="D39" s="229" t="s">
        <v>17</v>
      </c>
      <c r="E39" s="230" t="s">
        <v>210</v>
      </c>
      <c r="F39" s="231" t="s">
        <v>30</v>
      </c>
      <c r="G39" s="231">
        <v>1</v>
      </c>
      <c r="H39" s="232">
        <v>250</v>
      </c>
      <c r="I39" s="315">
        <f t="shared" si="4"/>
        <v>250</v>
      </c>
    </row>
    <row r="40" spans="2:9" ht="15" x14ac:dyDescent="0.25">
      <c r="B40" s="316" t="s">
        <v>135</v>
      </c>
      <c r="C40" s="229">
        <v>5075</v>
      </c>
      <c r="D40" s="229" t="s">
        <v>17</v>
      </c>
      <c r="E40" s="230" t="s">
        <v>211</v>
      </c>
      <c r="F40" s="231" t="s">
        <v>57</v>
      </c>
      <c r="G40" s="231">
        <v>0.11</v>
      </c>
      <c r="H40" s="232">
        <v>21.21</v>
      </c>
      <c r="I40" s="315">
        <f t="shared" si="4"/>
        <v>2.3331</v>
      </c>
    </row>
    <row r="41" spans="2:9" ht="15.6" x14ac:dyDescent="0.25">
      <c r="B41" s="317" t="s">
        <v>163</v>
      </c>
      <c r="C41" s="223" t="s">
        <v>5</v>
      </c>
      <c r="D41" s="223" t="s">
        <v>6</v>
      </c>
      <c r="E41" s="224" t="s">
        <v>7</v>
      </c>
      <c r="F41" s="223" t="s">
        <v>8</v>
      </c>
      <c r="G41" s="223" t="s">
        <v>131</v>
      </c>
      <c r="H41" s="223" t="s">
        <v>10</v>
      </c>
      <c r="I41" s="318" t="s">
        <v>12</v>
      </c>
    </row>
    <row r="42" spans="2:9" ht="31.2" x14ac:dyDescent="0.25">
      <c r="B42" s="319" t="s">
        <v>133</v>
      </c>
      <c r="C42" s="225" t="s">
        <v>41</v>
      </c>
      <c r="D42" s="225" t="s">
        <v>17</v>
      </c>
      <c r="E42" s="226" t="s">
        <v>42</v>
      </c>
      <c r="F42" s="225" t="s">
        <v>30</v>
      </c>
      <c r="G42" s="227">
        <v>1</v>
      </c>
      <c r="H42" s="228">
        <f>SUM(I43:I50)</f>
        <v>83.206225142000008</v>
      </c>
      <c r="I42" s="320">
        <f>G42*H42</f>
        <v>83.206225142000008</v>
      </c>
    </row>
    <row r="43" spans="2:9" ht="30" x14ac:dyDescent="0.25">
      <c r="B43" s="314" t="s">
        <v>134</v>
      </c>
      <c r="C43" s="215">
        <v>88262</v>
      </c>
      <c r="D43" s="215" t="s">
        <v>17</v>
      </c>
      <c r="E43" s="216" t="s">
        <v>202</v>
      </c>
      <c r="F43" s="217" t="s">
        <v>160</v>
      </c>
      <c r="G43" s="217">
        <v>0.8</v>
      </c>
      <c r="H43" s="218">
        <v>21.26</v>
      </c>
      <c r="I43" s="315">
        <f>G43*H43</f>
        <v>17.008000000000003</v>
      </c>
    </row>
    <row r="44" spans="2:9" ht="15" x14ac:dyDescent="0.25">
      <c r="B44" s="314" t="s">
        <v>134</v>
      </c>
      <c r="C44" s="215">
        <v>88310</v>
      </c>
      <c r="D44" s="215" t="s">
        <v>17</v>
      </c>
      <c r="E44" s="216" t="s">
        <v>212</v>
      </c>
      <c r="F44" s="217" t="s">
        <v>160</v>
      </c>
      <c r="G44" s="217">
        <v>0.3</v>
      </c>
      <c r="H44" s="218">
        <v>24.06</v>
      </c>
      <c r="I44" s="315">
        <f t="shared" ref="I44:I50" si="5">G44*H44</f>
        <v>7.2179999999999991</v>
      </c>
    </row>
    <row r="45" spans="2:9" ht="15" x14ac:dyDescent="0.25">
      <c r="B45" s="314" t="s">
        <v>134</v>
      </c>
      <c r="C45" s="215">
        <v>88316</v>
      </c>
      <c r="D45" s="215" t="s">
        <v>17</v>
      </c>
      <c r="E45" s="216" t="s">
        <v>159</v>
      </c>
      <c r="F45" s="217" t="s">
        <v>160</v>
      </c>
      <c r="G45" s="217">
        <v>0.95</v>
      </c>
      <c r="H45" s="218">
        <v>17.29</v>
      </c>
      <c r="I45" s="315">
        <f t="shared" si="5"/>
        <v>16.4255</v>
      </c>
    </row>
    <row r="46" spans="2:9" ht="15" x14ac:dyDescent="0.25">
      <c r="B46" s="316" t="s">
        <v>135</v>
      </c>
      <c r="C46" s="229">
        <v>1106</v>
      </c>
      <c r="D46" s="229" t="s">
        <v>17</v>
      </c>
      <c r="E46" s="230" t="s">
        <v>213</v>
      </c>
      <c r="F46" s="231" t="s">
        <v>57</v>
      </c>
      <c r="G46" s="231">
        <v>0.6</v>
      </c>
      <c r="H46" s="232">
        <v>1.04</v>
      </c>
      <c r="I46" s="315">
        <f t="shared" si="5"/>
        <v>0.624</v>
      </c>
    </row>
    <row r="47" spans="2:9" ht="45" x14ac:dyDescent="0.25">
      <c r="B47" s="316" t="s">
        <v>135</v>
      </c>
      <c r="C47" s="229">
        <v>1351</v>
      </c>
      <c r="D47" s="229" t="s">
        <v>17</v>
      </c>
      <c r="E47" s="230" t="s">
        <v>214</v>
      </c>
      <c r="F47" s="231" t="s">
        <v>43</v>
      </c>
      <c r="G47" s="231">
        <v>0.22727269999999999</v>
      </c>
      <c r="H47" s="232">
        <v>11.46</v>
      </c>
      <c r="I47" s="315">
        <f t="shared" si="5"/>
        <v>2.6045451420000001</v>
      </c>
    </row>
    <row r="48" spans="2:9" ht="30" x14ac:dyDescent="0.25">
      <c r="B48" s="316" t="s">
        <v>135</v>
      </c>
      <c r="C48" s="229">
        <v>4491</v>
      </c>
      <c r="D48" s="229" t="s">
        <v>17</v>
      </c>
      <c r="E48" s="230" t="s">
        <v>203</v>
      </c>
      <c r="F48" s="231" t="s">
        <v>207</v>
      </c>
      <c r="G48" s="231">
        <v>1.58</v>
      </c>
      <c r="H48" s="232">
        <v>20.85</v>
      </c>
      <c r="I48" s="315">
        <f t="shared" si="5"/>
        <v>32.943000000000005</v>
      </c>
    </row>
    <row r="49" spans="2:9" ht="15" x14ac:dyDescent="0.25">
      <c r="B49" s="316" t="s">
        <v>135</v>
      </c>
      <c r="C49" s="229">
        <v>5061</v>
      </c>
      <c r="D49" s="229" t="s">
        <v>17</v>
      </c>
      <c r="E49" s="230" t="s">
        <v>204</v>
      </c>
      <c r="F49" s="231" t="s">
        <v>57</v>
      </c>
      <c r="G49" s="231">
        <v>0.15</v>
      </c>
      <c r="H49" s="232">
        <v>39.19</v>
      </c>
      <c r="I49" s="315">
        <f t="shared" si="5"/>
        <v>5.8784999999999998</v>
      </c>
    </row>
    <row r="50" spans="2:9" ht="15" x14ac:dyDescent="0.25">
      <c r="B50" s="316" t="s">
        <v>135</v>
      </c>
      <c r="C50" s="229">
        <v>5333</v>
      </c>
      <c r="D50" s="229" t="s">
        <v>17</v>
      </c>
      <c r="E50" s="230" t="s">
        <v>215</v>
      </c>
      <c r="F50" s="231" t="s">
        <v>103</v>
      </c>
      <c r="G50" s="231">
        <v>2.1999999999999999E-2</v>
      </c>
      <c r="H50" s="232">
        <v>22.94</v>
      </c>
      <c r="I50" s="315">
        <f t="shared" si="5"/>
        <v>0.50468000000000002</v>
      </c>
    </row>
    <row r="51" spans="2:9" ht="15.6" x14ac:dyDescent="0.25">
      <c r="B51" s="317" t="s">
        <v>219</v>
      </c>
      <c r="C51" s="223" t="s">
        <v>5</v>
      </c>
      <c r="D51" s="223" t="s">
        <v>6</v>
      </c>
      <c r="E51" s="224" t="s">
        <v>7</v>
      </c>
      <c r="F51" s="223" t="s">
        <v>8</v>
      </c>
      <c r="G51" s="223" t="s">
        <v>131</v>
      </c>
      <c r="H51" s="223" t="s">
        <v>10</v>
      </c>
      <c r="I51" s="318" t="s">
        <v>12</v>
      </c>
    </row>
    <row r="52" spans="2:9" ht="78" x14ac:dyDescent="0.25">
      <c r="B52" s="319" t="s">
        <v>133</v>
      </c>
      <c r="C52" s="225">
        <v>95572</v>
      </c>
      <c r="D52" s="225" t="s">
        <v>17</v>
      </c>
      <c r="E52" s="226" t="s">
        <v>220</v>
      </c>
      <c r="F52" s="225" t="s">
        <v>30</v>
      </c>
      <c r="G52" s="227">
        <v>1</v>
      </c>
      <c r="H52" s="228">
        <f>SUM(I53:I58)</f>
        <v>173.67329999999998</v>
      </c>
      <c r="I52" s="320">
        <f>TRUNC(G52 *H52, 2)</f>
        <v>173.67</v>
      </c>
    </row>
    <row r="53" spans="2:9" ht="45" x14ac:dyDescent="0.25">
      <c r="B53" s="314" t="s">
        <v>134</v>
      </c>
      <c r="C53" s="215">
        <v>5631</v>
      </c>
      <c r="D53" s="215" t="s">
        <v>17</v>
      </c>
      <c r="E53" s="216" t="s">
        <v>187</v>
      </c>
      <c r="F53" s="217" t="s">
        <v>186</v>
      </c>
      <c r="G53" s="217">
        <v>0.107</v>
      </c>
      <c r="H53" s="218">
        <v>189.64</v>
      </c>
      <c r="I53" s="315">
        <f>G53*H53</f>
        <v>20.291479999999996</v>
      </c>
    </row>
    <row r="54" spans="2:9" ht="45" x14ac:dyDescent="0.25">
      <c r="B54" s="314" t="s">
        <v>134</v>
      </c>
      <c r="C54" s="215">
        <v>5632</v>
      </c>
      <c r="D54" s="215" t="s">
        <v>17</v>
      </c>
      <c r="E54" s="216" t="s">
        <v>188</v>
      </c>
      <c r="F54" s="217" t="s">
        <v>185</v>
      </c>
      <c r="G54" s="217">
        <v>0.22600000000000001</v>
      </c>
      <c r="H54" s="218">
        <v>74.489999999999995</v>
      </c>
      <c r="I54" s="315">
        <f t="shared" ref="I54:I58" si="6">G54*H54</f>
        <v>16.83474</v>
      </c>
    </row>
    <row r="55" spans="2:9" ht="30" x14ac:dyDescent="0.25">
      <c r="B55" s="314" t="s">
        <v>134</v>
      </c>
      <c r="C55" s="215" t="s">
        <v>225</v>
      </c>
      <c r="D55" s="215" t="s">
        <v>17</v>
      </c>
      <c r="E55" s="216" t="s">
        <v>227</v>
      </c>
      <c r="F55" s="217" t="s">
        <v>160</v>
      </c>
      <c r="G55" s="217">
        <v>0.504</v>
      </c>
      <c r="H55" s="218">
        <v>16.989999999999998</v>
      </c>
      <c r="I55" s="315">
        <f t="shared" si="6"/>
        <v>8.5629599999999986</v>
      </c>
    </row>
    <row r="56" spans="2:9" ht="15" x14ac:dyDescent="0.25">
      <c r="B56" s="314" t="s">
        <v>134</v>
      </c>
      <c r="C56" s="215">
        <v>88316</v>
      </c>
      <c r="D56" s="215" t="s">
        <v>17</v>
      </c>
      <c r="E56" s="216" t="s">
        <v>159</v>
      </c>
      <c r="F56" s="217" t="s">
        <v>160</v>
      </c>
      <c r="G56" s="217">
        <v>1.008</v>
      </c>
      <c r="H56" s="218">
        <v>17.29</v>
      </c>
      <c r="I56" s="315">
        <f t="shared" si="6"/>
        <v>17.428319999999999</v>
      </c>
    </row>
    <row r="57" spans="2:9" ht="30" x14ac:dyDescent="0.25">
      <c r="B57" s="314" t="s">
        <v>134</v>
      </c>
      <c r="C57" s="215">
        <v>88629</v>
      </c>
      <c r="D57" s="215" t="s">
        <v>17</v>
      </c>
      <c r="E57" s="216" t="s">
        <v>228</v>
      </c>
      <c r="F57" s="217" t="s">
        <v>48</v>
      </c>
      <c r="G57" s="217">
        <v>3.0000000000000001E-3</v>
      </c>
      <c r="H57" s="218">
        <v>623.4</v>
      </c>
      <c r="I57" s="315">
        <f t="shared" si="6"/>
        <v>1.8701999999999999</v>
      </c>
    </row>
    <row r="58" spans="2:9" ht="45" x14ac:dyDescent="0.25">
      <c r="B58" s="316" t="s">
        <v>135</v>
      </c>
      <c r="C58" s="229">
        <v>7795</v>
      </c>
      <c r="D58" s="229" t="s">
        <v>17</v>
      </c>
      <c r="E58" s="230" t="s">
        <v>229</v>
      </c>
      <c r="F58" s="231" t="s">
        <v>207</v>
      </c>
      <c r="G58" s="231">
        <v>1.03</v>
      </c>
      <c r="H58" s="232">
        <v>105.52</v>
      </c>
      <c r="I58" s="315">
        <f t="shared" si="6"/>
        <v>108.68559999999999</v>
      </c>
    </row>
    <row r="59" spans="2:9" ht="15.6" x14ac:dyDescent="0.25">
      <c r="B59" s="317" t="s">
        <v>164</v>
      </c>
      <c r="C59" s="223" t="s">
        <v>5</v>
      </c>
      <c r="D59" s="223" t="s">
        <v>6</v>
      </c>
      <c r="E59" s="224" t="s">
        <v>7</v>
      </c>
      <c r="F59" s="223" t="s">
        <v>8</v>
      </c>
      <c r="G59" s="223" t="s">
        <v>131</v>
      </c>
      <c r="H59" s="223" t="s">
        <v>10</v>
      </c>
      <c r="I59" s="318" t="s">
        <v>12</v>
      </c>
    </row>
    <row r="60" spans="2:9" ht="46.8" x14ac:dyDescent="0.25">
      <c r="B60" s="319" t="s">
        <v>133</v>
      </c>
      <c r="C60" s="225">
        <v>101124</v>
      </c>
      <c r="D60" s="225" t="s">
        <v>17</v>
      </c>
      <c r="E60" s="226" t="s">
        <v>47</v>
      </c>
      <c r="F60" s="225" t="s">
        <v>48</v>
      </c>
      <c r="G60" s="227">
        <v>1</v>
      </c>
      <c r="H60" s="228">
        <f>SUM(I61:I65)</f>
        <v>12.987935</v>
      </c>
      <c r="I60" s="320">
        <f>G60*H60</f>
        <v>12.987935</v>
      </c>
    </row>
    <row r="61" spans="2:9" ht="15" x14ac:dyDescent="0.25">
      <c r="B61" s="314" t="s">
        <v>134</v>
      </c>
      <c r="C61" s="215">
        <v>88316</v>
      </c>
      <c r="D61" s="215" t="s">
        <v>17</v>
      </c>
      <c r="E61" s="216" t="s">
        <v>159</v>
      </c>
      <c r="F61" s="217" t="s">
        <v>160</v>
      </c>
      <c r="G61" s="217">
        <v>3.1E-2</v>
      </c>
      <c r="H61" s="218">
        <v>17.29</v>
      </c>
      <c r="I61" s="315">
        <f>G61*H61</f>
        <v>0.53598999999999997</v>
      </c>
    </row>
    <row r="62" spans="2:9" ht="45" x14ac:dyDescent="0.25">
      <c r="B62" s="314" t="s">
        <v>134</v>
      </c>
      <c r="C62" s="215">
        <v>89031</v>
      </c>
      <c r="D62" s="215" t="s">
        <v>17</v>
      </c>
      <c r="E62" s="216" t="s">
        <v>182</v>
      </c>
      <c r="F62" s="217" t="s">
        <v>185</v>
      </c>
      <c r="G62" s="217">
        <v>1.95E-2</v>
      </c>
      <c r="H62" s="218">
        <v>55.96</v>
      </c>
      <c r="I62" s="315">
        <f t="shared" ref="I62:I64" si="7">G62*H62</f>
        <v>1.0912200000000001</v>
      </c>
    </row>
    <row r="63" spans="2:9" ht="45" x14ac:dyDescent="0.25">
      <c r="B63" s="314" t="s">
        <v>134</v>
      </c>
      <c r="C63" s="215">
        <v>89032</v>
      </c>
      <c r="D63" s="215" t="s">
        <v>17</v>
      </c>
      <c r="E63" s="216" t="s">
        <v>183</v>
      </c>
      <c r="F63" s="217" t="s">
        <v>186</v>
      </c>
      <c r="G63" s="217">
        <v>1.15E-2</v>
      </c>
      <c r="H63" s="218">
        <v>166.15</v>
      </c>
      <c r="I63" s="315">
        <f t="shared" si="7"/>
        <v>1.910725</v>
      </c>
    </row>
    <row r="64" spans="2:9" ht="60" x14ac:dyDescent="0.25">
      <c r="B64" s="314" t="s">
        <v>134</v>
      </c>
      <c r="C64" s="215">
        <v>100974</v>
      </c>
      <c r="D64" s="215" t="s">
        <v>17</v>
      </c>
      <c r="E64" s="216" t="s">
        <v>184</v>
      </c>
      <c r="F64" s="217" t="s">
        <v>48</v>
      </c>
      <c r="G64" s="217">
        <v>1.25</v>
      </c>
      <c r="H64" s="218">
        <v>7.56</v>
      </c>
      <c r="I64" s="315">
        <f t="shared" si="7"/>
        <v>9.4499999999999993</v>
      </c>
    </row>
    <row r="65" spans="2:9" ht="15.6" x14ac:dyDescent="0.25">
      <c r="B65" s="317" t="s">
        <v>165</v>
      </c>
      <c r="C65" s="223" t="s">
        <v>5</v>
      </c>
      <c r="D65" s="223" t="s">
        <v>6</v>
      </c>
      <c r="E65" s="224" t="s">
        <v>7</v>
      </c>
      <c r="F65" s="223" t="s">
        <v>8</v>
      </c>
      <c r="G65" s="223" t="s">
        <v>131</v>
      </c>
      <c r="H65" s="223" t="s">
        <v>10</v>
      </c>
      <c r="I65" s="318" t="s">
        <v>12</v>
      </c>
    </row>
    <row r="66" spans="2:9" s="2" customFormat="1" ht="78" x14ac:dyDescent="0.25">
      <c r="B66" s="319" t="s">
        <v>133</v>
      </c>
      <c r="C66" s="225">
        <v>93361</v>
      </c>
      <c r="D66" s="225" t="s">
        <v>17</v>
      </c>
      <c r="E66" s="226" t="s">
        <v>51</v>
      </c>
      <c r="F66" s="225" t="s">
        <v>48</v>
      </c>
      <c r="G66" s="227">
        <v>1</v>
      </c>
      <c r="H66" s="228">
        <f>SUM(I67:I73)</f>
        <v>16.17943</v>
      </c>
      <c r="I66" s="320">
        <f>G66*H66</f>
        <v>16.17943</v>
      </c>
    </row>
    <row r="67" spans="2:9" ht="45" x14ac:dyDescent="0.25">
      <c r="B67" s="314" t="s">
        <v>134</v>
      </c>
      <c r="C67" s="215">
        <v>5631</v>
      </c>
      <c r="D67" s="215" t="s">
        <v>17</v>
      </c>
      <c r="E67" s="216" t="s">
        <v>187</v>
      </c>
      <c r="F67" s="215" t="s">
        <v>186</v>
      </c>
      <c r="G67" s="217">
        <v>3.7999999999999999E-2</v>
      </c>
      <c r="H67" s="218">
        <v>189.64</v>
      </c>
      <c r="I67" s="315">
        <f>G67*H67</f>
        <v>7.2063199999999989</v>
      </c>
    </row>
    <row r="68" spans="2:9" ht="45" x14ac:dyDescent="0.25">
      <c r="B68" s="314" t="s">
        <v>134</v>
      </c>
      <c r="C68" s="215">
        <v>5632</v>
      </c>
      <c r="D68" s="215" t="s">
        <v>17</v>
      </c>
      <c r="E68" s="216" t="s">
        <v>188</v>
      </c>
      <c r="F68" s="215" t="s">
        <v>185</v>
      </c>
      <c r="G68" s="217">
        <v>4.9000000000000002E-2</v>
      </c>
      <c r="H68" s="218">
        <v>74.489999999999995</v>
      </c>
      <c r="I68" s="315">
        <f t="shared" ref="I68:I72" si="8">G68*H68</f>
        <v>3.65001</v>
      </c>
    </row>
    <row r="69" spans="2:9" ht="15" x14ac:dyDescent="0.25">
      <c r="B69" s="314" t="s">
        <v>134</v>
      </c>
      <c r="C69" s="215">
        <v>88316</v>
      </c>
      <c r="D69" s="215" t="s">
        <v>17</v>
      </c>
      <c r="E69" s="216" t="s">
        <v>159</v>
      </c>
      <c r="F69" s="215" t="s">
        <v>160</v>
      </c>
      <c r="G69" s="217">
        <v>3.7999999999999999E-2</v>
      </c>
      <c r="H69" s="218">
        <v>17.29</v>
      </c>
      <c r="I69" s="315">
        <f t="shared" si="8"/>
        <v>0.65701999999999994</v>
      </c>
    </row>
    <row r="70" spans="2:9" ht="45" x14ac:dyDescent="0.25">
      <c r="B70" s="314" t="s">
        <v>134</v>
      </c>
      <c r="C70" s="215">
        <v>91533</v>
      </c>
      <c r="D70" s="215" t="s">
        <v>17</v>
      </c>
      <c r="E70" s="216" t="s">
        <v>189</v>
      </c>
      <c r="F70" s="215" t="s">
        <v>186</v>
      </c>
      <c r="G70" s="217">
        <v>6.0999999999999999E-2</v>
      </c>
      <c r="H70" s="218">
        <v>25.31</v>
      </c>
      <c r="I70" s="315">
        <f t="shared" si="8"/>
        <v>1.5439099999999999</v>
      </c>
    </row>
    <row r="71" spans="2:9" ht="45" x14ac:dyDescent="0.25">
      <c r="B71" s="314" t="s">
        <v>134</v>
      </c>
      <c r="C71" s="215">
        <v>91534</v>
      </c>
      <c r="D71" s="215" t="s">
        <v>17</v>
      </c>
      <c r="E71" s="216" t="s">
        <v>190</v>
      </c>
      <c r="F71" s="217" t="s">
        <v>185</v>
      </c>
      <c r="G71" s="217">
        <v>5.7000000000000002E-2</v>
      </c>
      <c r="H71" s="218">
        <v>18.809999999999999</v>
      </c>
      <c r="I71" s="315">
        <f t="shared" si="8"/>
        <v>1.0721700000000001</v>
      </c>
    </row>
    <row r="72" spans="2:9" ht="30" x14ac:dyDescent="0.25">
      <c r="B72" s="314" t="s">
        <v>134</v>
      </c>
      <c r="C72" s="215">
        <v>95606</v>
      </c>
      <c r="D72" s="215" t="s">
        <v>17</v>
      </c>
      <c r="E72" s="216" t="s">
        <v>191</v>
      </c>
      <c r="F72" s="217" t="s">
        <v>48</v>
      </c>
      <c r="G72" s="217">
        <v>1</v>
      </c>
      <c r="H72" s="218">
        <v>2.0499999999999998</v>
      </c>
      <c r="I72" s="315">
        <f t="shared" si="8"/>
        <v>2.0499999999999998</v>
      </c>
    </row>
    <row r="73" spans="2:9" ht="15.6" x14ac:dyDescent="0.25">
      <c r="B73" s="317" t="s">
        <v>166</v>
      </c>
      <c r="C73" s="223" t="s">
        <v>5</v>
      </c>
      <c r="D73" s="223" t="s">
        <v>6</v>
      </c>
      <c r="E73" s="224" t="s">
        <v>7</v>
      </c>
      <c r="F73" s="223" t="s">
        <v>8</v>
      </c>
      <c r="G73" s="223" t="s">
        <v>131</v>
      </c>
      <c r="H73" s="223" t="s">
        <v>10</v>
      </c>
      <c r="I73" s="318" t="s">
        <v>12</v>
      </c>
    </row>
    <row r="74" spans="2:9" s="2" customFormat="1" ht="46.8" x14ac:dyDescent="0.25">
      <c r="B74" s="319" t="s">
        <v>133</v>
      </c>
      <c r="C74" s="225">
        <v>96545</v>
      </c>
      <c r="D74" s="225" t="s">
        <v>17</v>
      </c>
      <c r="E74" s="226" t="s">
        <v>56</v>
      </c>
      <c r="F74" s="225" t="s">
        <v>57</v>
      </c>
      <c r="G74" s="227">
        <v>1</v>
      </c>
      <c r="H74" s="228">
        <f>SUM(I75:I79)</f>
        <v>14.646345000000002</v>
      </c>
      <c r="I74" s="320">
        <f>G74*H74</f>
        <v>14.646345000000002</v>
      </c>
    </row>
    <row r="75" spans="2:9" ht="30" x14ac:dyDescent="0.25">
      <c r="B75" s="314" t="s">
        <v>134</v>
      </c>
      <c r="C75" s="215">
        <v>88238</v>
      </c>
      <c r="D75" s="215" t="s">
        <v>17</v>
      </c>
      <c r="E75" s="216" t="s">
        <v>192</v>
      </c>
      <c r="F75" s="217" t="s">
        <v>160</v>
      </c>
      <c r="G75" s="217">
        <v>3.7499999999999999E-2</v>
      </c>
      <c r="H75" s="218">
        <v>16.600000000000001</v>
      </c>
      <c r="I75" s="315">
        <f>G75*H75</f>
        <v>0.62250000000000005</v>
      </c>
    </row>
    <row r="76" spans="2:9" ht="15" x14ac:dyDescent="0.25">
      <c r="B76" s="314" t="s">
        <v>134</v>
      </c>
      <c r="C76" s="215">
        <v>88245</v>
      </c>
      <c r="D76" s="215" t="s">
        <v>17</v>
      </c>
      <c r="E76" s="216" t="s">
        <v>193</v>
      </c>
      <c r="F76" s="217" t="s">
        <v>160</v>
      </c>
      <c r="G76" s="217">
        <v>0.11550000000000001</v>
      </c>
      <c r="H76" s="218">
        <v>21.23</v>
      </c>
      <c r="I76" s="315">
        <f t="shared" ref="I76:I79" si="9">G76*H76</f>
        <v>2.4520650000000002</v>
      </c>
    </row>
    <row r="77" spans="2:9" ht="30" x14ac:dyDescent="0.25">
      <c r="B77" s="314" t="s">
        <v>134</v>
      </c>
      <c r="C77" s="215" t="s">
        <v>194</v>
      </c>
      <c r="D77" s="215" t="s">
        <v>17</v>
      </c>
      <c r="E77" s="216" t="s">
        <v>195</v>
      </c>
      <c r="F77" s="217" t="s">
        <v>57</v>
      </c>
      <c r="G77" s="217">
        <v>1</v>
      </c>
      <c r="H77" s="218">
        <v>10.96</v>
      </c>
      <c r="I77" s="315">
        <f t="shared" si="9"/>
        <v>10.96</v>
      </c>
    </row>
    <row r="78" spans="2:9" ht="45" x14ac:dyDescent="0.25">
      <c r="B78" s="321" t="s">
        <v>135</v>
      </c>
      <c r="C78" s="229">
        <v>39017</v>
      </c>
      <c r="D78" s="229" t="s">
        <v>17</v>
      </c>
      <c r="E78" s="230" t="s">
        <v>196</v>
      </c>
      <c r="F78" s="231" t="s">
        <v>43</v>
      </c>
      <c r="G78" s="231">
        <v>0.72399999999999998</v>
      </c>
      <c r="H78" s="232">
        <v>0.22</v>
      </c>
      <c r="I78" s="315">
        <f t="shared" si="9"/>
        <v>0.15928</v>
      </c>
    </row>
    <row r="79" spans="2:9" ht="30" x14ac:dyDescent="0.25">
      <c r="B79" s="321" t="s">
        <v>135</v>
      </c>
      <c r="C79" s="229">
        <v>43132</v>
      </c>
      <c r="D79" s="229" t="s">
        <v>17</v>
      </c>
      <c r="E79" s="230" t="s">
        <v>197</v>
      </c>
      <c r="F79" s="231" t="s">
        <v>57</v>
      </c>
      <c r="G79" s="231">
        <v>2.5000000000000001E-2</v>
      </c>
      <c r="H79" s="232">
        <v>18.100000000000001</v>
      </c>
      <c r="I79" s="315">
        <f t="shared" si="9"/>
        <v>0.45250000000000007</v>
      </c>
    </row>
    <row r="80" spans="2:9" ht="15.6" x14ac:dyDescent="0.25">
      <c r="B80" s="317" t="s">
        <v>167</v>
      </c>
      <c r="C80" s="223" t="s">
        <v>5</v>
      </c>
      <c r="D80" s="223" t="s">
        <v>6</v>
      </c>
      <c r="E80" s="224" t="s">
        <v>7</v>
      </c>
      <c r="F80" s="223" t="s">
        <v>8</v>
      </c>
      <c r="G80" s="223" t="s">
        <v>131</v>
      </c>
      <c r="H80" s="223" t="s">
        <v>10</v>
      </c>
      <c r="I80" s="318" t="s">
        <v>12</v>
      </c>
    </row>
    <row r="81" spans="2:9" ht="46.8" x14ac:dyDescent="0.25">
      <c r="B81" s="319" t="s">
        <v>133</v>
      </c>
      <c r="C81" s="225">
        <v>96546</v>
      </c>
      <c r="D81" s="225" t="s">
        <v>17</v>
      </c>
      <c r="E81" s="226" t="s">
        <v>60</v>
      </c>
      <c r="F81" s="225" t="s">
        <v>57</v>
      </c>
      <c r="G81" s="227">
        <v>1</v>
      </c>
      <c r="H81" s="228">
        <f>SUM(I82:I86)</f>
        <v>13.095780000000001</v>
      </c>
      <c r="I81" s="320">
        <f>G81*H81</f>
        <v>13.095780000000001</v>
      </c>
    </row>
    <row r="82" spans="2:9" ht="30" x14ac:dyDescent="0.25">
      <c r="B82" s="314" t="s">
        <v>134</v>
      </c>
      <c r="C82" s="215">
        <v>88238</v>
      </c>
      <c r="D82" s="215" t="s">
        <v>17</v>
      </c>
      <c r="E82" s="216" t="s">
        <v>192</v>
      </c>
      <c r="F82" s="217" t="s">
        <v>160</v>
      </c>
      <c r="G82" s="217">
        <v>2.9000000000000001E-2</v>
      </c>
      <c r="H82" s="218">
        <v>16.600000000000001</v>
      </c>
      <c r="I82" s="315">
        <f>G82*H82</f>
        <v>0.48140000000000005</v>
      </c>
    </row>
    <row r="83" spans="2:9" ht="15" x14ac:dyDescent="0.25">
      <c r="B83" s="314" t="s">
        <v>134</v>
      </c>
      <c r="C83" s="215">
        <v>88245</v>
      </c>
      <c r="D83" s="215" t="s">
        <v>17</v>
      </c>
      <c r="E83" s="216" t="s">
        <v>193</v>
      </c>
      <c r="F83" s="217" t="s">
        <v>160</v>
      </c>
      <c r="G83" s="217">
        <v>8.8999999999999996E-2</v>
      </c>
      <c r="H83" s="218">
        <v>21.23</v>
      </c>
      <c r="I83" s="315">
        <f t="shared" ref="I83:I86" si="10">G83*H83</f>
        <v>1.88947</v>
      </c>
    </row>
    <row r="84" spans="2:9" ht="30" x14ac:dyDescent="0.25">
      <c r="B84" s="314" t="s">
        <v>134</v>
      </c>
      <c r="C84" s="215">
        <v>92803</v>
      </c>
      <c r="D84" s="215" t="s">
        <v>17</v>
      </c>
      <c r="E84" s="216" t="s">
        <v>199</v>
      </c>
      <c r="F84" s="217" t="s">
        <v>57</v>
      </c>
      <c r="G84" s="217">
        <v>1</v>
      </c>
      <c r="H84" s="218">
        <v>10.17</v>
      </c>
      <c r="I84" s="315">
        <f t="shared" si="10"/>
        <v>10.17</v>
      </c>
    </row>
    <row r="85" spans="2:9" ht="45" x14ac:dyDescent="0.25">
      <c r="B85" s="321" t="s">
        <v>135</v>
      </c>
      <c r="C85" s="229">
        <v>39017</v>
      </c>
      <c r="D85" s="229" t="s">
        <v>17</v>
      </c>
      <c r="E85" s="230" t="s">
        <v>196</v>
      </c>
      <c r="F85" s="231" t="s">
        <v>43</v>
      </c>
      <c r="G85" s="231">
        <v>0.46550000000000002</v>
      </c>
      <c r="H85" s="232">
        <v>0.22</v>
      </c>
      <c r="I85" s="315">
        <f t="shared" si="10"/>
        <v>0.10241</v>
      </c>
    </row>
    <row r="86" spans="2:9" ht="30" x14ac:dyDescent="0.25">
      <c r="B86" s="321" t="s">
        <v>135</v>
      </c>
      <c r="C86" s="229">
        <v>43132</v>
      </c>
      <c r="D86" s="229" t="s">
        <v>17</v>
      </c>
      <c r="E86" s="230" t="s">
        <v>197</v>
      </c>
      <c r="F86" s="231" t="s">
        <v>57</v>
      </c>
      <c r="G86" s="231">
        <v>2.5000000000000001E-2</v>
      </c>
      <c r="H86" s="232">
        <v>18.100000000000001</v>
      </c>
      <c r="I86" s="315">
        <f t="shared" si="10"/>
        <v>0.45250000000000007</v>
      </c>
    </row>
    <row r="87" spans="2:9" ht="15.6" x14ac:dyDescent="0.25">
      <c r="B87" s="317" t="s">
        <v>168</v>
      </c>
      <c r="C87" s="223" t="s">
        <v>5</v>
      </c>
      <c r="D87" s="223" t="s">
        <v>6</v>
      </c>
      <c r="E87" s="224" t="s">
        <v>7</v>
      </c>
      <c r="F87" s="223" t="s">
        <v>8</v>
      </c>
      <c r="G87" s="223" t="s">
        <v>131</v>
      </c>
      <c r="H87" s="223" t="s">
        <v>10</v>
      </c>
      <c r="I87" s="318" t="s">
        <v>12</v>
      </c>
    </row>
    <row r="88" spans="2:9" ht="46.8" x14ac:dyDescent="0.25">
      <c r="B88" s="319" t="s">
        <v>133</v>
      </c>
      <c r="C88" s="225">
        <v>96543</v>
      </c>
      <c r="D88" s="225" t="s">
        <v>17</v>
      </c>
      <c r="E88" s="226" t="s">
        <v>111</v>
      </c>
      <c r="F88" s="225" t="s">
        <v>57</v>
      </c>
      <c r="G88" s="227">
        <v>1</v>
      </c>
      <c r="H88" s="228">
        <f>SUM(I89:I94)</f>
        <v>16.548465</v>
      </c>
      <c r="I88" s="320">
        <f>G88*H88</f>
        <v>16.548465</v>
      </c>
    </row>
    <row r="89" spans="2:9" ht="30" x14ac:dyDescent="0.25">
      <c r="B89" s="314" t="s">
        <v>134</v>
      </c>
      <c r="C89" s="215">
        <v>88238</v>
      </c>
      <c r="D89" s="215" t="s">
        <v>17</v>
      </c>
      <c r="E89" s="216" t="s">
        <v>192</v>
      </c>
      <c r="F89" s="217" t="s">
        <v>160</v>
      </c>
      <c r="G89" s="217">
        <v>6.3500000000000001E-2</v>
      </c>
      <c r="H89" s="218">
        <v>16.600000000000001</v>
      </c>
      <c r="I89" s="315">
        <f>G89*H89</f>
        <v>1.0541</v>
      </c>
    </row>
    <row r="90" spans="2:9" ht="15" x14ac:dyDescent="0.25">
      <c r="B90" s="314" t="s">
        <v>134</v>
      </c>
      <c r="C90" s="215">
        <v>88245</v>
      </c>
      <c r="D90" s="215" t="s">
        <v>17</v>
      </c>
      <c r="E90" s="216" t="s">
        <v>193</v>
      </c>
      <c r="F90" s="217" t="s">
        <v>160</v>
      </c>
      <c r="G90" s="217">
        <v>0.19450000000000001</v>
      </c>
      <c r="H90" s="218">
        <v>21.23</v>
      </c>
      <c r="I90" s="315">
        <f t="shared" ref="I90:I93" si="11">G90*H90</f>
        <v>4.1292350000000004</v>
      </c>
    </row>
    <row r="91" spans="2:9" ht="30" x14ac:dyDescent="0.25">
      <c r="B91" s="314" t="s">
        <v>134</v>
      </c>
      <c r="C91" s="215">
        <v>92800</v>
      </c>
      <c r="D91" s="215" t="s">
        <v>17</v>
      </c>
      <c r="E91" s="216" t="s">
        <v>200</v>
      </c>
      <c r="F91" s="217" t="s">
        <v>57</v>
      </c>
      <c r="G91" s="217">
        <v>1</v>
      </c>
      <c r="H91" s="218">
        <v>10.48</v>
      </c>
      <c r="I91" s="315">
        <f t="shared" si="11"/>
        <v>10.48</v>
      </c>
    </row>
    <row r="92" spans="2:9" ht="45" x14ac:dyDescent="0.25">
      <c r="B92" s="321" t="s">
        <v>135</v>
      </c>
      <c r="C92" s="229">
        <v>39017</v>
      </c>
      <c r="D92" s="229" t="s">
        <v>17</v>
      </c>
      <c r="E92" s="230" t="s">
        <v>196</v>
      </c>
      <c r="F92" s="231" t="s">
        <v>43</v>
      </c>
      <c r="G92" s="231">
        <v>1.9664999999999999</v>
      </c>
      <c r="H92" s="232">
        <v>0.22</v>
      </c>
      <c r="I92" s="315">
        <f t="shared" si="11"/>
        <v>0.43262999999999996</v>
      </c>
    </row>
    <row r="93" spans="2:9" ht="30" x14ac:dyDescent="0.25">
      <c r="B93" s="321" t="s">
        <v>135</v>
      </c>
      <c r="C93" s="229">
        <v>43132</v>
      </c>
      <c r="D93" s="229" t="s">
        <v>17</v>
      </c>
      <c r="E93" s="230" t="s">
        <v>197</v>
      </c>
      <c r="F93" s="231" t="s">
        <v>57</v>
      </c>
      <c r="G93" s="231">
        <v>2.5000000000000001E-2</v>
      </c>
      <c r="H93" s="232">
        <v>18.100000000000001</v>
      </c>
      <c r="I93" s="315">
        <f t="shared" si="11"/>
        <v>0.45250000000000007</v>
      </c>
    </row>
    <row r="94" spans="2:9" ht="15.6" x14ac:dyDescent="0.25">
      <c r="B94" s="317" t="s">
        <v>169</v>
      </c>
      <c r="C94" s="223" t="s">
        <v>5</v>
      </c>
      <c r="D94" s="223" t="s">
        <v>6</v>
      </c>
      <c r="E94" s="224" t="s">
        <v>7</v>
      </c>
      <c r="F94" s="223" t="s">
        <v>8</v>
      </c>
      <c r="G94" s="223" t="s">
        <v>131</v>
      </c>
      <c r="H94" s="223" t="s">
        <v>10</v>
      </c>
      <c r="I94" s="318" t="s">
        <v>12</v>
      </c>
    </row>
    <row r="95" spans="2:9" ht="62.4" x14ac:dyDescent="0.25">
      <c r="B95" s="319" t="s">
        <v>133</v>
      </c>
      <c r="C95" s="225">
        <v>92777</v>
      </c>
      <c r="D95" s="225" t="s">
        <v>17</v>
      </c>
      <c r="E95" s="226" t="s">
        <v>113</v>
      </c>
      <c r="F95" s="225" t="s">
        <v>57</v>
      </c>
      <c r="G95" s="227">
        <v>1</v>
      </c>
      <c r="H95" s="228">
        <f>SUM(I96:I101)</f>
        <v>14.776094000000001</v>
      </c>
      <c r="I95" s="320">
        <f>G95*H95</f>
        <v>14.776094000000001</v>
      </c>
    </row>
    <row r="96" spans="2:9" ht="30" x14ac:dyDescent="0.25">
      <c r="B96" s="314" t="s">
        <v>134</v>
      </c>
      <c r="C96" s="215">
        <v>88238</v>
      </c>
      <c r="D96" s="215" t="s">
        <v>17</v>
      </c>
      <c r="E96" s="216" t="s">
        <v>192</v>
      </c>
      <c r="F96" s="217" t="s">
        <v>160</v>
      </c>
      <c r="G96" s="217">
        <v>2.0899999999999998E-2</v>
      </c>
      <c r="H96" s="218">
        <v>16.600000000000001</v>
      </c>
      <c r="I96" s="315">
        <f>G96*H96</f>
        <v>0.34694000000000003</v>
      </c>
    </row>
    <row r="97" spans="2:10" ht="15" x14ac:dyDescent="0.25">
      <c r="B97" s="314" t="s">
        <v>134</v>
      </c>
      <c r="C97" s="215">
        <v>88245</v>
      </c>
      <c r="D97" s="215" t="s">
        <v>17</v>
      </c>
      <c r="E97" s="216" t="s">
        <v>193</v>
      </c>
      <c r="F97" s="217" t="s">
        <v>160</v>
      </c>
      <c r="G97" s="217">
        <v>0.1278</v>
      </c>
      <c r="H97" s="218">
        <v>21.23</v>
      </c>
      <c r="I97" s="315">
        <f t="shared" ref="I97:I100" si="12">G97*H97</f>
        <v>2.7131940000000001</v>
      </c>
    </row>
    <row r="98" spans="2:10" ht="45" x14ac:dyDescent="0.25">
      <c r="B98" s="314" t="s">
        <v>134</v>
      </c>
      <c r="C98" s="215">
        <v>92793</v>
      </c>
      <c r="D98" s="215" t="s">
        <v>17</v>
      </c>
      <c r="E98" s="216" t="s">
        <v>216</v>
      </c>
      <c r="F98" s="217" t="s">
        <v>57</v>
      </c>
      <c r="G98" s="217">
        <v>1</v>
      </c>
      <c r="H98" s="218">
        <v>11.1</v>
      </c>
      <c r="I98" s="315">
        <f t="shared" si="12"/>
        <v>11.1</v>
      </c>
    </row>
    <row r="99" spans="2:10" ht="45" x14ac:dyDescent="0.25">
      <c r="B99" s="321" t="s">
        <v>135</v>
      </c>
      <c r="C99" s="229">
        <v>39017</v>
      </c>
      <c r="D99" s="229" t="s">
        <v>17</v>
      </c>
      <c r="E99" s="230" t="s">
        <v>196</v>
      </c>
      <c r="F99" s="231" t="s">
        <v>43</v>
      </c>
      <c r="G99" s="231">
        <v>0.74299999999999999</v>
      </c>
      <c r="H99" s="232">
        <v>0.22</v>
      </c>
      <c r="I99" s="315">
        <f t="shared" si="12"/>
        <v>0.16345999999999999</v>
      </c>
    </row>
    <row r="100" spans="2:10" ht="30" x14ac:dyDescent="0.25">
      <c r="B100" s="321" t="s">
        <v>135</v>
      </c>
      <c r="C100" s="229">
        <v>43132</v>
      </c>
      <c r="D100" s="229" t="s">
        <v>17</v>
      </c>
      <c r="E100" s="230" t="s">
        <v>197</v>
      </c>
      <c r="F100" s="231" t="s">
        <v>57</v>
      </c>
      <c r="G100" s="231">
        <v>2.5000000000000001E-2</v>
      </c>
      <c r="H100" s="232">
        <v>18.100000000000001</v>
      </c>
      <c r="I100" s="315">
        <f t="shared" si="12"/>
        <v>0.45250000000000007</v>
      </c>
    </row>
    <row r="101" spans="2:10" ht="15.6" x14ac:dyDescent="0.25">
      <c r="B101" s="317" t="s">
        <v>170</v>
      </c>
      <c r="C101" s="223" t="s">
        <v>5</v>
      </c>
      <c r="D101" s="223" t="s">
        <v>6</v>
      </c>
      <c r="E101" s="224" t="s">
        <v>7</v>
      </c>
      <c r="F101" s="223" t="s">
        <v>8</v>
      </c>
      <c r="G101" s="223" t="s">
        <v>131</v>
      </c>
      <c r="H101" s="223" t="s">
        <v>10</v>
      </c>
      <c r="I101" s="318" t="s">
        <v>12</v>
      </c>
    </row>
    <row r="102" spans="2:10" ht="62.4" x14ac:dyDescent="0.25">
      <c r="B102" s="319" t="s">
        <v>133</v>
      </c>
      <c r="C102" s="225">
        <v>92775</v>
      </c>
      <c r="D102" s="225" t="s">
        <v>17</v>
      </c>
      <c r="E102" s="226" t="s">
        <v>115</v>
      </c>
      <c r="F102" s="225" t="s">
        <v>57</v>
      </c>
      <c r="G102" s="227">
        <v>1</v>
      </c>
      <c r="H102" s="228">
        <f>SUM(I103:I108)</f>
        <v>16.989655000000003</v>
      </c>
      <c r="I102" s="320">
        <f>G102*H102</f>
        <v>16.989655000000003</v>
      </c>
    </row>
    <row r="103" spans="2:10" ht="30" x14ac:dyDescent="0.25">
      <c r="B103" s="314" t="s">
        <v>134</v>
      </c>
      <c r="C103" s="215">
        <v>88238</v>
      </c>
      <c r="D103" s="215" t="s">
        <v>17</v>
      </c>
      <c r="E103" s="216" t="s">
        <v>192</v>
      </c>
      <c r="F103" s="217" t="s">
        <v>160</v>
      </c>
      <c r="G103" s="217">
        <v>3.6700000000000003E-2</v>
      </c>
      <c r="H103" s="218">
        <v>16.600000000000001</v>
      </c>
      <c r="I103" s="315">
        <f>G103*H103</f>
        <v>0.60922000000000009</v>
      </c>
    </row>
    <row r="104" spans="2:10" ht="15" x14ac:dyDescent="0.25">
      <c r="B104" s="314" t="s">
        <v>134</v>
      </c>
      <c r="C104" s="215">
        <v>88245</v>
      </c>
      <c r="D104" s="215" t="s">
        <v>17</v>
      </c>
      <c r="E104" s="216" t="s">
        <v>193</v>
      </c>
      <c r="F104" s="217" t="s">
        <v>160</v>
      </c>
      <c r="G104" s="217">
        <v>0.22450000000000001</v>
      </c>
      <c r="H104" s="218">
        <v>21.23</v>
      </c>
      <c r="I104" s="315">
        <f t="shared" ref="I104:I107" si="13">G104*H104</f>
        <v>4.7661350000000002</v>
      </c>
    </row>
    <row r="105" spans="2:10" ht="45" x14ac:dyDescent="0.25">
      <c r="B105" s="314" t="s">
        <v>134</v>
      </c>
      <c r="C105" s="215">
        <v>92791</v>
      </c>
      <c r="D105" s="215" t="s">
        <v>17</v>
      </c>
      <c r="E105" s="216" t="s">
        <v>230</v>
      </c>
      <c r="F105" s="217" t="s">
        <v>57</v>
      </c>
      <c r="G105" s="217">
        <v>1</v>
      </c>
      <c r="H105" s="218">
        <v>10.9</v>
      </c>
      <c r="I105" s="315">
        <f t="shared" si="13"/>
        <v>10.9</v>
      </c>
    </row>
    <row r="106" spans="2:10" ht="45" x14ac:dyDescent="0.25">
      <c r="B106" s="321" t="s">
        <v>135</v>
      </c>
      <c r="C106" s="229">
        <v>39017</v>
      </c>
      <c r="D106" s="229" t="s">
        <v>17</v>
      </c>
      <c r="E106" s="230" t="s">
        <v>196</v>
      </c>
      <c r="F106" s="231" t="s">
        <v>43</v>
      </c>
      <c r="G106" s="231">
        <v>1.19</v>
      </c>
      <c r="H106" s="232">
        <v>0.22</v>
      </c>
      <c r="I106" s="315">
        <f t="shared" si="13"/>
        <v>0.26179999999999998</v>
      </c>
    </row>
    <row r="107" spans="2:10" ht="30" x14ac:dyDescent="0.25">
      <c r="B107" s="321" t="s">
        <v>135</v>
      </c>
      <c r="C107" s="229">
        <v>43132</v>
      </c>
      <c r="D107" s="229" t="s">
        <v>17</v>
      </c>
      <c r="E107" s="230" t="s">
        <v>197</v>
      </c>
      <c r="F107" s="231" t="s">
        <v>57</v>
      </c>
      <c r="G107" s="231">
        <v>2.5000000000000001E-2</v>
      </c>
      <c r="H107" s="232">
        <v>18.100000000000001</v>
      </c>
      <c r="I107" s="315">
        <f t="shared" si="13"/>
        <v>0.45250000000000007</v>
      </c>
    </row>
    <row r="108" spans="2:10" ht="15.6" x14ac:dyDescent="0.25">
      <c r="B108" s="317" t="s">
        <v>171</v>
      </c>
      <c r="C108" s="223" t="s">
        <v>5</v>
      </c>
      <c r="D108" s="223" t="s">
        <v>6</v>
      </c>
      <c r="E108" s="224" t="s">
        <v>7</v>
      </c>
      <c r="F108" s="223" t="s">
        <v>8</v>
      </c>
      <c r="G108" s="223" t="s">
        <v>131</v>
      </c>
      <c r="H108" s="223" t="s">
        <v>10</v>
      </c>
      <c r="I108" s="318" t="s">
        <v>12</v>
      </c>
    </row>
    <row r="109" spans="2:10" ht="46.8" x14ac:dyDescent="0.25">
      <c r="B109" s="319" t="s">
        <v>133</v>
      </c>
      <c r="C109" s="225">
        <v>94966</v>
      </c>
      <c r="D109" s="225" t="s">
        <v>17</v>
      </c>
      <c r="E109" s="226" t="s">
        <v>68</v>
      </c>
      <c r="F109" s="225" t="s">
        <v>48</v>
      </c>
      <c r="G109" s="227">
        <v>1</v>
      </c>
      <c r="H109" s="228">
        <f>SUM(I110:I116)</f>
        <v>485.04935799999998</v>
      </c>
      <c r="I109" s="320">
        <f>ROUNDUP(PRODUCT(G109*H109),2)</f>
        <v>485.05</v>
      </c>
      <c r="J109" s="109"/>
    </row>
    <row r="110" spans="2:10" ht="60" x14ac:dyDescent="0.25">
      <c r="B110" s="314" t="s">
        <v>134</v>
      </c>
      <c r="C110" s="215">
        <v>88830</v>
      </c>
      <c r="D110" s="215" t="s">
        <v>17</v>
      </c>
      <c r="E110" s="216" t="s">
        <v>231</v>
      </c>
      <c r="F110" s="215" t="s">
        <v>186</v>
      </c>
      <c r="G110" s="217">
        <v>0.74580000000000002</v>
      </c>
      <c r="H110" s="218" t="s">
        <v>240</v>
      </c>
      <c r="I110" s="315">
        <f>G110*H110</f>
        <v>1.2976920000000001</v>
      </c>
    </row>
    <row r="111" spans="2:10" ht="60" x14ac:dyDescent="0.25">
      <c r="B111" s="314" t="s">
        <v>134</v>
      </c>
      <c r="C111" s="215">
        <v>88831</v>
      </c>
      <c r="D111" s="215" t="s">
        <v>17</v>
      </c>
      <c r="E111" s="216" t="s">
        <v>232</v>
      </c>
      <c r="F111" s="215" t="s">
        <v>185</v>
      </c>
      <c r="G111" s="217">
        <v>0.70320000000000005</v>
      </c>
      <c r="H111" s="218" t="s">
        <v>241</v>
      </c>
      <c r="I111" s="315">
        <f t="shared" ref="I111:I116" si="14">G111*H111</f>
        <v>0.28831200000000001</v>
      </c>
    </row>
    <row r="112" spans="2:10" ht="15" x14ac:dyDescent="0.25">
      <c r="B112" s="314" t="s">
        <v>134</v>
      </c>
      <c r="C112" s="215">
        <v>88316</v>
      </c>
      <c r="D112" s="215" t="s">
        <v>17</v>
      </c>
      <c r="E112" s="216" t="s">
        <v>159</v>
      </c>
      <c r="F112" s="215" t="s">
        <v>160</v>
      </c>
      <c r="G112" s="217">
        <v>2.2957999999999998</v>
      </c>
      <c r="H112" s="218">
        <v>17.29</v>
      </c>
      <c r="I112" s="315">
        <f t="shared" si="14"/>
        <v>39.694381999999997</v>
      </c>
    </row>
    <row r="113" spans="2:9" ht="30" x14ac:dyDescent="0.25">
      <c r="B113" s="314" t="s">
        <v>134</v>
      </c>
      <c r="C113" s="215">
        <v>88377</v>
      </c>
      <c r="D113" s="215" t="s">
        <v>17</v>
      </c>
      <c r="E113" s="216" t="s">
        <v>239</v>
      </c>
      <c r="F113" s="215" t="s">
        <v>160</v>
      </c>
      <c r="G113" s="217">
        <v>1.4490000000000001</v>
      </c>
      <c r="H113" s="218">
        <v>17.600000000000001</v>
      </c>
      <c r="I113" s="315">
        <f t="shared" si="14"/>
        <v>25.502400000000002</v>
      </c>
    </row>
    <row r="114" spans="2:9" ht="30" x14ac:dyDescent="0.25">
      <c r="B114" s="321" t="s">
        <v>135</v>
      </c>
      <c r="C114" s="229" t="s">
        <v>235</v>
      </c>
      <c r="D114" s="229" t="s">
        <v>17</v>
      </c>
      <c r="E114" s="230" t="s">
        <v>238</v>
      </c>
      <c r="F114" s="229" t="s">
        <v>48</v>
      </c>
      <c r="G114" s="231">
        <v>0.70779999999999998</v>
      </c>
      <c r="H114" s="232">
        <v>65</v>
      </c>
      <c r="I114" s="315">
        <f t="shared" si="14"/>
        <v>46.006999999999998</v>
      </c>
    </row>
    <row r="115" spans="2:9" ht="15" x14ac:dyDescent="0.25">
      <c r="B115" s="321" t="s">
        <v>135</v>
      </c>
      <c r="C115" s="229" t="s">
        <v>233</v>
      </c>
      <c r="D115" s="229" t="s">
        <v>17</v>
      </c>
      <c r="E115" s="230" t="s">
        <v>236</v>
      </c>
      <c r="F115" s="229" t="s">
        <v>57</v>
      </c>
      <c r="G115" s="231">
        <v>388.88260000000002</v>
      </c>
      <c r="H115" s="232">
        <v>0.84</v>
      </c>
      <c r="I115" s="315">
        <f t="shared" si="14"/>
        <v>326.661384</v>
      </c>
    </row>
    <row r="116" spans="2:9" ht="30" x14ac:dyDescent="0.25">
      <c r="B116" s="321" t="s">
        <v>135</v>
      </c>
      <c r="C116" s="229" t="s">
        <v>234</v>
      </c>
      <c r="D116" s="229" t="s">
        <v>17</v>
      </c>
      <c r="E116" s="230" t="s">
        <v>237</v>
      </c>
      <c r="F116" s="231" t="s">
        <v>48</v>
      </c>
      <c r="G116" s="231">
        <v>0.58919999999999995</v>
      </c>
      <c r="H116" s="232">
        <v>77.39</v>
      </c>
      <c r="I116" s="315">
        <f t="shared" si="14"/>
        <v>45.598187999999993</v>
      </c>
    </row>
    <row r="117" spans="2:9" ht="15.6" x14ac:dyDescent="0.25">
      <c r="B117" s="317" t="s">
        <v>172</v>
      </c>
      <c r="C117" s="223" t="s">
        <v>5</v>
      </c>
      <c r="D117" s="223" t="s">
        <v>6</v>
      </c>
      <c r="E117" s="224" t="s">
        <v>7</v>
      </c>
      <c r="F117" s="223" t="s">
        <v>8</v>
      </c>
      <c r="G117" s="223" t="s">
        <v>131</v>
      </c>
      <c r="H117" s="223" t="s">
        <v>10</v>
      </c>
      <c r="I117" s="318" t="s">
        <v>12</v>
      </c>
    </row>
    <row r="118" spans="2:9" ht="45" x14ac:dyDescent="0.25">
      <c r="B118" s="319" t="s">
        <v>133</v>
      </c>
      <c r="C118" s="158" t="s">
        <v>116</v>
      </c>
      <c r="D118" s="158" t="s">
        <v>17</v>
      </c>
      <c r="E118" s="159" t="s">
        <v>117</v>
      </c>
      <c r="F118" s="158" t="s">
        <v>48</v>
      </c>
      <c r="G118" s="227">
        <v>1</v>
      </c>
      <c r="H118" s="228">
        <f>SUM(I119:I125)</f>
        <v>567.20003999999994</v>
      </c>
      <c r="I118" s="320">
        <f>G118*H118</f>
        <v>567.20003999999994</v>
      </c>
    </row>
    <row r="119" spans="2:9" ht="60" x14ac:dyDescent="0.25">
      <c r="B119" s="314" t="s">
        <v>134</v>
      </c>
      <c r="C119" s="215">
        <v>88830</v>
      </c>
      <c r="D119" s="215" t="s">
        <v>17</v>
      </c>
      <c r="E119" s="216" t="s">
        <v>231</v>
      </c>
      <c r="F119" s="215" t="s">
        <v>186</v>
      </c>
      <c r="G119" s="217">
        <v>0.79359999999999997</v>
      </c>
      <c r="H119" s="218">
        <v>1.74</v>
      </c>
      <c r="I119" s="315">
        <f>G119*H119</f>
        <v>1.3808639999999999</v>
      </c>
    </row>
    <row r="120" spans="2:9" ht="60" x14ac:dyDescent="0.25">
      <c r="B120" s="314" t="s">
        <v>134</v>
      </c>
      <c r="C120" s="215">
        <v>88831</v>
      </c>
      <c r="D120" s="215" t="s">
        <v>17</v>
      </c>
      <c r="E120" s="216" t="s">
        <v>232</v>
      </c>
      <c r="F120" s="215" t="s">
        <v>185</v>
      </c>
      <c r="G120" s="217">
        <v>0.74829999999999997</v>
      </c>
      <c r="H120" s="218">
        <v>0.41</v>
      </c>
      <c r="I120" s="315">
        <f t="shared" ref="I120:I125" si="15">G120*H120</f>
        <v>0.30680299999999999</v>
      </c>
    </row>
    <row r="121" spans="2:9" ht="15" x14ac:dyDescent="0.25">
      <c r="B121" s="314" t="s">
        <v>134</v>
      </c>
      <c r="C121" s="215">
        <v>88316</v>
      </c>
      <c r="D121" s="215" t="s">
        <v>17</v>
      </c>
      <c r="E121" s="216" t="s">
        <v>159</v>
      </c>
      <c r="F121" s="215" t="s">
        <v>160</v>
      </c>
      <c r="G121" s="217">
        <v>2.4382999999999999</v>
      </c>
      <c r="H121" s="218">
        <v>17.29</v>
      </c>
      <c r="I121" s="315">
        <f t="shared" si="15"/>
        <v>42.158206999999997</v>
      </c>
    </row>
    <row r="122" spans="2:9" ht="30" x14ac:dyDescent="0.25">
      <c r="B122" s="314" t="s">
        <v>134</v>
      </c>
      <c r="C122" s="215">
        <v>88377</v>
      </c>
      <c r="D122" s="215" t="s">
        <v>17</v>
      </c>
      <c r="E122" s="216" t="s">
        <v>239</v>
      </c>
      <c r="F122" s="215" t="s">
        <v>160</v>
      </c>
      <c r="G122" s="217">
        <v>1.5418000000000001</v>
      </c>
      <c r="H122" s="218">
        <v>17.600000000000001</v>
      </c>
      <c r="I122" s="315">
        <f t="shared" si="15"/>
        <v>27.135680000000004</v>
      </c>
    </row>
    <row r="123" spans="2:9" ht="30" x14ac:dyDescent="0.25">
      <c r="B123" s="321" t="s">
        <v>135</v>
      </c>
      <c r="C123" s="229" t="s">
        <v>235</v>
      </c>
      <c r="D123" s="229" t="s">
        <v>17</v>
      </c>
      <c r="E123" s="230" t="s">
        <v>238</v>
      </c>
      <c r="F123" s="229" t="s">
        <v>48</v>
      </c>
      <c r="G123" s="231">
        <v>0.67510000000000003</v>
      </c>
      <c r="H123" s="232">
        <v>65</v>
      </c>
      <c r="I123" s="315">
        <f t="shared" si="15"/>
        <v>43.881500000000003</v>
      </c>
    </row>
    <row r="124" spans="2:9" ht="15" x14ac:dyDescent="0.25">
      <c r="B124" s="321" t="s">
        <v>135</v>
      </c>
      <c r="C124" s="229" t="s">
        <v>233</v>
      </c>
      <c r="D124" s="229" t="s">
        <v>17</v>
      </c>
      <c r="E124" s="230" t="s">
        <v>236</v>
      </c>
      <c r="F124" s="229" t="s">
        <v>57</v>
      </c>
      <c r="G124" s="231">
        <v>486.84780000000001</v>
      </c>
      <c r="H124" s="232">
        <v>0.84</v>
      </c>
      <c r="I124" s="315">
        <f t="shared" si="15"/>
        <v>408.95215200000001</v>
      </c>
    </row>
    <row r="125" spans="2:9" ht="30" x14ac:dyDescent="0.25">
      <c r="B125" s="321" t="s">
        <v>135</v>
      </c>
      <c r="C125" s="229" t="s">
        <v>234</v>
      </c>
      <c r="D125" s="229" t="s">
        <v>17</v>
      </c>
      <c r="E125" s="230" t="s">
        <v>237</v>
      </c>
      <c r="F125" s="231" t="s">
        <v>48</v>
      </c>
      <c r="G125" s="231">
        <v>0.56059999999999999</v>
      </c>
      <c r="H125" s="232">
        <v>77.39</v>
      </c>
      <c r="I125" s="315">
        <f t="shared" si="15"/>
        <v>43.384833999999998</v>
      </c>
    </row>
    <row r="126" spans="2:9" ht="15.6" x14ac:dyDescent="0.25">
      <c r="B126" s="317" t="s">
        <v>173</v>
      </c>
      <c r="C126" s="223" t="s">
        <v>5</v>
      </c>
      <c r="D126" s="223" t="s">
        <v>6</v>
      </c>
      <c r="E126" s="224" t="s">
        <v>7</v>
      </c>
      <c r="F126" s="223" t="s">
        <v>8</v>
      </c>
      <c r="G126" s="223" t="s">
        <v>131</v>
      </c>
      <c r="H126" s="223" t="s">
        <v>10</v>
      </c>
      <c r="I126" s="318" t="s">
        <v>12</v>
      </c>
    </row>
    <row r="127" spans="2:9" ht="45" x14ac:dyDescent="0.25">
      <c r="B127" s="319" t="s">
        <v>133</v>
      </c>
      <c r="C127" s="158">
        <v>92873</v>
      </c>
      <c r="D127" s="158" t="s">
        <v>17</v>
      </c>
      <c r="E127" s="159" t="s">
        <v>105</v>
      </c>
      <c r="F127" s="158" t="s">
        <v>48</v>
      </c>
      <c r="G127" s="227">
        <v>1</v>
      </c>
      <c r="H127" s="228">
        <f>SUM(I128:I132)</f>
        <v>176.54357999999999</v>
      </c>
      <c r="I127" s="320">
        <f>G127*H127</f>
        <v>176.54357999999999</v>
      </c>
    </row>
    <row r="128" spans="2:9" ht="30" x14ac:dyDescent="0.25">
      <c r="B128" s="314" t="s">
        <v>134</v>
      </c>
      <c r="C128" s="215">
        <v>88262</v>
      </c>
      <c r="D128" s="215" t="s">
        <v>17</v>
      </c>
      <c r="E128" s="216" t="s">
        <v>202</v>
      </c>
      <c r="F128" s="217" t="s">
        <v>160</v>
      </c>
      <c r="G128" s="217">
        <v>1.8460000000000001</v>
      </c>
      <c r="H128" s="218">
        <v>21.61</v>
      </c>
      <c r="I128" s="315">
        <f>G128*H128</f>
        <v>39.892060000000001</v>
      </c>
    </row>
    <row r="129" spans="2:9" ht="15" x14ac:dyDescent="0.25">
      <c r="B129" s="314" t="s">
        <v>134</v>
      </c>
      <c r="C129" s="215">
        <v>88309</v>
      </c>
      <c r="D129" s="215" t="s">
        <v>17</v>
      </c>
      <c r="E129" s="216" t="s">
        <v>242</v>
      </c>
      <c r="F129" s="217" t="s">
        <v>160</v>
      </c>
      <c r="G129" s="217">
        <v>1.8460000000000001</v>
      </c>
      <c r="H129" s="218">
        <v>21.39</v>
      </c>
      <c r="I129" s="315">
        <f t="shared" ref="I129:I132" si="16">G129*H129</f>
        <v>39.485939999999999</v>
      </c>
    </row>
    <row r="130" spans="2:9" ht="15" x14ac:dyDescent="0.25">
      <c r="B130" s="314" t="s">
        <v>134</v>
      </c>
      <c r="C130" s="215">
        <v>88316</v>
      </c>
      <c r="D130" s="215" t="s">
        <v>17</v>
      </c>
      <c r="E130" s="216" t="s">
        <v>159</v>
      </c>
      <c r="F130" s="217" t="s">
        <v>160</v>
      </c>
      <c r="G130" s="217">
        <v>5.5380000000000003</v>
      </c>
      <c r="H130" s="218">
        <v>17.29</v>
      </c>
      <c r="I130" s="315">
        <f t="shared" si="16"/>
        <v>95.752020000000002</v>
      </c>
    </row>
    <row r="131" spans="2:9" ht="45" x14ac:dyDescent="0.25">
      <c r="B131" s="314" t="s">
        <v>134</v>
      </c>
      <c r="C131" s="215">
        <v>90586</v>
      </c>
      <c r="D131" s="215" t="s">
        <v>17</v>
      </c>
      <c r="E131" s="216" t="s">
        <v>243</v>
      </c>
      <c r="F131" s="217" t="s">
        <v>186</v>
      </c>
      <c r="G131" s="217">
        <v>0.67200000000000004</v>
      </c>
      <c r="H131" s="218">
        <v>1.23</v>
      </c>
      <c r="I131" s="315">
        <f t="shared" si="16"/>
        <v>0.82656000000000007</v>
      </c>
    </row>
    <row r="132" spans="2:9" ht="45" x14ac:dyDescent="0.25">
      <c r="B132" s="314" t="s">
        <v>134</v>
      </c>
      <c r="C132" s="215">
        <v>90587</v>
      </c>
      <c r="D132" s="215" t="s">
        <v>17</v>
      </c>
      <c r="E132" s="216" t="s">
        <v>244</v>
      </c>
      <c r="F132" s="217" t="s">
        <v>185</v>
      </c>
      <c r="G132" s="217">
        <v>1.1739999999999999</v>
      </c>
      <c r="H132" s="218">
        <v>0.5</v>
      </c>
      <c r="I132" s="315">
        <f t="shared" si="16"/>
        <v>0.58699999999999997</v>
      </c>
    </row>
    <row r="133" spans="2:9" ht="15.6" x14ac:dyDescent="0.25">
      <c r="B133" s="317" t="s">
        <v>316</v>
      </c>
      <c r="C133" s="223" t="s">
        <v>5</v>
      </c>
      <c r="D133" s="223" t="s">
        <v>6</v>
      </c>
      <c r="E133" s="224" t="s">
        <v>7</v>
      </c>
      <c r="F133" s="223" t="s">
        <v>8</v>
      </c>
      <c r="G133" s="223" t="s">
        <v>131</v>
      </c>
      <c r="H133" s="223" t="s">
        <v>10</v>
      </c>
      <c r="I133" s="318" t="s">
        <v>12</v>
      </c>
    </row>
    <row r="134" spans="2:9" ht="45" x14ac:dyDescent="0.25">
      <c r="B134" s="319" t="s">
        <v>133</v>
      </c>
      <c r="C134" s="158">
        <v>97088</v>
      </c>
      <c r="D134" s="158" t="s">
        <v>17</v>
      </c>
      <c r="E134" s="159" t="s">
        <v>320</v>
      </c>
      <c r="F134" s="158" t="s">
        <v>57</v>
      </c>
      <c r="G134" s="227">
        <v>1</v>
      </c>
      <c r="H134" s="228">
        <f>SUM(I135)</f>
        <v>19.28</v>
      </c>
      <c r="I134" s="320">
        <f>G134*H134</f>
        <v>19.28</v>
      </c>
    </row>
    <row r="135" spans="2:9" ht="45" x14ac:dyDescent="0.25">
      <c r="B135" s="314" t="s">
        <v>134</v>
      </c>
      <c r="C135" s="215">
        <v>97088</v>
      </c>
      <c r="D135" s="215" t="s">
        <v>17</v>
      </c>
      <c r="E135" s="216" t="s">
        <v>320</v>
      </c>
      <c r="F135" s="217" t="s">
        <v>57</v>
      </c>
      <c r="G135" s="217">
        <v>1</v>
      </c>
      <c r="H135" s="218">
        <v>19.28</v>
      </c>
      <c r="I135" s="315">
        <f>G135*H135</f>
        <v>19.28</v>
      </c>
    </row>
    <row r="136" spans="2:9" ht="15.6" x14ac:dyDescent="0.25">
      <c r="B136" s="317" t="s">
        <v>319</v>
      </c>
      <c r="C136" s="223" t="s">
        <v>5</v>
      </c>
      <c r="D136" s="223" t="s">
        <v>6</v>
      </c>
      <c r="E136" s="224" t="s">
        <v>7</v>
      </c>
      <c r="F136" s="223" t="s">
        <v>8</v>
      </c>
      <c r="G136" s="223" t="s">
        <v>131</v>
      </c>
      <c r="H136" s="223" t="s">
        <v>10</v>
      </c>
      <c r="I136" s="318" t="s">
        <v>12</v>
      </c>
    </row>
    <row r="137" spans="2:9" ht="60" x14ac:dyDescent="0.25">
      <c r="B137" s="319" t="s">
        <v>133</v>
      </c>
      <c r="C137" s="158">
        <v>97973</v>
      </c>
      <c r="D137" s="158" t="s">
        <v>17</v>
      </c>
      <c r="E137" s="159" t="s">
        <v>317</v>
      </c>
      <c r="F137" s="158" t="s">
        <v>43</v>
      </c>
      <c r="G137" s="227">
        <v>1</v>
      </c>
      <c r="H137" s="228">
        <f>SUM(I138)</f>
        <v>4161.6499999999996</v>
      </c>
      <c r="I137" s="320">
        <f>G137*H137</f>
        <v>4161.6499999999996</v>
      </c>
    </row>
    <row r="138" spans="2:9" ht="60" x14ac:dyDescent="0.25">
      <c r="B138" s="314" t="s">
        <v>134</v>
      </c>
      <c r="C138" s="215">
        <v>97973</v>
      </c>
      <c r="D138" s="215" t="s">
        <v>17</v>
      </c>
      <c r="E138" s="216" t="s">
        <v>317</v>
      </c>
      <c r="F138" s="217" t="s">
        <v>160</v>
      </c>
      <c r="G138" s="217">
        <v>1</v>
      </c>
      <c r="H138" s="218">
        <v>4161.6499999999996</v>
      </c>
      <c r="I138" s="315">
        <f>G138*H138</f>
        <v>4161.6499999999996</v>
      </c>
    </row>
    <row r="139" spans="2:9" ht="15.6" x14ac:dyDescent="0.25">
      <c r="B139" s="317" t="s">
        <v>174</v>
      </c>
      <c r="C139" s="223" t="s">
        <v>5</v>
      </c>
      <c r="D139" s="223" t="s">
        <v>6</v>
      </c>
      <c r="E139" s="224" t="s">
        <v>7</v>
      </c>
      <c r="F139" s="223" t="s">
        <v>8</v>
      </c>
      <c r="G139" s="223" t="s">
        <v>131</v>
      </c>
      <c r="H139" s="223" t="s">
        <v>10</v>
      </c>
      <c r="I139" s="318" t="s">
        <v>12</v>
      </c>
    </row>
    <row r="140" spans="2:9" ht="60" x14ac:dyDescent="0.25">
      <c r="B140" s="319" t="s">
        <v>133</v>
      </c>
      <c r="C140" s="158" t="s">
        <v>120</v>
      </c>
      <c r="D140" s="158" t="s">
        <v>17</v>
      </c>
      <c r="E140" s="159" t="s">
        <v>121</v>
      </c>
      <c r="F140" s="158" t="s">
        <v>30</v>
      </c>
      <c r="G140" s="227">
        <v>1</v>
      </c>
      <c r="H140" s="228">
        <f>SUM(I141:I146)</f>
        <v>72.058937999999998</v>
      </c>
      <c r="I140" s="320">
        <f>G140*H140</f>
        <v>72.058937999999998</v>
      </c>
    </row>
    <row r="141" spans="2:9" ht="60" x14ac:dyDescent="0.25">
      <c r="B141" s="314" t="s">
        <v>134</v>
      </c>
      <c r="C141" s="215" t="s">
        <v>252</v>
      </c>
      <c r="D141" s="215" t="s">
        <v>17</v>
      </c>
      <c r="E141" s="216" t="s">
        <v>254</v>
      </c>
      <c r="F141" s="217" t="s">
        <v>255</v>
      </c>
      <c r="G141" s="217">
        <v>1.18E-2</v>
      </c>
      <c r="H141" s="218">
        <v>503.41</v>
      </c>
      <c r="I141" s="315">
        <f>G141*H141</f>
        <v>5.9402379999999999</v>
      </c>
    </row>
    <row r="142" spans="2:9" ht="15" x14ac:dyDescent="0.25">
      <c r="B142" s="314" t="s">
        <v>134</v>
      </c>
      <c r="C142" s="215" t="s">
        <v>253</v>
      </c>
      <c r="D142" s="215" t="s">
        <v>17</v>
      </c>
      <c r="E142" s="216" t="s">
        <v>242</v>
      </c>
      <c r="F142" s="217" t="s">
        <v>160</v>
      </c>
      <c r="G142" s="217">
        <v>0.86</v>
      </c>
      <c r="H142" s="218">
        <v>21.39</v>
      </c>
      <c r="I142" s="315">
        <f t="shared" ref="I142:I146" si="17">G142*H142</f>
        <v>18.395399999999999</v>
      </c>
    </row>
    <row r="143" spans="2:9" ht="15" x14ac:dyDescent="0.25">
      <c r="B143" s="314" t="s">
        <v>134</v>
      </c>
      <c r="C143" s="215" t="s">
        <v>226</v>
      </c>
      <c r="D143" s="215" t="s">
        <v>17</v>
      </c>
      <c r="E143" s="216" t="s">
        <v>159</v>
      </c>
      <c r="F143" s="217" t="s">
        <v>160</v>
      </c>
      <c r="G143" s="217">
        <v>0.43</v>
      </c>
      <c r="H143" s="218">
        <v>17.29</v>
      </c>
      <c r="I143" s="315">
        <f t="shared" si="17"/>
        <v>7.4346999999999994</v>
      </c>
    </row>
    <row r="144" spans="2:9" ht="45" x14ac:dyDescent="0.25">
      <c r="B144" s="321" t="s">
        <v>135</v>
      </c>
      <c r="C144" s="229" t="s">
        <v>245</v>
      </c>
      <c r="D144" s="229" t="s">
        <v>17</v>
      </c>
      <c r="E144" s="230" t="s">
        <v>248</v>
      </c>
      <c r="F144" s="231" t="s">
        <v>207</v>
      </c>
      <c r="G144" s="231">
        <v>0.42</v>
      </c>
      <c r="H144" s="232">
        <v>4.66</v>
      </c>
      <c r="I144" s="315">
        <f t="shared" si="17"/>
        <v>1.9572000000000001</v>
      </c>
    </row>
    <row r="145" spans="2:9" ht="15" x14ac:dyDescent="0.25">
      <c r="B145" s="321" t="s">
        <v>135</v>
      </c>
      <c r="C145" s="229" t="s">
        <v>246</v>
      </c>
      <c r="D145" s="229" t="s">
        <v>17</v>
      </c>
      <c r="E145" s="230" t="s">
        <v>249</v>
      </c>
      <c r="F145" s="231" t="s">
        <v>251</v>
      </c>
      <c r="G145" s="231">
        <v>0.01</v>
      </c>
      <c r="H145" s="232">
        <v>38.74</v>
      </c>
      <c r="I145" s="315">
        <f t="shared" si="17"/>
        <v>0.38740000000000002</v>
      </c>
    </row>
    <row r="146" spans="2:9" ht="45" x14ac:dyDescent="0.25">
      <c r="B146" s="321" t="s">
        <v>135</v>
      </c>
      <c r="C146" s="229" t="s">
        <v>247</v>
      </c>
      <c r="D146" s="229" t="s">
        <v>17</v>
      </c>
      <c r="E146" s="230" t="s">
        <v>250</v>
      </c>
      <c r="F146" s="231" t="s">
        <v>43</v>
      </c>
      <c r="G146" s="231">
        <v>13.6</v>
      </c>
      <c r="H146" s="232">
        <v>2.79</v>
      </c>
      <c r="I146" s="315">
        <f t="shared" si="17"/>
        <v>37.944000000000003</v>
      </c>
    </row>
    <row r="147" spans="2:9" ht="15.6" x14ac:dyDescent="0.25">
      <c r="B147" s="317" t="s">
        <v>175</v>
      </c>
      <c r="C147" s="223" t="s">
        <v>5</v>
      </c>
      <c r="D147" s="223" t="s">
        <v>6</v>
      </c>
      <c r="E147" s="224" t="s">
        <v>7</v>
      </c>
      <c r="F147" s="223" t="s">
        <v>8</v>
      </c>
      <c r="G147" s="223" t="s">
        <v>131</v>
      </c>
      <c r="H147" s="223" t="s">
        <v>10</v>
      </c>
      <c r="I147" s="318" t="s">
        <v>12</v>
      </c>
    </row>
    <row r="148" spans="2:9" ht="45" x14ac:dyDescent="0.25">
      <c r="B148" s="319" t="s">
        <v>133</v>
      </c>
      <c r="C148" s="158">
        <v>87313</v>
      </c>
      <c r="D148" s="158" t="s">
        <v>17</v>
      </c>
      <c r="E148" s="159" t="s">
        <v>77</v>
      </c>
      <c r="F148" s="158" t="s">
        <v>48</v>
      </c>
      <c r="G148" s="227">
        <v>1</v>
      </c>
      <c r="H148" s="228">
        <f>SUM(I149:I153)</f>
        <v>499.9461</v>
      </c>
      <c r="I148" s="320">
        <f>G148*H148</f>
        <v>499.9461</v>
      </c>
    </row>
    <row r="149" spans="2:9" ht="30" x14ac:dyDescent="0.25">
      <c r="B149" s="314" t="s">
        <v>134</v>
      </c>
      <c r="C149" s="215">
        <v>88377</v>
      </c>
      <c r="D149" s="215" t="s">
        <v>17</v>
      </c>
      <c r="E149" s="216" t="s">
        <v>239</v>
      </c>
      <c r="F149" s="217" t="s">
        <v>160</v>
      </c>
      <c r="G149" s="217">
        <v>4.32</v>
      </c>
      <c r="H149" s="218">
        <v>17.600000000000001</v>
      </c>
      <c r="I149" s="315">
        <f>G149*H149</f>
        <v>76.032000000000011</v>
      </c>
    </row>
    <row r="150" spans="2:9" ht="60" x14ac:dyDescent="0.25">
      <c r="B150" s="314" t="s">
        <v>134</v>
      </c>
      <c r="C150" s="215">
        <v>88830</v>
      </c>
      <c r="D150" s="215" t="s">
        <v>17</v>
      </c>
      <c r="E150" s="216" t="s">
        <v>231</v>
      </c>
      <c r="F150" s="217" t="s">
        <v>186</v>
      </c>
      <c r="G150" s="217">
        <v>1.01</v>
      </c>
      <c r="H150" s="218">
        <v>1.74</v>
      </c>
      <c r="I150" s="315">
        <f t="shared" ref="I150:I152" si="18">G150*H150</f>
        <v>1.7574000000000001</v>
      </c>
    </row>
    <row r="151" spans="2:9" ht="60" x14ac:dyDescent="0.25">
      <c r="B151" s="314" t="s">
        <v>134</v>
      </c>
      <c r="C151" s="215">
        <v>88831</v>
      </c>
      <c r="D151" s="215" t="s">
        <v>17</v>
      </c>
      <c r="E151" s="216" t="s">
        <v>232</v>
      </c>
      <c r="F151" s="217" t="s">
        <v>185</v>
      </c>
      <c r="G151" s="217">
        <v>3.31</v>
      </c>
      <c r="H151" s="218">
        <v>0.41</v>
      </c>
      <c r="I151" s="315">
        <f t="shared" si="18"/>
        <v>1.3571</v>
      </c>
    </row>
    <row r="152" spans="2:9" ht="30" x14ac:dyDescent="0.25">
      <c r="B152" s="321" t="s">
        <v>135</v>
      </c>
      <c r="C152" s="229">
        <v>367</v>
      </c>
      <c r="D152" s="229" t="s">
        <v>17</v>
      </c>
      <c r="E152" s="230" t="s">
        <v>256</v>
      </c>
      <c r="F152" s="231" t="s">
        <v>255</v>
      </c>
      <c r="G152" s="231">
        <v>0.95</v>
      </c>
      <c r="H152" s="232">
        <v>65.84</v>
      </c>
      <c r="I152" s="315">
        <f t="shared" si="18"/>
        <v>62.548000000000002</v>
      </c>
    </row>
    <row r="153" spans="2:9" ht="15" x14ac:dyDescent="0.25">
      <c r="B153" s="321" t="s">
        <v>135</v>
      </c>
      <c r="C153" s="229">
        <v>1379</v>
      </c>
      <c r="D153" s="229" t="s">
        <v>17</v>
      </c>
      <c r="E153" s="230" t="s">
        <v>236</v>
      </c>
      <c r="F153" s="231" t="s">
        <v>57</v>
      </c>
      <c r="G153" s="231">
        <v>426.49</v>
      </c>
      <c r="H153" s="232">
        <v>0.84</v>
      </c>
      <c r="I153" s="315">
        <f>G153*H153</f>
        <v>358.2516</v>
      </c>
    </row>
    <row r="154" spans="2:9" ht="15.6" x14ac:dyDescent="0.25">
      <c r="B154" s="317" t="s">
        <v>176</v>
      </c>
      <c r="C154" s="223" t="s">
        <v>5</v>
      </c>
      <c r="D154" s="223" t="s">
        <v>6</v>
      </c>
      <c r="E154" s="224" t="s">
        <v>7</v>
      </c>
      <c r="F154" s="223" t="s">
        <v>8</v>
      </c>
      <c r="G154" s="223" t="s">
        <v>131</v>
      </c>
      <c r="H154" s="223" t="s">
        <v>10</v>
      </c>
      <c r="I154" s="318" t="s">
        <v>12</v>
      </c>
    </row>
    <row r="155" spans="2:9" ht="90" x14ac:dyDescent="0.25">
      <c r="B155" s="319" t="s">
        <v>133</v>
      </c>
      <c r="C155" s="158">
        <v>89048</v>
      </c>
      <c r="D155" s="158" t="s">
        <v>17</v>
      </c>
      <c r="E155" s="159" t="s">
        <v>80</v>
      </c>
      <c r="F155" s="158" t="s">
        <v>30</v>
      </c>
      <c r="G155" s="227">
        <v>1</v>
      </c>
      <c r="H155" s="228">
        <f>SUM(I156:I159)</f>
        <v>32.580468000000003</v>
      </c>
      <c r="I155" s="320">
        <f>G155*H155</f>
        <v>32.580468000000003</v>
      </c>
    </row>
    <row r="156" spans="2:9" ht="90" x14ac:dyDescent="0.25">
      <c r="B156" s="314" t="s">
        <v>134</v>
      </c>
      <c r="C156" s="215" t="s">
        <v>257</v>
      </c>
      <c r="D156" s="215" t="s">
        <v>17</v>
      </c>
      <c r="E156" s="216" t="s">
        <v>260</v>
      </c>
      <c r="F156" s="217" t="s">
        <v>261</v>
      </c>
      <c r="G156" s="217">
        <v>0.2298</v>
      </c>
      <c r="H156" s="218">
        <v>34.96</v>
      </c>
      <c r="I156" s="315">
        <f>G156*H156</f>
        <v>8.0338080000000005</v>
      </c>
    </row>
    <row r="157" spans="2:9" ht="75" x14ac:dyDescent="0.25">
      <c r="B157" s="314" t="s">
        <v>134</v>
      </c>
      <c r="C157" s="215" t="s">
        <v>258</v>
      </c>
      <c r="D157" s="215" t="s">
        <v>17</v>
      </c>
      <c r="E157" s="216" t="s">
        <v>262</v>
      </c>
      <c r="F157" s="217" t="s">
        <v>261</v>
      </c>
      <c r="G157" s="217">
        <v>0.7349</v>
      </c>
      <c r="H157" s="218">
        <v>31.92</v>
      </c>
      <c r="I157" s="315">
        <f t="shared" ref="I157:I158" si="19">G157*H157</f>
        <v>23.458008</v>
      </c>
    </row>
    <row r="158" spans="2:9" ht="90" x14ac:dyDescent="0.25">
      <c r="B158" s="314" t="s">
        <v>134</v>
      </c>
      <c r="C158" s="215" t="s">
        <v>259</v>
      </c>
      <c r="D158" s="215" t="s">
        <v>17</v>
      </c>
      <c r="E158" s="216" t="s">
        <v>263</v>
      </c>
      <c r="F158" s="217" t="s">
        <v>261</v>
      </c>
      <c r="G158" s="217">
        <v>3.5299999999999998E-2</v>
      </c>
      <c r="H158" s="218">
        <v>30.84</v>
      </c>
      <c r="I158" s="315">
        <f t="shared" si="19"/>
        <v>1.088652</v>
      </c>
    </row>
    <row r="159" spans="2:9" ht="15.6" x14ac:dyDescent="0.25">
      <c r="B159" s="317" t="s">
        <v>177</v>
      </c>
      <c r="C159" s="223" t="s">
        <v>5</v>
      </c>
      <c r="D159" s="223" t="s">
        <v>6</v>
      </c>
      <c r="E159" s="224" t="s">
        <v>7</v>
      </c>
      <c r="F159" s="223" t="s">
        <v>8</v>
      </c>
      <c r="G159" s="223" t="s">
        <v>131</v>
      </c>
      <c r="H159" s="223" t="s">
        <v>10</v>
      </c>
      <c r="I159" s="318" t="s">
        <v>12</v>
      </c>
    </row>
    <row r="160" spans="2:9" ht="60" x14ac:dyDescent="0.25">
      <c r="B160" s="319" t="s">
        <v>133</v>
      </c>
      <c r="C160" s="158">
        <v>94996</v>
      </c>
      <c r="D160" s="158" t="s">
        <v>17</v>
      </c>
      <c r="E160" s="159" t="s">
        <v>123</v>
      </c>
      <c r="F160" s="158" t="s">
        <v>30</v>
      </c>
      <c r="G160" s="227">
        <v>1</v>
      </c>
      <c r="H160" s="228">
        <f>SUM(I161:I169)</f>
        <v>117.90186</v>
      </c>
      <c r="I160" s="320">
        <f>G160*H160</f>
        <v>117.90186</v>
      </c>
    </row>
    <row r="161" spans="2:9" ht="30" x14ac:dyDescent="0.25">
      <c r="B161" s="314" t="s">
        <v>134</v>
      </c>
      <c r="C161" s="215">
        <v>88262</v>
      </c>
      <c r="D161" s="215" t="s">
        <v>17</v>
      </c>
      <c r="E161" s="216" t="s">
        <v>202</v>
      </c>
      <c r="F161" s="217" t="s">
        <v>160</v>
      </c>
      <c r="G161" s="217">
        <v>0.22559999999999999</v>
      </c>
      <c r="H161" s="218">
        <v>21.61</v>
      </c>
      <c r="I161" s="315">
        <f>G161*H161</f>
        <v>4.875216</v>
      </c>
    </row>
    <row r="162" spans="2:9" ht="15" x14ac:dyDescent="0.25">
      <c r="B162" s="314" t="s">
        <v>134</v>
      </c>
      <c r="C162" s="215">
        <v>88309</v>
      </c>
      <c r="D162" s="215" t="s">
        <v>17</v>
      </c>
      <c r="E162" s="216" t="s">
        <v>242</v>
      </c>
      <c r="F162" s="217" t="s">
        <v>160</v>
      </c>
      <c r="G162" s="217">
        <v>0.33169999999999999</v>
      </c>
      <c r="H162" s="218">
        <v>21.39</v>
      </c>
      <c r="I162" s="315">
        <f t="shared" ref="I162:I168" si="20">G162*H162</f>
        <v>7.0950629999999997</v>
      </c>
    </row>
    <row r="163" spans="2:9" ht="15" x14ac:dyDescent="0.25">
      <c r="B163" s="314" t="s">
        <v>134</v>
      </c>
      <c r="C163" s="215">
        <v>88316</v>
      </c>
      <c r="D163" s="215" t="s">
        <v>17</v>
      </c>
      <c r="E163" s="216" t="s">
        <v>159</v>
      </c>
      <c r="F163" s="217" t="s">
        <v>160</v>
      </c>
      <c r="G163" s="217">
        <v>0.55730000000000002</v>
      </c>
      <c r="H163" s="218">
        <v>17.29</v>
      </c>
      <c r="I163" s="315">
        <f t="shared" si="20"/>
        <v>9.6357169999999996</v>
      </c>
    </row>
    <row r="164" spans="2:9" ht="45" x14ac:dyDescent="0.25">
      <c r="B164" s="314" t="s">
        <v>134</v>
      </c>
      <c r="C164" s="215">
        <v>94964</v>
      </c>
      <c r="D164" s="215" t="s">
        <v>17</v>
      </c>
      <c r="E164" s="216" t="s">
        <v>264</v>
      </c>
      <c r="F164" s="217" t="s">
        <v>48</v>
      </c>
      <c r="G164" s="217">
        <v>0.12130000000000001</v>
      </c>
      <c r="H164" s="218">
        <v>439.64</v>
      </c>
      <c r="I164" s="315">
        <f t="shared" si="20"/>
        <v>53.328332000000003</v>
      </c>
    </row>
    <row r="165" spans="2:9" ht="15" x14ac:dyDescent="0.25">
      <c r="B165" s="321" t="s">
        <v>135</v>
      </c>
      <c r="C165" s="229">
        <v>3777</v>
      </c>
      <c r="D165" s="229" t="s">
        <v>17</v>
      </c>
      <c r="E165" s="230" t="s">
        <v>265</v>
      </c>
      <c r="F165" s="231" t="s">
        <v>30</v>
      </c>
      <c r="G165" s="231">
        <v>1.1279999999999999</v>
      </c>
      <c r="H165" s="232">
        <v>1.98</v>
      </c>
      <c r="I165" s="315">
        <f t="shared" si="20"/>
        <v>2.2334399999999999</v>
      </c>
    </row>
    <row r="166" spans="2:9" ht="45" x14ac:dyDescent="0.25">
      <c r="B166" s="321" t="s">
        <v>135</v>
      </c>
      <c r="C166" s="229">
        <v>4460</v>
      </c>
      <c r="D166" s="229" t="s">
        <v>17</v>
      </c>
      <c r="E166" s="230" t="s">
        <v>266</v>
      </c>
      <c r="F166" s="231" t="s">
        <v>207</v>
      </c>
      <c r="G166" s="231">
        <v>0.25</v>
      </c>
      <c r="H166" s="232">
        <v>10.09</v>
      </c>
      <c r="I166" s="315">
        <f t="shared" si="20"/>
        <v>2.5225</v>
      </c>
    </row>
    <row r="167" spans="2:9" ht="30" x14ac:dyDescent="0.25">
      <c r="B167" s="321" t="s">
        <v>135</v>
      </c>
      <c r="C167" s="229">
        <v>4517</v>
      </c>
      <c r="D167" s="229" t="s">
        <v>17</v>
      </c>
      <c r="E167" s="230" t="s">
        <v>267</v>
      </c>
      <c r="F167" s="231" t="s">
        <v>207</v>
      </c>
      <c r="G167" s="231">
        <v>0.2</v>
      </c>
      <c r="H167" s="232">
        <v>4.01</v>
      </c>
      <c r="I167" s="315">
        <f t="shared" si="20"/>
        <v>0.80200000000000005</v>
      </c>
    </row>
    <row r="168" spans="2:9" ht="45" x14ac:dyDescent="0.25">
      <c r="B168" s="321" t="s">
        <v>135</v>
      </c>
      <c r="C168" s="229">
        <v>7156</v>
      </c>
      <c r="D168" s="229" t="s">
        <v>17</v>
      </c>
      <c r="E168" s="230" t="s">
        <v>268</v>
      </c>
      <c r="F168" s="231" t="s">
        <v>30</v>
      </c>
      <c r="G168" s="231">
        <v>1.1224000000000001</v>
      </c>
      <c r="H168" s="232">
        <v>33.33</v>
      </c>
      <c r="I168" s="315">
        <f t="shared" si="20"/>
        <v>37.409592000000004</v>
      </c>
    </row>
    <row r="169" spans="2:9" ht="15.6" x14ac:dyDescent="0.25">
      <c r="B169" s="317" t="s">
        <v>178</v>
      </c>
      <c r="C169" s="223" t="s">
        <v>5</v>
      </c>
      <c r="D169" s="223" t="s">
        <v>6</v>
      </c>
      <c r="E169" s="224" t="s">
        <v>7</v>
      </c>
      <c r="F169" s="223" t="s">
        <v>8</v>
      </c>
      <c r="G169" s="223" t="s">
        <v>131</v>
      </c>
      <c r="H169" s="223" t="s">
        <v>10</v>
      </c>
      <c r="I169" s="318" t="s">
        <v>12</v>
      </c>
    </row>
    <row r="170" spans="2:9" ht="60" x14ac:dyDescent="0.25">
      <c r="B170" s="319" t="s">
        <v>133</v>
      </c>
      <c r="C170" s="158">
        <v>94990</v>
      </c>
      <c r="D170" s="158" t="s">
        <v>17</v>
      </c>
      <c r="E170" s="159" t="s">
        <v>315</v>
      </c>
      <c r="F170" s="158" t="s">
        <v>48</v>
      </c>
      <c r="G170" s="227">
        <v>1</v>
      </c>
      <c r="H170" s="228">
        <f>SUM(I171:I171)</f>
        <v>694.12</v>
      </c>
      <c r="I170" s="320">
        <f>G170*H170</f>
        <v>694.12</v>
      </c>
    </row>
    <row r="171" spans="2:9" ht="60" x14ac:dyDescent="0.25">
      <c r="B171" s="314" t="s">
        <v>134</v>
      </c>
      <c r="C171" s="215">
        <v>94990</v>
      </c>
      <c r="D171" s="215" t="s">
        <v>17</v>
      </c>
      <c r="E171" s="216" t="s">
        <v>315</v>
      </c>
      <c r="F171" s="217" t="s">
        <v>48</v>
      </c>
      <c r="G171" s="217">
        <v>1</v>
      </c>
      <c r="H171" s="218">
        <v>694.12</v>
      </c>
      <c r="I171" s="315">
        <f>G171*H171</f>
        <v>694.12</v>
      </c>
    </row>
    <row r="172" spans="2:9" ht="15.6" x14ac:dyDescent="0.25">
      <c r="B172" s="317" t="s">
        <v>179</v>
      </c>
      <c r="C172" s="223" t="s">
        <v>5</v>
      </c>
      <c r="D172" s="223" t="s">
        <v>6</v>
      </c>
      <c r="E172" s="224" t="s">
        <v>7</v>
      </c>
      <c r="F172" s="223" t="s">
        <v>8</v>
      </c>
      <c r="G172" s="223" t="s">
        <v>131</v>
      </c>
      <c r="H172" s="223" t="s">
        <v>10</v>
      </c>
      <c r="I172" s="318" t="s">
        <v>12</v>
      </c>
    </row>
    <row r="173" spans="2:9" ht="90" x14ac:dyDescent="0.25">
      <c r="B173" s="319" t="s">
        <v>133</v>
      </c>
      <c r="C173" s="158">
        <v>102363</v>
      </c>
      <c r="D173" s="158" t="s">
        <v>17</v>
      </c>
      <c r="E173" s="159" t="s">
        <v>127</v>
      </c>
      <c r="F173" s="158" t="s">
        <v>30</v>
      </c>
      <c r="G173" s="227">
        <v>1</v>
      </c>
      <c r="H173" s="228">
        <f>SUM(I174:I181)</f>
        <v>177.999821</v>
      </c>
      <c r="I173" s="320">
        <f>ROUNDUP(PRODUCT(G173*H173),2)</f>
        <v>178</v>
      </c>
    </row>
    <row r="174" spans="2:9" ht="15" x14ac:dyDescent="0.25">
      <c r="B174" s="314" t="s">
        <v>134</v>
      </c>
      <c r="C174" s="215" t="s">
        <v>269</v>
      </c>
      <c r="D174" s="215" t="s">
        <v>17</v>
      </c>
      <c r="E174" s="216" t="s">
        <v>271</v>
      </c>
      <c r="F174" s="217" t="s">
        <v>160</v>
      </c>
      <c r="G174" s="217">
        <v>0.97740000000000005</v>
      </c>
      <c r="H174" s="218">
        <v>21.23</v>
      </c>
      <c r="I174" s="315">
        <f>G174*H174</f>
        <v>20.750202000000002</v>
      </c>
    </row>
    <row r="175" spans="2:9" ht="15" x14ac:dyDescent="0.25">
      <c r="B175" s="314" t="s">
        <v>134</v>
      </c>
      <c r="C175" s="215" t="s">
        <v>226</v>
      </c>
      <c r="D175" s="215" t="s">
        <v>17</v>
      </c>
      <c r="E175" s="216" t="s">
        <v>159</v>
      </c>
      <c r="F175" s="217" t="s">
        <v>160</v>
      </c>
      <c r="G175" s="217">
        <v>0.97740000000000005</v>
      </c>
      <c r="H175" s="218">
        <v>17.29</v>
      </c>
      <c r="I175" s="315">
        <f t="shared" ref="I175:I181" si="21">G175*H175</f>
        <v>16.899246000000002</v>
      </c>
    </row>
    <row r="176" spans="2:9" ht="45" x14ac:dyDescent="0.25">
      <c r="B176" s="314" t="s">
        <v>134</v>
      </c>
      <c r="C176" s="215" t="s">
        <v>270</v>
      </c>
      <c r="D176" s="215" t="s">
        <v>17</v>
      </c>
      <c r="E176" s="216" t="s">
        <v>272</v>
      </c>
      <c r="F176" s="217" t="s">
        <v>48</v>
      </c>
      <c r="G176" s="217">
        <v>4.4999999999999997E-3</v>
      </c>
      <c r="H176" s="218">
        <v>344.75</v>
      </c>
      <c r="I176" s="315">
        <f t="shared" si="21"/>
        <v>1.5513749999999999</v>
      </c>
    </row>
    <row r="177" spans="2:9" ht="45" x14ac:dyDescent="0.25">
      <c r="B177" s="321" t="s">
        <v>135</v>
      </c>
      <c r="C177" s="229" t="s">
        <v>287</v>
      </c>
      <c r="D177" s="229" t="s">
        <v>17</v>
      </c>
      <c r="E177" s="230" t="s">
        <v>282</v>
      </c>
      <c r="F177" s="231" t="s">
        <v>30</v>
      </c>
      <c r="G177" s="231" t="s">
        <v>273</v>
      </c>
      <c r="H177" s="232" t="s">
        <v>274</v>
      </c>
      <c r="I177" s="315">
        <f t="shared" si="21"/>
        <v>45.709439999999994</v>
      </c>
    </row>
    <row r="178" spans="2:9" ht="30" x14ac:dyDescent="0.25">
      <c r="B178" s="321" t="s">
        <v>135</v>
      </c>
      <c r="C178" s="229" t="s">
        <v>288</v>
      </c>
      <c r="D178" s="229" t="s">
        <v>17</v>
      </c>
      <c r="E178" s="230" t="s">
        <v>283</v>
      </c>
      <c r="F178" s="231" t="s">
        <v>207</v>
      </c>
      <c r="G178" s="231" t="s">
        <v>275</v>
      </c>
      <c r="H178" s="232" t="s">
        <v>276</v>
      </c>
      <c r="I178" s="315">
        <f t="shared" si="21"/>
        <v>49.481025000000002</v>
      </c>
    </row>
    <row r="179" spans="2:9" ht="30" x14ac:dyDescent="0.25">
      <c r="B179" s="321" t="s">
        <v>135</v>
      </c>
      <c r="C179" s="229" t="s">
        <v>289</v>
      </c>
      <c r="D179" s="229" t="s">
        <v>17</v>
      </c>
      <c r="E179" s="230" t="s">
        <v>284</v>
      </c>
      <c r="F179" s="231" t="s">
        <v>207</v>
      </c>
      <c r="G179" s="231" t="s">
        <v>277</v>
      </c>
      <c r="H179" s="232" t="s">
        <v>278</v>
      </c>
      <c r="I179" s="315">
        <f t="shared" si="21"/>
        <v>42.095438000000001</v>
      </c>
    </row>
    <row r="180" spans="2:9" ht="30" x14ac:dyDescent="0.25">
      <c r="B180" s="321" t="s">
        <v>135</v>
      </c>
      <c r="C180" s="229" t="s">
        <v>290</v>
      </c>
      <c r="D180" s="229" t="s">
        <v>17</v>
      </c>
      <c r="E180" s="230" t="s">
        <v>285</v>
      </c>
      <c r="F180" s="231" t="s">
        <v>57</v>
      </c>
      <c r="G180" s="231" t="s">
        <v>279</v>
      </c>
      <c r="H180" s="232" t="s">
        <v>280</v>
      </c>
      <c r="I180" s="315">
        <f t="shared" si="21"/>
        <v>7.0525000000000004E-2</v>
      </c>
    </row>
    <row r="181" spans="2:9" ht="30" x14ac:dyDescent="0.25">
      <c r="B181" s="321" t="s">
        <v>135</v>
      </c>
      <c r="C181" s="229" t="s">
        <v>291</v>
      </c>
      <c r="D181" s="229" t="s">
        <v>17</v>
      </c>
      <c r="E181" s="230" t="s">
        <v>286</v>
      </c>
      <c r="F181" s="231" t="s">
        <v>57</v>
      </c>
      <c r="G181" s="231" t="s">
        <v>281</v>
      </c>
      <c r="H181" s="232" t="s">
        <v>198</v>
      </c>
      <c r="I181" s="315">
        <f t="shared" si="21"/>
        <v>1.4425699999999999</v>
      </c>
    </row>
    <row r="182" spans="2:9" ht="15.6" x14ac:dyDescent="0.25">
      <c r="B182" s="317" t="s">
        <v>180</v>
      </c>
      <c r="C182" s="223" t="s">
        <v>5</v>
      </c>
      <c r="D182" s="223" t="s">
        <v>6</v>
      </c>
      <c r="E182" s="224" t="s">
        <v>7</v>
      </c>
      <c r="F182" s="223" t="s">
        <v>8</v>
      </c>
      <c r="G182" s="223" t="s">
        <v>131</v>
      </c>
      <c r="H182" s="223" t="s">
        <v>10</v>
      </c>
      <c r="I182" s="318" t="s">
        <v>12</v>
      </c>
    </row>
    <row r="183" spans="2:9" ht="15.6" x14ac:dyDescent="0.25">
      <c r="B183" s="319" t="s">
        <v>133</v>
      </c>
      <c r="C183" s="158" t="s">
        <v>149</v>
      </c>
      <c r="D183" s="158" t="s">
        <v>148</v>
      </c>
      <c r="E183" s="159" t="s">
        <v>128</v>
      </c>
      <c r="F183" s="158" t="s">
        <v>43</v>
      </c>
      <c r="G183" s="227">
        <v>1</v>
      </c>
      <c r="H183" s="228">
        <f>SUM(I184:I187)</f>
        <v>9555.82</v>
      </c>
      <c r="I183" s="320">
        <f>G183*H183</f>
        <v>9555.82</v>
      </c>
    </row>
    <row r="184" spans="2:9" ht="75" x14ac:dyDescent="0.25">
      <c r="B184" s="321" t="s">
        <v>135</v>
      </c>
      <c r="C184" s="229">
        <v>25398</v>
      </c>
      <c r="D184" s="229" t="s">
        <v>17</v>
      </c>
      <c r="E184" s="230" t="s">
        <v>296</v>
      </c>
      <c r="F184" s="229" t="s">
        <v>43</v>
      </c>
      <c r="G184" s="231">
        <v>1</v>
      </c>
      <c r="H184" s="232">
        <v>4452.67</v>
      </c>
      <c r="I184" s="322">
        <f>G184*H184</f>
        <v>4452.67</v>
      </c>
    </row>
    <row r="185" spans="2:9" ht="75" x14ac:dyDescent="0.25">
      <c r="B185" s="321" t="s">
        <v>135</v>
      </c>
      <c r="C185" s="229">
        <v>25399</v>
      </c>
      <c r="D185" s="229" t="s">
        <v>17</v>
      </c>
      <c r="E185" s="230" t="s">
        <v>297</v>
      </c>
      <c r="F185" s="229" t="s">
        <v>43</v>
      </c>
      <c r="G185" s="231">
        <v>1</v>
      </c>
      <c r="H185" s="232">
        <v>2703.16</v>
      </c>
      <c r="I185" s="322">
        <f t="shared" ref="I185:I186" si="22">G185*H185</f>
        <v>2703.16</v>
      </c>
    </row>
    <row r="186" spans="2:9" ht="30" x14ac:dyDescent="0.25">
      <c r="B186" s="321" t="s">
        <v>135</v>
      </c>
      <c r="C186" s="229">
        <v>20774</v>
      </c>
      <c r="D186" s="229" t="s">
        <v>295</v>
      </c>
      <c r="E186" s="230" t="s">
        <v>298</v>
      </c>
      <c r="F186" s="229" t="s">
        <v>43</v>
      </c>
      <c r="G186" s="231">
        <v>1</v>
      </c>
      <c r="H186" s="232">
        <v>2399.9899999999998</v>
      </c>
      <c r="I186" s="322">
        <f t="shared" si="22"/>
        <v>2399.9899999999998</v>
      </c>
    </row>
    <row r="187" spans="2:9" ht="15.6" x14ac:dyDescent="0.25">
      <c r="B187" s="317" t="s">
        <v>181</v>
      </c>
      <c r="C187" s="223" t="s">
        <v>5</v>
      </c>
      <c r="D187" s="223" t="s">
        <v>6</v>
      </c>
      <c r="E187" s="224" t="s">
        <v>7</v>
      </c>
      <c r="F187" s="223" t="s">
        <v>8</v>
      </c>
      <c r="G187" s="223" t="s">
        <v>131</v>
      </c>
      <c r="H187" s="223" t="s">
        <v>10</v>
      </c>
      <c r="I187" s="318" t="s">
        <v>12</v>
      </c>
    </row>
    <row r="188" spans="2:9" ht="15.6" x14ac:dyDescent="0.25">
      <c r="B188" s="319" t="s">
        <v>133</v>
      </c>
      <c r="C188" s="158" t="s">
        <v>222</v>
      </c>
      <c r="D188" s="158" t="s">
        <v>148</v>
      </c>
      <c r="E188" s="159" t="s">
        <v>223</v>
      </c>
      <c r="F188" s="158" t="s">
        <v>43</v>
      </c>
      <c r="G188" s="227">
        <v>1</v>
      </c>
      <c r="H188" s="228">
        <f>SUM(I189:I194)</f>
        <v>4389.5874839999997</v>
      </c>
      <c r="I188" s="320">
        <f>G188*H188</f>
        <v>4389.5874839999997</v>
      </c>
    </row>
    <row r="189" spans="2:9" ht="15" x14ac:dyDescent="0.25">
      <c r="B189" s="314" t="s">
        <v>134</v>
      </c>
      <c r="C189" s="215">
        <v>88264</v>
      </c>
      <c r="D189" s="215" t="s">
        <v>17</v>
      </c>
      <c r="E189" s="216" t="s">
        <v>302</v>
      </c>
      <c r="F189" s="217" t="s">
        <v>160</v>
      </c>
      <c r="G189" s="217">
        <v>0.58879999999999999</v>
      </c>
      <c r="H189" s="218">
        <v>22.78</v>
      </c>
      <c r="I189" s="315">
        <f>G189*H189</f>
        <v>13.412864000000001</v>
      </c>
    </row>
    <row r="190" spans="2:9" ht="30" x14ac:dyDescent="0.25">
      <c r="B190" s="314" t="s">
        <v>134</v>
      </c>
      <c r="C190" s="215">
        <v>88247</v>
      </c>
      <c r="D190" s="215" t="s">
        <v>17</v>
      </c>
      <c r="E190" s="216" t="s">
        <v>303</v>
      </c>
      <c r="F190" s="217" t="s">
        <v>160</v>
      </c>
      <c r="G190" s="217">
        <v>0.58879999999999999</v>
      </c>
      <c r="H190" s="218">
        <v>18.399999999999999</v>
      </c>
      <c r="I190" s="315">
        <f t="shared" ref="I190:I193" si="23">G190*H190</f>
        <v>10.833919999999999</v>
      </c>
    </row>
    <row r="191" spans="2:9" ht="30" x14ac:dyDescent="0.25">
      <c r="B191" s="314" t="s">
        <v>134</v>
      </c>
      <c r="C191" s="215" t="s">
        <v>299</v>
      </c>
      <c r="D191" s="215" t="s">
        <v>300</v>
      </c>
      <c r="E191" s="216" t="s">
        <v>304</v>
      </c>
      <c r="F191" s="215" t="s">
        <v>43</v>
      </c>
      <c r="G191" s="217">
        <v>1</v>
      </c>
      <c r="H191" s="218">
        <v>1170.23</v>
      </c>
      <c r="I191" s="315">
        <f t="shared" si="23"/>
        <v>1170.23</v>
      </c>
    </row>
    <row r="192" spans="2:9" ht="30" x14ac:dyDescent="0.25">
      <c r="B192" s="321" t="s">
        <v>135</v>
      </c>
      <c r="C192" s="229">
        <v>21127</v>
      </c>
      <c r="D192" s="229" t="s">
        <v>17</v>
      </c>
      <c r="E192" s="230" t="s">
        <v>305</v>
      </c>
      <c r="F192" s="229" t="s">
        <v>43</v>
      </c>
      <c r="G192" s="231">
        <v>5.7000000000000002E-2</v>
      </c>
      <c r="H192" s="232">
        <v>5.0999999999999996</v>
      </c>
      <c r="I192" s="315">
        <f t="shared" si="23"/>
        <v>0.29070000000000001</v>
      </c>
    </row>
    <row r="193" spans="2:10" ht="30" x14ac:dyDescent="0.25">
      <c r="B193" s="321" t="s">
        <v>135</v>
      </c>
      <c r="C193" s="229">
        <v>13793</v>
      </c>
      <c r="D193" s="229" t="s">
        <v>301</v>
      </c>
      <c r="E193" s="230" t="s">
        <v>306</v>
      </c>
      <c r="F193" s="229" t="s">
        <v>43</v>
      </c>
      <c r="G193" s="231">
        <v>2</v>
      </c>
      <c r="H193" s="232">
        <v>1597.41</v>
      </c>
      <c r="I193" s="315">
        <f t="shared" si="23"/>
        <v>3194.82</v>
      </c>
    </row>
    <row r="194" spans="2:10" ht="15.6" x14ac:dyDescent="0.25">
      <c r="B194" s="317" t="s">
        <v>292</v>
      </c>
      <c r="C194" s="223" t="s">
        <v>5</v>
      </c>
      <c r="D194" s="223" t="s">
        <v>6</v>
      </c>
      <c r="E194" s="224" t="s">
        <v>7</v>
      </c>
      <c r="F194" s="223" t="s">
        <v>8</v>
      </c>
      <c r="G194" s="223" t="s">
        <v>131</v>
      </c>
      <c r="H194" s="223" t="s">
        <v>10</v>
      </c>
      <c r="I194" s="318" t="s">
        <v>12</v>
      </c>
    </row>
    <row r="195" spans="2:10" ht="30" x14ac:dyDescent="0.25">
      <c r="B195" s="319" t="s">
        <v>133</v>
      </c>
      <c r="C195" s="158">
        <v>102494</v>
      </c>
      <c r="D195" s="158" t="s">
        <v>17</v>
      </c>
      <c r="E195" s="159" t="s">
        <v>130</v>
      </c>
      <c r="F195" s="158" t="s">
        <v>30</v>
      </c>
      <c r="G195" s="227">
        <v>1</v>
      </c>
      <c r="H195" s="228">
        <f>SUM(I196:I202)</f>
        <v>62.614490000000004</v>
      </c>
      <c r="I195" s="320">
        <f>ROUNDDOWN(PRODUCT(G195*H195),2)</f>
        <v>62.61</v>
      </c>
    </row>
    <row r="196" spans="2:10" ht="15" x14ac:dyDescent="0.25">
      <c r="B196" s="314" t="s">
        <v>134</v>
      </c>
      <c r="C196" s="215">
        <v>88310</v>
      </c>
      <c r="D196" s="215" t="s">
        <v>17</v>
      </c>
      <c r="E196" s="216" t="s">
        <v>212</v>
      </c>
      <c r="F196" s="217" t="s">
        <v>160</v>
      </c>
      <c r="G196" s="217">
        <v>0.27500000000000002</v>
      </c>
      <c r="H196" s="218">
        <v>24.06</v>
      </c>
      <c r="I196" s="315">
        <f>G196*H196</f>
        <v>6.6165000000000003</v>
      </c>
    </row>
    <row r="197" spans="2:10" ht="15" x14ac:dyDescent="0.25">
      <c r="B197" s="314" t="s">
        <v>134</v>
      </c>
      <c r="C197" s="215">
        <v>88316</v>
      </c>
      <c r="D197" s="215" t="s">
        <v>17</v>
      </c>
      <c r="E197" s="216" t="s">
        <v>159</v>
      </c>
      <c r="F197" s="217" t="s">
        <v>160</v>
      </c>
      <c r="G197" s="217">
        <v>0.115</v>
      </c>
      <c r="H197" s="218">
        <v>17.29</v>
      </c>
      <c r="I197" s="315">
        <f t="shared" ref="I197:I201" si="24">G197*H197</f>
        <v>1.9883500000000001</v>
      </c>
    </row>
    <row r="198" spans="2:10" ht="15" x14ac:dyDescent="0.25">
      <c r="B198" s="321" t="s">
        <v>135</v>
      </c>
      <c r="C198" s="229">
        <v>5330</v>
      </c>
      <c r="D198" s="229" t="s">
        <v>17</v>
      </c>
      <c r="E198" s="230" t="s">
        <v>307</v>
      </c>
      <c r="F198" s="231" t="s">
        <v>103</v>
      </c>
      <c r="G198" s="231">
        <v>6.4000000000000001E-2</v>
      </c>
      <c r="H198" s="232">
        <v>53.7</v>
      </c>
      <c r="I198" s="315">
        <f t="shared" si="24"/>
        <v>3.4368000000000003</v>
      </c>
    </row>
    <row r="199" spans="2:10" ht="15" x14ac:dyDescent="0.25">
      <c r="B199" s="321" t="s">
        <v>135</v>
      </c>
      <c r="C199" s="229">
        <v>7304</v>
      </c>
      <c r="D199" s="229" t="s">
        <v>17</v>
      </c>
      <c r="E199" s="230" t="s">
        <v>308</v>
      </c>
      <c r="F199" s="231" t="s">
        <v>103</v>
      </c>
      <c r="G199" s="231">
        <v>0.32200000000000001</v>
      </c>
      <c r="H199" s="232">
        <v>80.73</v>
      </c>
      <c r="I199" s="315">
        <f t="shared" si="24"/>
        <v>25.995060000000002</v>
      </c>
    </row>
    <row r="200" spans="2:10" ht="15" x14ac:dyDescent="0.25">
      <c r="B200" s="321" t="s">
        <v>135</v>
      </c>
      <c r="C200" s="229">
        <v>12815</v>
      </c>
      <c r="D200" s="229" t="s">
        <v>17</v>
      </c>
      <c r="E200" s="230" t="s">
        <v>309</v>
      </c>
      <c r="F200" s="231" t="s">
        <v>43</v>
      </c>
      <c r="G200" s="231">
        <v>0.01</v>
      </c>
      <c r="H200" s="232">
        <v>7.33</v>
      </c>
      <c r="I200" s="315">
        <f t="shared" si="24"/>
        <v>7.3300000000000004E-2</v>
      </c>
    </row>
    <row r="201" spans="2:10" ht="15" x14ac:dyDescent="0.25">
      <c r="B201" s="321" t="s">
        <v>135</v>
      </c>
      <c r="C201" s="229">
        <v>44072</v>
      </c>
      <c r="D201" s="229" t="s">
        <v>17</v>
      </c>
      <c r="E201" s="230" t="s">
        <v>310</v>
      </c>
      <c r="F201" s="231" t="s">
        <v>103</v>
      </c>
      <c r="G201" s="231">
        <v>0.2016</v>
      </c>
      <c r="H201" s="232">
        <v>121.55</v>
      </c>
      <c r="I201" s="315">
        <f t="shared" si="24"/>
        <v>24.504480000000001</v>
      </c>
    </row>
    <row r="202" spans="2:10" ht="15.6" x14ac:dyDescent="0.25">
      <c r="B202" s="317" t="s">
        <v>293</v>
      </c>
      <c r="C202" s="223" t="s">
        <v>5</v>
      </c>
      <c r="D202" s="223" t="s">
        <v>6</v>
      </c>
      <c r="E202" s="224" t="s">
        <v>7</v>
      </c>
      <c r="F202" s="223" t="s">
        <v>8</v>
      </c>
      <c r="G202" s="223" t="s">
        <v>131</v>
      </c>
      <c r="H202" s="223" t="s">
        <v>10</v>
      </c>
      <c r="I202" s="318" t="s">
        <v>12</v>
      </c>
    </row>
    <row r="203" spans="2:10" ht="30" x14ac:dyDescent="0.25">
      <c r="B203" s="319" t="s">
        <v>133</v>
      </c>
      <c r="C203" s="158">
        <v>88489</v>
      </c>
      <c r="D203" s="158" t="s">
        <v>17</v>
      </c>
      <c r="E203" s="159" t="s">
        <v>85</v>
      </c>
      <c r="F203" s="158" t="s">
        <v>30</v>
      </c>
      <c r="G203" s="227">
        <v>1</v>
      </c>
      <c r="H203" s="228">
        <f>SUM(I204:I207)</f>
        <v>11.338166999999999</v>
      </c>
      <c r="I203" s="320">
        <f>G203*H203</f>
        <v>11.338166999999999</v>
      </c>
    </row>
    <row r="204" spans="2:10" ht="15" x14ac:dyDescent="0.25">
      <c r="B204" s="314" t="s">
        <v>134</v>
      </c>
      <c r="C204" s="215">
        <v>88310</v>
      </c>
      <c r="D204" s="215" t="s">
        <v>17</v>
      </c>
      <c r="E204" s="216" t="s">
        <v>212</v>
      </c>
      <c r="F204" s="217" t="s">
        <v>160</v>
      </c>
      <c r="G204" s="217">
        <v>0.16309999999999999</v>
      </c>
      <c r="H204" s="218">
        <v>24.06</v>
      </c>
      <c r="I204" s="315">
        <f>G204*H204</f>
        <v>3.9241859999999997</v>
      </c>
      <c r="J204" s="109"/>
    </row>
    <row r="205" spans="2:10" ht="15" x14ac:dyDescent="0.25">
      <c r="B205" s="314" t="s">
        <v>134</v>
      </c>
      <c r="C205" s="215">
        <v>88316</v>
      </c>
      <c r="D205" s="215" t="s">
        <v>17</v>
      </c>
      <c r="E205" s="216" t="s">
        <v>159</v>
      </c>
      <c r="F205" s="217" t="s">
        <v>160</v>
      </c>
      <c r="G205" s="217">
        <v>5.4399999999999997E-2</v>
      </c>
      <c r="H205" s="218">
        <v>17.29</v>
      </c>
      <c r="I205" s="315">
        <f t="shared" ref="I205:I206" si="25">G205*H205</f>
        <v>0.94057599999999986</v>
      </c>
    </row>
    <row r="206" spans="2:10" ht="15" x14ac:dyDescent="0.25">
      <c r="B206" s="321" t="s">
        <v>135</v>
      </c>
      <c r="C206" s="229">
        <v>7356</v>
      </c>
      <c r="D206" s="229" t="s">
        <v>17</v>
      </c>
      <c r="E206" s="230" t="s">
        <v>311</v>
      </c>
      <c r="F206" s="231" t="s">
        <v>103</v>
      </c>
      <c r="G206" s="231">
        <v>0.22850000000000001</v>
      </c>
      <c r="H206" s="232">
        <v>28.33</v>
      </c>
      <c r="I206" s="315">
        <f t="shared" si="25"/>
        <v>6.4734049999999996</v>
      </c>
    </row>
    <row r="207" spans="2:10" ht="15.6" x14ac:dyDescent="0.25">
      <c r="B207" s="317" t="s">
        <v>294</v>
      </c>
      <c r="C207" s="223" t="s">
        <v>5</v>
      </c>
      <c r="D207" s="223" t="s">
        <v>6</v>
      </c>
      <c r="E207" s="224" t="s">
        <v>7</v>
      </c>
      <c r="F207" s="223" t="s">
        <v>8</v>
      </c>
      <c r="G207" s="223" t="s">
        <v>131</v>
      </c>
      <c r="H207" s="223" t="s">
        <v>10</v>
      </c>
      <c r="I207" s="318" t="s">
        <v>12</v>
      </c>
    </row>
    <row r="208" spans="2:10" ht="30" x14ac:dyDescent="0.25">
      <c r="B208" s="319" t="s">
        <v>133</v>
      </c>
      <c r="C208" s="158">
        <v>88485</v>
      </c>
      <c r="D208" s="158" t="s">
        <v>17</v>
      </c>
      <c r="E208" s="159" t="s">
        <v>83</v>
      </c>
      <c r="F208" s="158" t="s">
        <v>30</v>
      </c>
      <c r="G208" s="227">
        <v>1</v>
      </c>
      <c r="H208" s="228">
        <f>SUM(I209:I211)</f>
        <v>3.5789300000000002</v>
      </c>
      <c r="I208" s="320">
        <f>G208*H208</f>
        <v>3.5789300000000002</v>
      </c>
    </row>
    <row r="209" spans="2:9" ht="15" x14ac:dyDescent="0.25">
      <c r="B209" s="314" t="s">
        <v>134</v>
      </c>
      <c r="C209" s="215">
        <v>88310</v>
      </c>
      <c r="D209" s="215" t="s">
        <v>17</v>
      </c>
      <c r="E209" s="216" t="s">
        <v>212</v>
      </c>
      <c r="F209" s="217" t="s">
        <v>160</v>
      </c>
      <c r="G209" s="217">
        <v>6.6600000000000006E-2</v>
      </c>
      <c r="H209" s="218">
        <v>24.06</v>
      </c>
      <c r="I209" s="315">
        <f>G209*H209</f>
        <v>1.6023960000000002</v>
      </c>
    </row>
    <row r="210" spans="2:9" ht="15" x14ac:dyDescent="0.25">
      <c r="B210" s="314" t="s">
        <v>134</v>
      </c>
      <c r="C210" s="215">
        <v>88316</v>
      </c>
      <c r="D210" s="215" t="s">
        <v>17</v>
      </c>
      <c r="E210" s="216" t="s">
        <v>159</v>
      </c>
      <c r="F210" s="217" t="s">
        <v>160</v>
      </c>
      <c r="G210" s="217">
        <v>2.2200000000000001E-2</v>
      </c>
      <c r="H210" s="218">
        <v>17.29</v>
      </c>
      <c r="I210" s="315">
        <f t="shared" ref="I210:I211" si="26">G210*H210</f>
        <v>0.38383800000000001</v>
      </c>
    </row>
    <row r="211" spans="2:9" ht="30.6" thickBot="1" x14ac:dyDescent="0.3">
      <c r="B211" s="323" t="s">
        <v>135</v>
      </c>
      <c r="C211" s="233">
        <v>6085</v>
      </c>
      <c r="D211" s="233" t="s">
        <v>17</v>
      </c>
      <c r="E211" s="234" t="s">
        <v>312</v>
      </c>
      <c r="F211" s="235" t="s">
        <v>103</v>
      </c>
      <c r="G211" s="235">
        <v>0.1666</v>
      </c>
      <c r="H211" s="236">
        <v>9.56</v>
      </c>
      <c r="I211" s="324">
        <f t="shared" si="26"/>
        <v>1.5926960000000001</v>
      </c>
    </row>
    <row r="212" spans="2:9" ht="14.4" thickBot="1" x14ac:dyDescent="0.3">
      <c r="B212" s="325"/>
      <c r="C212" s="326"/>
      <c r="D212" s="326"/>
      <c r="E212" s="326"/>
      <c r="F212" s="326"/>
      <c r="G212" s="326"/>
      <c r="H212" s="326"/>
      <c r="I212" s="327"/>
    </row>
  </sheetData>
  <mergeCells count="3">
    <mergeCell ref="B4:I4"/>
    <mergeCell ref="G3:H3"/>
    <mergeCell ref="G2:H2"/>
  </mergeCells>
  <phoneticPr fontId="4" type="noConversion"/>
  <pageMargins left="0.51181102362204722" right="0.31496062992125984" top="0.98425196850393704" bottom="0.98425196850393704" header="0.51181102362204722" footer="0.51181102362204722"/>
  <pageSetup paperSize="9" scale="58" fitToHeight="0" orientation="portrait" r:id="rId1"/>
  <headerFooter>
    <oddFooter>Página &amp;P de &amp;N</oddFooter>
  </headerFooter>
  <rowBreaks count="6" manualBreakCount="6">
    <brk id="41" min="1" max="8" man="1"/>
    <brk id="69" min="1" max="8" man="1"/>
    <brk id="101" min="1" max="8" man="1"/>
    <brk id="131" min="1" max="8" man="1"/>
    <brk id="155" min="1" max="8" man="1"/>
    <brk id="179" min="1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9"/>
  <sheetViews>
    <sheetView showOutlineSymbols="0" showWhiteSpace="0" view="pageBreakPreview" topLeftCell="A31" zoomScale="70" zoomScaleNormal="100" zoomScaleSheetLayoutView="70" workbookViewId="0">
      <selection activeCell="H69" sqref="H69"/>
    </sheetView>
  </sheetViews>
  <sheetFormatPr defaultRowHeight="15" x14ac:dyDescent="0.25"/>
  <cols>
    <col min="1" max="1" width="8.796875" style="126"/>
    <col min="2" max="2" width="10" style="126" bestFit="1" customWidth="1"/>
    <col min="3" max="3" width="13.796875" style="126" bestFit="1" customWidth="1"/>
    <col min="4" max="4" width="13.19921875" style="126" bestFit="1" customWidth="1"/>
    <col min="5" max="5" width="60" style="126" bestFit="1" customWidth="1"/>
    <col min="6" max="6" width="8" style="126" bestFit="1" customWidth="1"/>
    <col min="7" max="11" width="13" style="126" bestFit="1" customWidth="1"/>
    <col min="12" max="12" width="16.3984375" style="126" customWidth="1"/>
    <col min="13" max="16384" width="8.796875" style="126"/>
  </cols>
  <sheetData>
    <row r="1" spans="2:12" ht="15.6" thickBot="1" x14ac:dyDescent="0.3"/>
    <row r="2" spans="2:12" ht="15" customHeight="1" x14ac:dyDescent="0.25">
      <c r="B2" s="127"/>
      <c r="C2" s="129"/>
      <c r="D2" s="129"/>
      <c r="E2" s="129" t="s">
        <v>0</v>
      </c>
      <c r="F2" s="328" t="s">
        <v>1</v>
      </c>
      <c r="G2" s="328"/>
      <c r="H2" s="328" t="s">
        <v>2</v>
      </c>
      <c r="I2" s="328"/>
      <c r="J2" s="237" t="s">
        <v>3</v>
      </c>
      <c r="K2" s="237"/>
      <c r="L2" s="238"/>
    </row>
    <row r="3" spans="2:12" ht="80.099999999999994" customHeight="1" x14ac:dyDescent="0.25">
      <c r="B3" s="130"/>
      <c r="C3" s="132"/>
      <c r="D3" s="132"/>
      <c r="E3" s="131" t="s">
        <v>106</v>
      </c>
      <c r="F3" s="358" t="s">
        <v>224</v>
      </c>
      <c r="G3" s="358"/>
      <c r="H3" s="359">
        <v>0.25</v>
      </c>
      <c r="I3" s="359"/>
      <c r="J3" s="360" t="s">
        <v>201</v>
      </c>
      <c r="K3" s="360"/>
      <c r="L3" s="332"/>
    </row>
    <row r="4" spans="2:12" ht="20.25" customHeight="1" thickBot="1" x14ac:dyDescent="0.35">
      <c r="B4" s="355" t="s">
        <v>438</v>
      </c>
      <c r="C4" s="356"/>
      <c r="D4" s="356"/>
      <c r="E4" s="356"/>
      <c r="F4" s="356"/>
      <c r="G4" s="356"/>
      <c r="H4" s="356"/>
      <c r="I4" s="356"/>
      <c r="J4" s="356"/>
      <c r="K4" s="356"/>
      <c r="L4" s="357"/>
    </row>
    <row r="5" spans="2:12" ht="30" customHeight="1" thickBot="1" x14ac:dyDescent="0.3">
      <c r="B5" s="252" t="s">
        <v>4</v>
      </c>
      <c r="C5" s="252" t="s">
        <v>5</v>
      </c>
      <c r="D5" s="252" t="s">
        <v>6</v>
      </c>
      <c r="E5" s="252" t="s">
        <v>7</v>
      </c>
      <c r="F5" s="252" t="s">
        <v>8</v>
      </c>
      <c r="G5" s="252" t="s">
        <v>9</v>
      </c>
      <c r="H5" s="252" t="s">
        <v>10</v>
      </c>
      <c r="I5" s="252" t="s">
        <v>11</v>
      </c>
      <c r="J5" s="252" t="s">
        <v>12</v>
      </c>
      <c r="K5" s="252" t="s">
        <v>13</v>
      </c>
      <c r="L5" s="252" t="s">
        <v>89</v>
      </c>
    </row>
    <row r="6" spans="2:12" ht="30" x14ac:dyDescent="0.25">
      <c r="B6" s="244" t="s">
        <v>15</v>
      </c>
      <c r="C6" s="245" t="s">
        <v>16</v>
      </c>
      <c r="D6" s="245" t="s">
        <v>17</v>
      </c>
      <c r="E6" s="246" t="s">
        <v>18</v>
      </c>
      <c r="F6" s="247" t="s">
        <v>19</v>
      </c>
      <c r="G6" s="248">
        <v>3</v>
      </c>
      <c r="H6" s="249">
        <v>16893.189999999999</v>
      </c>
      <c r="I6" s="249">
        <v>21116.489999999998</v>
      </c>
      <c r="J6" s="249">
        <v>63349.47</v>
      </c>
      <c r="K6" s="250">
        <f t="shared" ref="K6:K35" si="0">J6/$L$39</f>
        <v>0.16871729788374987</v>
      </c>
      <c r="L6" s="251">
        <f>K6</f>
        <v>0.16871729788374987</v>
      </c>
    </row>
    <row r="7" spans="2:12" ht="90" x14ac:dyDescent="0.25">
      <c r="B7" s="189" t="s">
        <v>75</v>
      </c>
      <c r="C7" s="158" t="s">
        <v>126</v>
      </c>
      <c r="D7" s="158" t="s">
        <v>17</v>
      </c>
      <c r="E7" s="243" t="s">
        <v>127</v>
      </c>
      <c r="F7" s="239" t="s">
        <v>30</v>
      </c>
      <c r="G7" s="240">
        <v>200.85</v>
      </c>
      <c r="H7" s="161">
        <v>178</v>
      </c>
      <c r="I7" s="161">
        <v>222.5</v>
      </c>
      <c r="J7" s="161">
        <v>44689.130000000005</v>
      </c>
      <c r="K7" s="241">
        <f t="shared" si="0"/>
        <v>0.1190196107145904</v>
      </c>
      <c r="L7" s="242">
        <f>L6+K7</f>
        <v>0.28773690859834028</v>
      </c>
    </row>
    <row r="8" spans="2:12" ht="60" x14ac:dyDescent="0.25">
      <c r="B8" s="189" t="s">
        <v>314</v>
      </c>
      <c r="C8" s="158">
        <v>97088</v>
      </c>
      <c r="D8" s="158" t="s">
        <v>17</v>
      </c>
      <c r="E8" s="243" t="s">
        <v>313</v>
      </c>
      <c r="F8" s="239" t="s">
        <v>57</v>
      </c>
      <c r="G8" s="240">
        <v>1400</v>
      </c>
      <c r="H8" s="161">
        <v>19.28</v>
      </c>
      <c r="I8" s="161">
        <v>24.1</v>
      </c>
      <c r="J8" s="161">
        <v>33740</v>
      </c>
      <c r="K8" s="241">
        <f t="shared" si="0"/>
        <v>8.9859025349347366E-2</v>
      </c>
      <c r="L8" s="242">
        <f t="shared" ref="L8:L35" si="1">L7+K8</f>
        <v>0.37759593394768765</v>
      </c>
    </row>
    <row r="9" spans="2:12" ht="30" x14ac:dyDescent="0.25">
      <c r="B9" s="189" t="s">
        <v>292</v>
      </c>
      <c r="C9" s="158" t="s">
        <v>129</v>
      </c>
      <c r="D9" s="158" t="s">
        <v>17</v>
      </c>
      <c r="E9" s="243" t="s">
        <v>130</v>
      </c>
      <c r="F9" s="239" t="s">
        <v>30</v>
      </c>
      <c r="G9" s="240">
        <v>385.15</v>
      </c>
      <c r="H9" s="161">
        <v>62.61</v>
      </c>
      <c r="I9" s="161">
        <v>78.260000000000005</v>
      </c>
      <c r="J9" s="161">
        <v>30141.84</v>
      </c>
      <c r="K9" s="241">
        <f t="shared" si="0"/>
        <v>8.0276122247657747E-2</v>
      </c>
      <c r="L9" s="242">
        <f t="shared" si="1"/>
        <v>0.45787205619534538</v>
      </c>
    </row>
    <row r="10" spans="2:12" x14ac:dyDescent="0.25">
      <c r="B10" s="189" t="s">
        <v>20</v>
      </c>
      <c r="C10" s="158" t="s">
        <v>21</v>
      </c>
      <c r="D10" s="158" t="s">
        <v>17</v>
      </c>
      <c r="E10" s="243" t="s">
        <v>22</v>
      </c>
      <c r="F10" s="239" t="s">
        <v>19</v>
      </c>
      <c r="G10" s="240">
        <v>3</v>
      </c>
      <c r="H10" s="161">
        <v>7541.5</v>
      </c>
      <c r="I10" s="161">
        <v>9426.880000000001</v>
      </c>
      <c r="J10" s="161">
        <v>28280.639999999999</v>
      </c>
      <c r="K10" s="241">
        <f t="shared" si="0"/>
        <v>7.5319227820265774E-2</v>
      </c>
      <c r="L10" s="242">
        <f t="shared" si="1"/>
        <v>0.53319128401561111</v>
      </c>
    </row>
    <row r="11" spans="2:12" ht="60" x14ac:dyDescent="0.25">
      <c r="B11" s="189" t="s">
        <v>124</v>
      </c>
      <c r="C11" s="158">
        <v>94990</v>
      </c>
      <c r="D11" s="158" t="s">
        <v>17</v>
      </c>
      <c r="E11" s="243" t="s">
        <v>315</v>
      </c>
      <c r="F11" s="239" t="s">
        <v>48</v>
      </c>
      <c r="G11" s="240">
        <v>27.9</v>
      </c>
      <c r="H11" s="161">
        <v>694.12</v>
      </c>
      <c r="I11" s="161">
        <v>867.65</v>
      </c>
      <c r="J11" s="161">
        <v>24207.439999999999</v>
      </c>
      <c r="K11" s="241">
        <f t="shared" si="0"/>
        <v>6.4471160776609526E-2</v>
      </c>
      <c r="L11" s="242">
        <f t="shared" si="1"/>
        <v>0.59766244479222064</v>
      </c>
    </row>
    <row r="12" spans="2:12" x14ac:dyDescent="0.25">
      <c r="B12" s="189" t="s">
        <v>181</v>
      </c>
      <c r="C12" s="158" t="s">
        <v>222</v>
      </c>
      <c r="D12" s="158" t="s">
        <v>148</v>
      </c>
      <c r="E12" s="243" t="s">
        <v>223</v>
      </c>
      <c r="F12" s="239" t="s">
        <v>43</v>
      </c>
      <c r="G12" s="240">
        <v>4</v>
      </c>
      <c r="H12" s="161">
        <v>4389.5874839999997</v>
      </c>
      <c r="I12" s="161">
        <v>5486.99</v>
      </c>
      <c r="J12" s="161">
        <v>21947.96</v>
      </c>
      <c r="K12" s="241">
        <f t="shared" si="0"/>
        <v>5.8453535684838825E-2</v>
      </c>
      <c r="L12" s="242">
        <f t="shared" si="1"/>
        <v>0.65611598047705944</v>
      </c>
    </row>
    <row r="13" spans="2:12" ht="60" x14ac:dyDescent="0.25">
      <c r="B13" s="189" t="s">
        <v>73</v>
      </c>
      <c r="C13" s="158" t="s">
        <v>122</v>
      </c>
      <c r="D13" s="158" t="s">
        <v>17</v>
      </c>
      <c r="E13" s="243" t="s">
        <v>123</v>
      </c>
      <c r="F13" s="239" t="s">
        <v>30</v>
      </c>
      <c r="G13" s="240">
        <v>96.14</v>
      </c>
      <c r="H13" s="161">
        <v>117.90186</v>
      </c>
      <c r="I13" s="161">
        <v>147.38</v>
      </c>
      <c r="J13" s="161">
        <v>14169.1132</v>
      </c>
      <c r="K13" s="241">
        <f t="shared" si="0"/>
        <v>3.7736298228114175E-2</v>
      </c>
      <c r="L13" s="242">
        <f t="shared" si="1"/>
        <v>0.69385227870517363</v>
      </c>
    </row>
    <row r="14" spans="2:12" ht="45" x14ac:dyDescent="0.25">
      <c r="B14" s="189" t="s">
        <v>33</v>
      </c>
      <c r="C14" s="158" t="s">
        <v>34</v>
      </c>
      <c r="D14" s="158" t="s">
        <v>17</v>
      </c>
      <c r="E14" s="243" t="s">
        <v>35</v>
      </c>
      <c r="F14" s="239" t="s">
        <v>30</v>
      </c>
      <c r="G14" s="240">
        <v>483.86</v>
      </c>
      <c r="H14" s="161">
        <v>19.977930000000001</v>
      </c>
      <c r="I14" s="161">
        <v>24.98</v>
      </c>
      <c r="J14" s="161">
        <v>12086.8228</v>
      </c>
      <c r="K14" s="241">
        <f t="shared" si="0"/>
        <v>3.2190578434447829E-2</v>
      </c>
      <c r="L14" s="242">
        <f t="shared" si="1"/>
        <v>0.72604285713962147</v>
      </c>
    </row>
    <row r="15" spans="2:12" x14ac:dyDescent="0.25">
      <c r="B15" s="189" t="s">
        <v>78</v>
      </c>
      <c r="C15" s="158" t="s">
        <v>149</v>
      </c>
      <c r="D15" s="158" t="s">
        <v>148</v>
      </c>
      <c r="E15" s="243" t="s">
        <v>128</v>
      </c>
      <c r="F15" s="239" t="s">
        <v>43</v>
      </c>
      <c r="G15" s="240">
        <v>1</v>
      </c>
      <c r="H15" s="161">
        <v>9555.82</v>
      </c>
      <c r="I15" s="161">
        <v>11944.78</v>
      </c>
      <c r="J15" s="161">
        <v>11944.78</v>
      </c>
      <c r="K15" s="241">
        <f t="shared" si="0"/>
        <v>3.1812278862251853E-2</v>
      </c>
      <c r="L15" s="242">
        <f t="shared" si="1"/>
        <v>0.75785513600187326</v>
      </c>
    </row>
    <row r="16" spans="2:12" ht="60" x14ac:dyDescent="0.25">
      <c r="B16" s="189" t="s">
        <v>70</v>
      </c>
      <c r="C16" s="158">
        <v>103324</v>
      </c>
      <c r="D16" s="158" t="s">
        <v>17</v>
      </c>
      <c r="E16" s="243" t="s">
        <v>121</v>
      </c>
      <c r="F16" s="239" t="s">
        <v>30</v>
      </c>
      <c r="G16" s="240">
        <v>127.7</v>
      </c>
      <c r="H16" s="161">
        <v>72.058937999999998</v>
      </c>
      <c r="I16" s="161">
        <v>90.08</v>
      </c>
      <c r="J16" s="161">
        <v>11503.216</v>
      </c>
      <c r="K16" s="241">
        <f t="shared" si="0"/>
        <v>3.0636270840042033E-2</v>
      </c>
      <c r="L16" s="242">
        <f t="shared" si="1"/>
        <v>0.78849140684191532</v>
      </c>
    </row>
    <row r="17" spans="2:12" ht="30" x14ac:dyDescent="0.25">
      <c r="B17" s="189" t="s">
        <v>40</v>
      </c>
      <c r="C17" s="158" t="s">
        <v>41</v>
      </c>
      <c r="D17" s="158" t="s">
        <v>17</v>
      </c>
      <c r="E17" s="243" t="s">
        <v>42</v>
      </c>
      <c r="F17" s="239" t="s">
        <v>30</v>
      </c>
      <c r="G17" s="240">
        <v>106.5</v>
      </c>
      <c r="H17" s="161">
        <v>83.206225142000008</v>
      </c>
      <c r="I17" s="161">
        <v>104.01</v>
      </c>
      <c r="J17" s="161">
        <v>11077.07</v>
      </c>
      <c r="K17" s="241">
        <f t="shared" si="0"/>
        <v>2.9501325249747933E-2</v>
      </c>
      <c r="L17" s="242">
        <f t="shared" si="1"/>
        <v>0.81799273209166323</v>
      </c>
    </row>
    <row r="18" spans="2:12" ht="45" x14ac:dyDescent="0.25">
      <c r="B18" s="189" t="s">
        <v>64</v>
      </c>
      <c r="C18" s="158" t="s">
        <v>67</v>
      </c>
      <c r="D18" s="158" t="s">
        <v>17</v>
      </c>
      <c r="E18" s="243" t="s">
        <v>68</v>
      </c>
      <c r="F18" s="239" t="s">
        <v>48</v>
      </c>
      <c r="G18" s="240">
        <v>17.5</v>
      </c>
      <c r="H18" s="161">
        <v>485.05</v>
      </c>
      <c r="I18" s="161">
        <v>606.30999999999995</v>
      </c>
      <c r="J18" s="161">
        <v>10610.424999999999</v>
      </c>
      <c r="K18" s="241">
        <f t="shared" si="0"/>
        <v>2.8258519532968256E-2</v>
      </c>
      <c r="L18" s="242">
        <f t="shared" si="1"/>
        <v>0.84625125162463144</v>
      </c>
    </row>
    <row r="19" spans="2:12" ht="90" x14ac:dyDescent="0.25">
      <c r="B19" s="189" t="s">
        <v>72</v>
      </c>
      <c r="C19" s="158" t="s">
        <v>79</v>
      </c>
      <c r="D19" s="158" t="s">
        <v>17</v>
      </c>
      <c r="E19" s="243" t="s">
        <v>80</v>
      </c>
      <c r="F19" s="239" t="s">
        <v>30</v>
      </c>
      <c r="G19" s="240">
        <v>219.12</v>
      </c>
      <c r="H19" s="161">
        <v>32.580468000000003</v>
      </c>
      <c r="I19" s="161">
        <v>40.729999999999997</v>
      </c>
      <c r="J19" s="161">
        <v>8924.757599999999</v>
      </c>
      <c r="K19" s="241">
        <f t="shared" si="0"/>
        <v>2.3769117350775946E-2</v>
      </c>
      <c r="L19" s="242">
        <f t="shared" si="1"/>
        <v>0.87002036897540735</v>
      </c>
    </row>
    <row r="20" spans="2:12" ht="75" x14ac:dyDescent="0.25">
      <c r="B20" s="189" t="s">
        <v>219</v>
      </c>
      <c r="C20" s="158">
        <v>95572</v>
      </c>
      <c r="D20" s="158" t="s">
        <v>17</v>
      </c>
      <c r="E20" s="243" t="s">
        <v>220</v>
      </c>
      <c r="F20" s="239" t="s">
        <v>207</v>
      </c>
      <c r="G20" s="240">
        <v>35</v>
      </c>
      <c r="H20" s="161">
        <v>173.67</v>
      </c>
      <c r="I20" s="161">
        <v>217.09</v>
      </c>
      <c r="J20" s="161">
        <v>7598.15</v>
      </c>
      <c r="K20" s="241">
        <f t="shared" si="0"/>
        <v>2.0235991507354584E-2</v>
      </c>
      <c r="L20" s="242">
        <f t="shared" si="1"/>
        <v>0.89025636048276191</v>
      </c>
    </row>
    <row r="21" spans="2:12" ht="60" x14ac:dyDescent="0.25">
      <c r="B21" s="189" t="s">
        <v>318</v>
      </c>
      <c r="C21" s="158">
        <v>97973</v>
      </c>
      <c r="D21" s="158" t="s">
        <v>17</v>
      </c>
      <c r="E21" s="243" t="s">
        <v>317</v>
      </c>
      <c r="F21" s="239" t="s">
        <v>43</v>
      </c>
      <c r="G21" s="240">
        <v>1</v>
      </c>
      <c r="H21" s="161">
        <v>4161.6499999999996</v>
      </c>
      <c r="I21" s="161">
        <v>5202.0625</v>
      </c>
      <c r="J21" s="161">
        <v>5202.0625</v>
      </c>
      <c r="K21" s="241">
        <f t="shared" si="0"/>
        <v>1.3854542562430034E-2</v>
      </c>
      <c r="L21" s="242">
        <f t="shared" si="1"/>
        <v>0.90411090304519193</v>
      </c>
    </row>
    <row r="22" spans="2:12" ht="45" x14ac:dyDescent="0.25">
      <c r="B22" s="189" t="s">
        <v>58</v>
      </c>
      <c r="C22" s="158" t="s">
        <v>59</v>
      </c>
      <c r="D22" s="158" t="s">
        <v>17</v>
      </c>
      <c r="E22" s="243" t="s">
        <v>60</v>
      </c>
      <c r="F22" s="239" t="s">
        <v>57</v>
      </c>
      <c r="G22" s="240">
        <v>289.52999999999997</v>
      </c>
      <c r="H22" s="161">
        <v>13.095780000000001</v>
      </c>
      <c r="I22" s="161">
        <v>16.37</v>
      </c>
      <c r="J22" s="161">
        <v>4739.6100000000006</v>
      </c>
      <c r="K22" s="241">
        <f t="shared" si="0"/>
        <v>1.2622902641850038E-2</v>
      </c>
      <c r="L22" s="242">
        <f t="shared" si="1"/>
        <v>0.91673380568704199</v>
      </c>
    </row>
    <row r="23" spans="2:12" ht="30" x14ac:dyDescent="0.25">
      <c r="B23" s="189" t="s">
        <v>61</v>
      </c>
      <c r="C23" s="158" t="s">
        <v>110</v>
      </c>
      <c r="D23" s="158" t="s">
        <v>17</v>
      </c>
      <c r="E23" s="243" t="s">
        <v>111</v>
      </c>
      <c r="F23" s="239" t="s">
        <v>57</v>
      </c>
      <c r="G23" s="240">
        <v>190.4</v>
      </c>
      <c r="H23" s="161">
        <v>16.548465</v>
      </c>
      <c r="I23" s="161">
        <v>20.69</v>
      </c>
      <c r="J23" s="161">
        <v>3939.38</v>
      </c>
      <c r="K23" s="241">
        <f t="shared" si="0"/>
        <v>1.0491667080044814E-2</v>
      </c>
      <c r="L23" s="242">
        <f t="shared" si="1"/>
        <v>0.92722547276708678</v>
      </c>
    </row>
    <row r="24" spans="2:12" ht="45" x14ac:dyDescent="0.25">
      <c r="B24" s="189" t="s">
        <v>66</v>
      </c>
      <c r="C24" s="158" t="s">
        <v>118</v>
      </c>
      <c r="D24" s="158" t="s">
        <v>17</v>
      </c>
      <c r="E24" s="243" t="s">
        <v>105</v>
      </c>
      <c r="F24" s="239" t="s">
        <v>48</v>
      </c>
      <c r="G24" s="240">
        <v>17.5</v>
      </c>
      <c r="H24" s="161">
        <v>176.54357999999999</v>
      </c>
      <c r="I24" s="161">
        <v>220.67999999999998</v>
      </c>
      <c r="J24" s="161">
        <v>3861.9</v>
      </c>
      <c r="K24" s="241">
        <f t="shared" si="0"/>
        <v>1.0285316241749987E-2</v>
      </c>
      <c r="L24" s="242">
        <f t="shared" si="1"/>
        <v>0.93751078900883678</v>
      </c>
    </row>
    <row r="25" spans="2:12" ht="30" x14ac:dyDescent="0.25">
      <c r="B25" s="189" t="s">
        <v>293</v>
      </c>
      <c r="C25" s="158" t="s">
        <v>84</v>
      </c>
      <c r="D25" s="158" t="s">
        <v>17</v>
      </c>
      <c r="E25" s="243" t="s">
        <v>85</v>
      </c>
      <c r="F25" s="239" t="s">
        <v>30</v>
      </c>
      <c r="G25" s="240">
        <v>219.12</v>
      </c>
      <c r="H25" s="161">
        <v>11.338166999999999</v>
      </c>
      <c r="I25" s="161">
        <v>14.18</v>
      </c>
      <c r="J25" s="161">
        <v>3107.1215999999999</v>
      </c>
      <c r="K25" s="241">
        <f t="shared" si="0"/>
        <v>8.2751309608151968E-3</v>
      </c>
      <c r="L25" s="242">
        <f t="shared" si="1"/>
        <v>0.945785919969652</v>
      </c>
    </row>
    <row r="26" spans="2:12" x14ac:dyDescent="0.25">
      <c r="B26" s="189" t="s">
        <v>37</v>
      </c>
      <c r="C26" s="158" t="s">
        <v>38</v>
      </c>
      <c r="D26" s="158" t="s">
        <v>17</v>
      </c>
      <c r="E26" s="243" t="s">
        <v>39</v>
      </c>
      <c r="F26" s="239" t="s">
        <v>30</v>
      </c>
      <c r="G26" s="240">
        <v>6</v>
      </c>
      <c r="H26" s="161">
        <v>402.83</v>
      </c>
      <c r="I26" s="161">
        <v>503.53999999999996</v>
      </c>
      <c r="J26" s="161">
        <v>3021.24</v>
      </c>
      <c r="K26" s="241">
        <f t="shared" si="0"/>
        <v>8.046404319693605E-3</v>
      </c>
      <c r="L26" s="242">
        <f t="shared" si="1"/>
        <v>0.95383232428934561</v>
      </c>
    </row>
    <row r="27" spans="2:12" ht="45" x14ac:dyDescent="0.25">
      <c r="B27" s="189" t="s">
        <v>71</v>
      </c>
      <c r="C27" s="158" t="s">
        <v>76</v>
      </c>
      <c r="D27" s="158" t="s">
        <v>17</v>
      </c>
      <c r="E27" s="243" t="s">
        <v>77</v>
      </c>
      <c r="F27" s="239" t="s">
        <v>48</v>
      </c>
      <c r="G27" s="240">
        <v>4.72</v>
      </c>
      <c r="H27" s="161">
        <v>499.9461</v>
      </c>
      <c r="I27" s="161">
        <v>624.93999999999994</v>
      </c>
      <c r="J27" s="161">
        <v>2949.7200000000003</v>
      </c>
      <c r="K27" s="241">
        <f t="shared" si="0"/>
        <v>7.8559266228060733E-3</v>
      </c>
      <c r="L27" s="242">
        <f t="shared" si="1"/>
        <v>0.96168825091215171</v>
      </c>
    </row>
    <row r="28" spans="2:12" ht="60" x14ac:dyDescent="0.25">
      <c r="B28" s="189" t="s">
        <v>62</v>
      </c>
      <c r="C28" s="158" t="s">
        <v>112</v>
      </c>
      <c r="D28" s="158" t="s">
        <v>17</v>
      </c>
      <c r="E28" s="243" t="s">
        <v>113</v>
      </c>
      <c r="F28" s="239" t="s">
        <v>57</v>
      </c>
      <c r="G28" s="240">
        <v>159</v>
      </c>
      <c r="H28" s="161">
        <v>14.776094000000001</v>
      </c>
      <c r="I28" s="161">
        <v>18.48</v>
      </c>
      <c r="J28" s="161">
        <v>2938.32</v>
      </c>
      <c r="K28" s="241">
        <f t="shared" si="0"/>
        <v>7.8255652449464846E-3</v>
      </c>
      <c r="L28" s="242">
        <f t="shared" si="1"/>
        <v>0.9695138161570982</v>
      </c>
    </row>
    <row r="29" spans="2:12" ht="30" x14ac:dyDescent="0.25">
      <c r="B29" s="189" t="s">
        <v>27</v>
      </c>
      <c r="C29" s="158" t="s">
        <v>28</v>
      </c>
      <c r="D29" s="158" t="s">
        <v>17</v>
      </c>
      <c r="E29" s="243" t="s">
        <v>29</v>
      </c>
      <c r="F29" s="239" t="s">
        <v>30</v>
      </c>
      <c r="G29" s="240">
        <v>483.86</v>
      </c>
      <c r="H29" s="161">
        <v>4.32</v>
      </c>
      <c r="I29" s="161">
        <v>5.4</v>
      </c>
      <c r="J29" s="161">
        <v>2612.8440000000001</v>
      </c>
      <c r="K29" s="241">
        <f t="shared" si="0"/>
        <v>6.9587319273826369E-3</v>
      </c>
      <c r="L29" s="242">
        <f t="shared" si="1"/>
        <v>0.97647254808448081</v>
      </c>
    </row>
    <row r="30" spans="2:12" ht="60" x14ac:dyDescent="0.25">
      <c r="B30" s="189" t="s">
        <v>63</v>
      </c>
      <c r="C30" s="158" t="s">
        <v>114</v>
      </c>
      <c r="D30" s="158" t="s">
        <v>17</v>
      </c>
      <c r="E30" s="243" t="s">
        <v>115</v>
      </c>
      <c r="F30" s="239" t="s">
        <v>57</v>
      </c>
      <c r="G30" s="240">
        <v>122.5</v>
      </c>
      <c r="H30" s="161">
        <v>16.989655000000003</v>
      </c>
      <c r="I30" s="161">
        <v>21.240000000000002</v>
      </c>
      <c r="J30" s="161">
        <v>2601.9</v>
      </c>
      <c r="K30" s="241">
        <f t="shared" si="0"/>
        <v>6.9295850046374305E-3</v>
      </c>
      <c r="L30" s="242">
        <f t="shared" si="1"/>
        <v>0.98340213308911828</v>
      </c>
    </row>
    <row r="31" spans="2:12" ht="45" x14ac:dyDescent="0.25">
      <c r="B31" s="189" t="s">
        <v>65</v>
      </c>
      <c r="C31" s="158">
        <v>94967</v>
      </c>
      <c r="D31" s="158" t="s">
        <v>17</v>
      </c>
      <c r="E31" s="243" t="s">
        <v>117</v>
      </c>
      <c r="F31" s="239" t="s">
        <v>48</v>
      </c>
      <c r="G31" s="240">
        <v>3.6</v>
      </c>
      <c r="H31" s="161">
        <v>567.20003999999994</v>
      </c>
      <c r="I31" s="161">
        <v>709.00004999999987</v>
      </c>
      <c r="J31" s="161">
        <v>2552.4001799999996</v>
      </c>
      <c r="K31" s="241">
        <f t="shared" si="0"/>
        <v>6.7977531854267557E-3</v>
      </c>
      <c r="L31" s="242">
        <f t="shared" si="1"/>
        <v>0.99019988627454503</v>
      </c>
    </row>
    <row r="32" spans="2:12" ht="30" x14ac:dyDescent="0.25">
      <c r="B32" s="189" t="s">
        <v>54</v>
      </c>
      <c r="C32" s="158" t="s">
        <v>55</v>
      </c>
      <c r="D32" s="158" t="s">
        <v>17</v>
      </c>
      <c r="E32" s="243" t="s">
        <v>56</v>
      </c>
      <c r="F32" s="239" t="s">
        <v>57</v>
      </c>
      <c r="G32" s="240">
        <v>87.6</v>
      </c>
      <c r="H32" s="161">
        <v>14.646345000000002</v>
      </c>
      <c r="I32" s="161">
        <v>18.310000000000002</v>
      </c>
      <c r="J32" s="161">
        <v>1603.96</v>
      </c>
      <c r="K32" s="241">
        <f t="shared" si="0"/>
        <v>4.2717925992690935E-3</v>
      </c>
      <c r="L32" s="242">
        <f t="shared" si="1"/>
        <v>0.99447167887381416</v>
      </c>
    </row>
    <row r="33" spans="2:12" ht="30" x14ac:dyDescent="0.25">
      <c r="B33" s="189" t="s">
        <v>294</v>
      </c>
      <c r="C33" s="158" t="s">
        <v>82</v>
      </c>
      <c r="D33" s="158" t="s">
        <v>17</v>
      </c>
      <c r="E33" s="243" t="s">
        <v>83</v>
      </c>
      <c r="F33" s="239" t="s">
        <v>30</v>
      </c>
      <c r="G33" s="240">
        <v>219.12</v>
      </c>
      <c r="H33" s="161">
        <v>3.5789300000000002</v>
      </c>
      <c r="I33" s="161">
        <v>4.4799999999999995</v>
      </c>
      <c r="J33" s="161">
        <v>981.65759999999989</v>
      </c>
      <c r="K33" s="241">
        <f t="shared" si="0"/>
        <v>2.6144278352928122E-3</v>
      </c>
      <c r="L33" s="242">
        <f t="shared" si="1"/>
        <v>0.99708610670910702</v>
      </c>
    </row>
    <row r="34" spans="2:12" ht="75" x14ac:dyDescent="0.25">
      <c r="B34" s="189" t="s">
        <v>49</v>
      </c>
      <c r="C34" s="158" t="s">
        <v>50</v>
      </c>
      <c r="D34" s="158" t="s">
        <v>17</v>
      </c>
      <c r="E34" s="243" t="s">
        <v>51</v>
      </c>
      <c r="F34" s="239" t="s">
        <v>48</v>
      </c>
      <c r="G34" s="240">
        <v>30</v>
      </c>
      <c r="H34" s="161">
        <v>16.17943</v>
      </c>
      <c r="I34" s="161">
        <v>20.23</v>
      </c>
      <c r="J34" s="161">
        <v>606.9</v>
      </c>
      <c r="K34" s="241">
        <f t="shared" si="0"/>
        <v>1.6163438792092151E-3</v>
      </c>
      <c r="L34" s="242">
        <f t="shared" si="1"/>
        <v>0.99870245058831619</v>
      </c>
    </row>
    <row r="35" spans="2:12" ht="45" x14ac:dyDescent="0.25">
      <c r="B35" s="189" t="s">
        <v>45</v>
      </c>
      <c r="C35" s="158" t="s">
        <v>46</v>
      </c>
      <c r="D35" s="158" t="s">
        <v>17</v>
      </c>
      <c r="E35" s="243" t="s">
        <v>47</v>
      </c>
      <c r="F35" s="239" t="s">
        <v>48</v>
      </c>
      <c r="G35" s="240">
        <v>30</v>
      </c>
      <c r="H35" s="161">
        <v>12.987935</v>
      </c>
      <c r="I35" s="161">
        <v>16.240000000000002</v>
      </c>
      <c r="J35" s="161">
        <v>487.2</v>
      </c>
      <c r="K35" s="241">
        <f t="shared" si="0"/>
        <v>1.2975494116835222E-3</v>
      </c>
      <c r="L35" s="242">
        <f t="shared" si="1"/>
        <v>0.99999999999999967</v>
      </c>
    </row>
    <row r="36" spans="2:12" x14ac:dyDescent="0.25">
      <c r="B36" s="136"/>
      <c r="C36" s="137"/>
      <c r="D36" s="137"/>
      <c r="E36" s="137"/>
      <c r="F36" s="137"/>
      <c r="G36" s="137"/>
      <c r="H36" s="137"/>
      <c r="I36" s="137"/>
      <c r="J36" s="137"/>
      <c r="K36" s="137"/>
      <c r="L36" s="138"/>
    </row>
    <row r="37" spans="2:12" ht="15.6" x14ac:dyDescent="0.25">
      <c r="B37" s="339"/>
      <c r="C37" s="361"/>
      <c r="D37" s="361"/>
      <c r="E37" s="139"/>
      <c r="F37" s="140"/>
      <c r="G37" s="360" t="s">
        <v>86</v>
      </c>
      <c r="H37" s="360"/>
      <c r="I37" s="141"/>
      <c r="J37" s="141"/>
      <c r="K37" s="141"/>
      <c r="L37" s="142">
        <f>'Orçamento Sintético'!K49</f>
        <v>281607.78048000007</v>
      </c>
    </row>
    <row r="38" spans="2:12" ht="15.6" x14ac:dyDescent="0.25">
      <c r="B38" s="339"/>
      <c r="C38" s="361"/>
      <c r="D38" s="361"/>
      <c r="E38" s="139"/>
      <c r="F38" s="140"/>
      <c r="G38" s="360" t="s">
        <v>87</v>
      </c>
      <c r="H38" s="360"/>
      <c r="I38" s="141"/>
      <c r="J38" s="141"/>
      <c r="K38" s="141"/>
      <c r="L38" s="142">
        <f>'Orçamento Sintético'!K50</f>
        <v>93869.25</v>
      </c>
    </row>
    <row r="39" spans="2:12" ht="16.2" thickBot="1" x14ac:dyDescent="0.3">
      <c r="B39" s="333"/>
      <c r="C39" s="334"/>
      <c r="D39" s="334"/>
      <c r="E39" s="144"/>
      <c r="F39" s="145"/>
      <c r="G39" s="335" t="s">
        <v>88</v>
      </c>
      <c r="H39" s="335"/>
      <c r="I39" s="147"/>
      <c r="J39" s="147"/>
      <c r="K39" s="147"/>
      <c r="L39" s="148">
        <f>'Orçamento Sintético'!K51</f>
        <v>375477.03048000007</v>
      </c>
    </row>
  </sheetData>
  <autoFilter ref="B5:L35">
    <sortState ref="B5:L34">
      <sortCondition descending="1" ref="K4:K34"/>
    </sortState>
  </autoFilter>
  <mergeCells count="12">
    <mergeCell ref="B37:D37"/>
    <mergeCell ref="G37:H37"/>
    <mergeCell ref="B38:D38"/>
    <mergeCell ref="G38:H38"/>
    <mergeCell ref="B39:D39"/>
    <mergeCell ref="G39:H39"/>
    <mergeCell ref="B4:L4"/>
    <mergeCell ref="F2:G2"/>
    <mergeCell ref="H2:I2"/>
    <mergeCell ref="F3:G3"/>
    <mergeCell ref="H3:I3"/>
    <mergeCell ref="J3:L3"/>
  </mergeCells>
  <pageMargins left="0.51181102362204722" right="0.31496062992125984" top="0.98425196850393704" bottom="0.98425196850393704" header="0.51181102362204722" footer="0.51181102362204722"/>
  <pageSetup paperSize="9" scale="46" fitToHeight="0" orientation="portrait" r:id="rId1"/>
  <headerFooter>
    <oddFooter>Página &amp;P de &amp;N</oddFooter>
  </headerFooter>
  <rowBreaks count="1" manualBreakCount="1">
    <brk id="34" min="1" max="11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1"/>
  <sheetViews>
    <sheetView showOutlineSymbols="0" showWhiteSpace="0" view="pageBreakPreview" zoomScaleNormal="100" zoomScaleSheetLayoutView="100" workbookViewId="0">
      <selection activeCell="C6" sqref="C6:C7"/>
    </sheetView>
  </sheetViews>
  <sheetFormatPr defaultColWidth="9" defaultRowHeight="15" x14ac:dyDescent="0.25"/>
  <cols>
    <col min="1" max="1" width="9" style="126"/>
    <col min="2" max="2" width="8" style="126" bestFit="1" customWidth="1"/>
    <col min="3" max="3" width="40.796875" style="126" bestFit="1" customWidth="1"/>
    <col min="4" max="4" width="23.796875" style="126" bestFit="1" customWidth="1"/>
    <col min="5" max="7" width="15.296875" style="126" bestFit="1" customWidth="1"/>
    <col min="8" max="24" width="12" style="126" bestFit="1" customWidth="1"/>
    <col min="25" max="16384" width="9" style="126"/>
  </cols>
  <sheetData>
    <row r="1" spans="2:7" ht="15.6" thickBot="1" x14ac:dyDescent="0.3"/>
    <row r="2" spans="2:7" ht="15" customHeight="1" x14ac:dyDescent="0.25">
      <c r="B2" s="253"/>
      <c r="C2" s="254"/>
      <c r="D2" s="255" t="s">
        <v>0</v>
      </c>
      <c r="E2" s="237" t="s">
        <v>1</v>
      </c>
      <c r="F2" s="237" t="s">
        <v>2</v>
      </c>
      <c r="G2" s="238" t="s">
        <v>3</v>
      </c>
    </row>
    <row r="3" spans="2:7" ht="78.75" customHeight="1" thickBot="1" x14ac:dyDescent="0.3">
      <c r="B3" s="256"/>
      <c r="C3" s="180"/>
      <c r="D3" s="276" t="s">
        <v>106</v>
      </c>
      <c r="E3" s="276" t="s">
        <v>224</v>
      </c>
      <c r="F3" s="257">
        <v>0.25</v>
      </c>
      <c r="G3" s="258" t="s">
        <v>201</v>
      </c>
    </row>
    <row r="4" spans="2:7" ht="20.25" customHeight="1" thickBot="1" x14ac:dyDescent="0.3">
      <c r="B4" s="369" t="s">
        <v>439</v>
      </c>
      <c r="C4" s="369"/>
      <c r="D4" s="369"/>
      <c r="E4" s="369"/>
      <c r="F4" s="369"/>
      <c r="G4" s="369"/>
    </row>
    <row r="5" spans="2:7" ht="16.2" thickBot="1" x14ac:dyDescent="0.3">
      <c r="B5" s="259" t="s">
        <v>329</v>
      </c>
      <c r="C5" s="259" t="s">
        <v>99</v>
      </c>
      <c r="D5" s="259" t="s">
        <v>440</v>
      </c>
      <c r="E5" s="259" t="s">
        <v>100</v>
      </c>
      <c r="F5" s="259" t="s">
        <v>101</v>
      </c>
      <c r="G5" s="259" t="s">
        <v>102</v>
      </c>
    </row>
    <row r="6" spans="2:7" x14ac:dyDescent="0.25">
      <c r="B6" s="372" t="s">
        <v>14</v>
      </c>
      <c r="C6" s="373" t="s">
        <v>107</v>
      </c>
      <c r="D6" s="265">
        <f>SUM(E6:G6)</f>
        <v>1</v>
      </c>
      <c r="E6" s="265">
        <f>1/3</f>
        <v>0.33333333333333331</v>
      </c>
      <c r="F6" s="265">
        <f>1/3</f>
        <v>0.33333333333333331</v>
      </c>
      <c r="G6" s="266">
        <f>1/3</f>
        <v>0.33333333333333331</v>
      </c>
    </row>
    <row r="7" spans="2:7" x14ac:dyDescent="0.25">
      <c r="B7" s="363"/>
      <c r="C7" s="367"/>
      <c r="D7" s="267">
        <f>'Orçamento Sintético'!J6</f>
        <v>91630.11</v>
      </c>
      <c r="E7" s="268">
        <f>E6*$D$7</f>
        <v>30543.37</v>
      </c>
      <c r="F7" s="268">
        <f t="shared" ref="F7:G7" si="0">F6*$D$7</f>
        <v>30543.37</v>
      </c>
      <c r="G7" s="269">
        <f t="shared" si="0"/>
        <v>30543.37</v>
      </c>
    </row>
    <row r="8" spans="2:7" x14ac:dyDescent="0.25">
      <c r="B8" s="362" t="s">
        <v>23</v>
      </c>
      <c r="C8" s="364" t="s">
        <v>24</v>
      </c>
      <c r="D8" s="270">
        <f>SUM(E8:G8)</f>
        <v>1</v>
      </c>
      <c r="E8" s="270">
        <v>1</v>
      </c>
      <c r="F8" s="270"/>
      <c r="G8" s="271"/>
    </row>
    <row r="9" spans="2:7" x14ac:dyDescent="0.25">
      <c r="B9" s="363"/>
      <c r="C9" s="367"/>
      <c r="D9" s="267">
        <f>'Orçamento Sintético'!J9</f>
        <v>36396.126799999998</v>
      </c>
      <c r="E9" s="268">
        <f>E8*$D$9</f>
        <v>36396.126799999998</v>
      </c>
      <c r="F9" s="268"/>
      <c r="G9" s="269"/>
    </row>
    <row r="10" spans="2:7" x14ac:dyDescent="0.25">
      <c r="B10" s="362" t="s">
        <v>94</v>
      </c>
      <c r="C10" s="364" t="s">
        <v>109</v>
      </c>
      <c r="D10" s="270">
        <f>SUM(E10:G10)</f>
        <v>1</v>
      </c>
      <c r="E10" s="270">
        <v>1</v>
      </c>
      <c r="F10" s="272"/>
      <c r="G10" s="273"/>
    </row>
    <row r="11" spans="2:7" x14ac:dyDescent="0.25">
      <c r="B11" s="363"/>
      <c r="C11" s="367"/>
      <c r="D11" s="267">
        <f>'Orçamento Sintético'!J19</f>
        <v>1094.0999999999999</v>
      </c>
      <c r="E11" s="268">
        <f>E10*$D$11</f>
        <v>1094.0999999999999</v>
      </c>
      <c r="F11" s="272"/>
      <c r="G11" s="273"/>
    </row>
    <row r="12" spans="2:7" x14ac:dyDescent="0.25">
      <c r="B12" s="362" t="s">
        <v>95</v>
      </c>
      <c r="C12" s="364" t="s">
        <v>53</v>
      </c>
      <c r="D12" s="270">
        <f>SUM(E12:G12)</f>
        <v>1</v>
      </c>
      <c r="E12" s="270">
        <v>0.5</v>
      </c>
      <c r="F12" s="270">
        <v>0.5</v>
      </c>
      <c r="G12" s="271"/>
    </row>
    <row r="13" spans="2:7" x14ac:dyDescent="0.25">
      <c r="B13" s="363"/>
      <c r="C13" s="367"/>
      <c r="D13" s="267">
        <f>'Orçamento Sintético'!J22</f>
        <v>71789.957679999992</v>
      </c>
      <c r="E13" s="268">
        <f>E12*$D$13</f>
        <v>35894.978839999996</v>
      </c>
      <c r="F13" s="268">
        <f t="shared" ref="F13" si="1">F12*$D$13</f>
        <v>35894.978839999996</v>
      </c>
      <c r="G13" s="269"/>
    </row>
    <row r="14" spans="2:7" x14ac:dyDescent="0.25">
      <c r="B14" s="362" t="s">
        <v>96</v>
      </c>
      <c r="C14" s="364" t="s">
        <v>119</v>
      </c>
      <c r="D14" s="270">
        <f>SUM(E14:G14)</f>
        <v>1</v>
      </c>
      <c r="E14" s="270">
        <v>0.5</v>
      </c>
      <c r="F14" s="270">
        <v>0.5</v>
      </c>
      <c r="G14" s="271"/>
    </row>
    <row r="15" spans="2:7" x14ac:dyDescent="0.25">
      <c r="B15" s="363"/>
      <c r="C15" s="367"/>
      <c r="D15" s="267">
        <f>'Orçamento Sintético'!J33</f>
        <v>61754.246799999994</v>
      </c>
      <c r="E15" s="268">
        <f>E14*$D$15</f>
        <v>30877.123399999997</v>
      </c>
      <c r="F15" s="268">
        <f>F14*$D$15</f>
        <v>30877.123399999997</v>
      </c>
      <c r="G15" s="269"/>
    </row>
    <row r="16" spans="2:7" x14ac:dyDescent="0.25">
      <c r="B16" s="362" t="s">
        <v>97</v>
      </c>
      <c r="C16" s="364" t="s">
        <v>125</v>
      </c>
      <c r="D16" s="270">
        <f>SUM(E16:G16)</f>
        <v>1</v>
      </c>
      <c r="E16" s="272"/>
      <c r="F16" s="272"/>
      <c r="G16" s="274">
        <v>1</v>
      </c>
    </row>
    <row r="17" spans="2:7" x14ac:dyDescent="0.25">
      <c r="B17" s="363"/>
      <c r="C17" s="367"/>
      <c r="D17" s="267">
        <f>'Orçamento Sintético'!J39</f>
        <v>56633.91</v>
      </c>
      <c r="E17" s="272"/>
      <c r="F17" s="272"/>
      <c r="G17" s="269">
        <f>G16*$D$17</f>
        <v>56633.91</v>
      </c>
    </row>
    <row r="18" spans="2:7" x14ac:dyDescent="0.25">
      <c r="B18" s="362" t="s">
        <v>98</v>
      </c>
      <c r="C18" s="364" t="s">
        <v>221</v>
      </c>
      <c r="D18" s="270">
        <f>SUM(E18:G18)</f>
        <v>1</v>
      </c>
      <c r="E18" s="272"/>
      <c r="F18" s="275">
        <v>1</v>
      </c>
      <c r="G18" s="269"/>
    </row>
    <row r="19" spans="2:7" x14ac:dyDescent="0.25">
      <c r="B19" s="363"/>
      <c r="C19" s="367"/>
      <c r="D19" s="267">
        <f>'Orçamento Sintético'!J42</f>
        <v>21947.96</v>
      </c>
      <c r="E19" s="272"/>
      <c r="F19" s="268">
        <f>F18*$D$19</f>
        <v>21947.96</v>
      </c>
      <c r="G19" s="269"/>
    </row>
    <row r="20" spans="2:7" x14ac:dyDescent="0.25">
      <c r="B20" s="362">
        <v>8</v>
      </c>
      <c r="C20" s="364" t="s">
        <v>81</v>
      </c>
      <c r="D20" s="270">
        <f>SUM(E20:G20)</f>
        <v>1</v>
      </c>
      <c r="E20" s="272"/>
      <c r="F20" s="270">
        <v>0.5</v>
      </c>
      <c r="G20" s="271">
        <v>0.5</v>
      </c>
    </row>
    <row r="21" spans="2:7" ht="15.6" thickBot="1" x14ac:dyDescent="0.3">
      <c r="B21" s="366"/>
      <c r="C21" s="365"/>
      <c r="D21" s="277">
        <f>'Orçamento Sintético'!J44</f>
        <v>34230.619200000001</v>
      </c>
      <c r="E21" s="278"/>
      <c r="F21" s="279">
        <f>F20*$D$21</f>
        <v>17115.309600000001</v>
      </c>
      <c r="G21" s="280">
        <f>G20*$D$21</f>
        <v>17115.309600000001</v>
      </c>
    </row>
    <row r="22" spans="2:7" ht="15.6" x14ac:dyDescent="0.25">
      <c r="B22" s="370" t="s">
        <v>90</v>
      </c>
      <c r="C22" s="371"/>
      <c r="D22" s="255"/>
      <c r="E22" s="281">
        <f>E23/'Orçamento Sintético'!K51</f>
        <v>0.3590251549280335</v>
      </c>
      <c r="F22" s="281">
        <f>F23/'Orçamento Sintético'!$K51</f>
        <v>0.36321460640523595</v>
      </c>
      <c r="G22" s="282">
        <f>G23/'Orçamento Sintético'!$K51</f>
        <v>0.27776023866673033</v>
      </c>
    </row>
    <row r="23" spans="2:7" ht="15.6" x14ac:dyDescent="0.25">
      <c r="B23" s="368" t="s">
        <v>91</v>
      </c>
      <c r="C23" s="330"/>
      <c r="D23" s="180"/>
      <c r="E23" s="283">
        <f>E7+E9+E11+E13+E15+E17+E19+E21</f>
        <v>134805.69903999998</v>
      </c>
      <c r="F23" s="283">
        <f>F7+F9+F11+F13+F15+F17+F19+F21</f>
        <v>136378.74184</v>
      </c>
      <c r="G23" s="261">
        <f>G7+G9+G11+G13+G15+G17+G19+G21</f>
        <v>104292.58960000001</v>
      </c>
    </row>
    <row r="24" spans="2:7" ht="14.25" customHeight="1" x14ac:dyDescent="0.25">
      <c r="B24" s="368" t="s">
        <v>92</v>
      </c>
      <c r="C24" s="330"/>
      <c r="D24" s="180"/>
      <c r="E24" s="284">
        <f>E22</f>
        <v>0.3590251549280335</v>
      </c>
      <c r="F24" s="284">
        <f>E24+F22</f>
        <v>0.72223976133326939</v>
      </c>
      <c r="G24" s="260">
        <f>F24+G22</f>
        <v>0.99999999999999978</v>
      </c>
    </row>
    <row r="25" spans="2:7" ht="15.6" x14ac:dyDescent="0.25">
      <c r="B25" s="368" t="s">
        <v>93</v>
      </c>
      <c r="C25" s="330"/>
      <c r="D25" s="180"/>
      <c r="E25" s="283">
        <f>E23</f>
        <v>134805.69903999998</v>
      </c>
      <c r="F25" s="283">
        <f>E25+F23</f>
        <v>271184.44088000001</v>
      </c>
      <c r="G25" s="261">
        <f>F25+G23</f>
        <v>375477.03048000002</v>
      </c>
    </row>
    <row r="26" spans="2:7" ht="15.6" thickBot="1" x14ac:dyDescent="0.3">
      <c r="B26" s="262"/>
      <c r="C26" s="263"/>
      <c r="D26" s="263"/>
      <c r="E26" s="263"/>
      <c r="F26" s="263"/>
      <c r="G26" s="264"/>
    </row>
    <row r="31" spans="2:7" ht="25.5" customHeight="1" x14ac:dyDescent="0.25"/>
    <row r="33" ht="25.5" customHeight="1" x14ac:dyDescent="0.25"/>
    <row r="35" ht="25.5" customHeight="1" x14ac:dyDescent="0.25"/>
    <row r="37" ht="25.5" customHeight="1" x14ac:dyDescent="0.25"/>
    <row r="39" ht="25.5" customHeight="1" x14ac:dyDescent="0.25"/>
    <row r="41" ht="25.5" customHeight="1" x14ac:dyDescent="0.25"/>
  </sheetData>
  <autoFilter ref="B5:G25"/>
  <mergeCells count="21">
    <mergeCell ref="B25:C25"/>
    <mergeCell ref="B4:G4"/>
    <mergeCell ref="B22:C22"/>
    <mergeCell ref="B23:C23"/>
    <mergeCell ref="B24:C24"/>
    <mergeCell ref="B6:B7"/>
    <mergeCell ref="C6:C7"/>
    <mergeCell ref="B8:B9"/>
    <mergeCell ref="C8:C9"/>
    <mergeCell ref="B10:B11"/>
    <mergeCell ref="C10:C11"/>
    <mergeCell ref="C12:C13"/>
    <mergeCell ref="C14:C15"/>
    <mergeCell ref="C16:C17"/>
    <mergeCell ref="B12:B13"/>
    <mergeCell ref="B14:B15"/>
    <mergeCell ref="B16:B17"/>
    <mergeCell ref="C20:C21"/>
    <mergeCell ref="B20:B21"/>
    <mergeCell ref="B18:B19"/>
    <mergeCell ref="C18:C19"/>
  </mergeCells>
  <phoneticPr fontId="4" type="noConversion"/>
  <pageMargins left="0.23622047244094491" right="0.23622047244094491" top="0.74803149606299213" bottom="0.74803149606299213" header="0.31496062992125984" footer="0.31496062992125984"/>
  <pageSetup paperSize="9" scale="77" orientation="portrait" r:id="rId1"/>
  <headerFooter>
    <oddFooter>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43"/>
  <sheetViews>
    <sheetView view="pageBreakPreview" zoomScale="110" zoomScaleNormal="100" zoomScaleSheetLayoutView="110" workbookViewId="0">
      <selection activeCell="C14" sqref="C14"/>
    </sheetView>
  </sheetViews>
  <sheetFormatPr defaultRowHeight="13.2" x14ac:dyDescent="0.25"/>
  <cols>
    <col min="1" max="1" width="8.796875" style="64"/>
    <col min="2" max="2" width="13.19921875" style="64" customWidth="1"/>
    <col min="3" max="3" width="41.09765625" style="64" customWidth="1"/>
    <col min="4" max="4" width="9" style="64"/>
    <col min="5" max="5" width="21.69921875" style="64" customWidth="1"/>
    <col min="6" max="6" width="15.09765625" style="64" customWidth="1"/>
    <col min="7" max="257" width="9" style="64"/>
    <col min="258" max="258" width="13.19921875" style="64" customWidth="1"/>
    <col min="259" max="259" width="38.59765625" style="64" customWidth="1"/>
    <col min="260" max="260" width="9" style="64"/>
    <col min="261" max="261" width="21.69921875" style="64" customWidth="1"/>
    <col min="262" max="262" width="15.09765625" style="64" customWidth="1"/>
    <col min="263" max="513" width="9" style="64"/>
    <col min="514" max="514" width="13.19921875" style="64" customWidth="1"/>
    <col min="515" max="515" width="38.59765625" style="64" customWidth="1"/>
    <col min="516" max="516" width="9" style="64"/>
    <col min="517" max="517" width="21.69921875" style="64" customWidth="1"/>
    <col min="518" max="518" width="15.09765625" style="64" customWidth="1"/>
    <col min="519" max="769" width="9" style="64"/>
    <col min="770" max="770" width="13.19921875" style="64" customWidth="1"/>
    <col min="771" max="771" width="38.59765625" style="64" customWidth="1"/>
    <col min="772" max="772" width="9" style="64"/>
    <col min="773" max="773" width="21.69921875" style="64" customWidth="1"/>
    <col min="774" max="774" width="15.09765625" style="64" customWidth="1"/>
    <col min="775" max="1025" width="9" style="64"/>
    <col min="1026" max="1026" width="13.19921875" style="64" customWidth="1"/>
    <col min="1027" max="1027" width="38.59765625" style="64" customWidth="1"/>
    <col min="1028" max="1028" width="9" style="64"/>
    <col min="1029" max="1029" width="21.69921875" style="64" customWidth="1"/>
    <col min="1030" max="1030" width="15.09765625" style="64" customWidth="1"/>
    <col min="1031" max="1281" width="9" style="64"/>
    <col min="1282" max="1282" width="13.19921875" style="64" customWidth="1"/>
    <col min="1283" max="1283" width="38.59765625" style="64" customWidth="1"/>
    <col min="1284" max="1284" width="9" style="64"/>
    <col min="1285" max="1285" width="21.69921875" style="64" customWidth="1"/>
    <col min="1286" max="1286" width="15.09765625" style="64" customWidth="1"/>
    <col min="1287" max="1537" width="9" style="64"/>
    <col min="1538" max="1538" width="13.19921875" style="64" customWidth="1"/>
    <col min="1539" max="1539" width="38.59765625" style="64" customWidth="1"/>
    <col min="1540" max="1540" width="9" style="64"/>
    <col min="1541" max="1541" width="21.69921875" style="64" customWidth="1"/>
    <col min="1542" max="1542" width="15.09765625" style="64" customWidth="1"/>
    <col min="1543" max="1793" width="9" style="64"/>
    <col min="1794" max="1794" width="13.19921875" style="64" customWidth="1"/>
    <col min="1795" max="1795" width="38.59765625" style="64" customWidth="1"/>
    <col min="1796" max="1796" width="9" style="64"/>
    <col min="1797" max="1797" width="21.69921875" style="64" customWidth="1"/>
    <col min="1798" max="1798" width="15.09765625" style="64" customWidth="1"/>
    <col min="1799" max="2049" width="9" style="64"/>
    <col min="2050" max="2050" width="13.19921875" style="64" customWidth="1"/>
    <col min="2051" max="2051" width="38.59765625" style="64" customWidth="1"/>
    <col min="2052" max="2052" width="9" style="64"/>
    <col min="2053" max="2053" width="21.69921875" style="64" customWidth="1"/>
    <col min="2054" max="2054" width="15.09765625" style="64" customWidth="1"/>
    <col min="2055" max="2305" width="9" style="64"/>
    <col min="2306" max="2306" width="13.19921875" style="64" customWidth="1"/>
    <col min="2307" max="2307" width="38.59765625" style="64" customWidth="1"/>
    <col min="2308" max="2308" width="9" style="64"/>
    <col min="2309" max="2309" width="21.69921875" style="64" customWidth="1"/>
    <col min="2310" max="2310" width="15.09765625" style="64" customWidth="1"/>
    <col min="2311" max="2561" width="9" style="64"/>
    <col min="2562" max="2562" width="13.19921875" style="64" customWidth="1"/>
    <col min="2563" max="2563" width="38.59765625" style="64" customWidth="1"/>
    <col min="2564" max="2564" width="9" style="64"/>
    <col min="2565" max="2565" width="21.69921875" style="64" customWidth="1"/>
    <col min="2566" max="2566" width="15.09765625" style="64" customWidth="1"/>
    <col min="2567" max="2817" width="9" style="64"/>
    <col min="2818" max="2818" width="13.19921875" style="64" customWidth="1"/>
    <col min="2819" max="2819" width="38.59765625" style="64" customWidth="1"/>
    <col min="2820" max="2820" width="9" style="64"/>
    <col min="2821" max="2821" width="21.69921875" style="64" customWidth="1"/>
    <col min="2822" max="2822" width="15.09765625" style="64" customWidth="1"/>
    <col min="2823" max="3073" width="9" style="64"/>
    <col min="3074" max="3074" width="13.19921875" style="64" customWidth="1"/>
    <col min="3075" max="3075" width="38.59765625" style="64" customWidth="1"/>
    <col min="3076" max="3076" width="9" style="64"/>
    <col min="3077" max="3077" width="21.69921875" style="64" customWidth="1"/>
    <col min="3078" max="3078" width="15.09765625" style="64" customWidth="1"/>
    <col min="3079" max="3329" width="9" style="64"/>
    <col min="3330" max="3330" width="13.19921875" style="64" customWidth="1"/>
    <col min="3331" max="3331" width="38.59765625" style="64" customWidth="1"/>
    <col min="3332" max="3332" width="9" style="64"/>
    <col min="3333" max="3333" width="21.69921875" style="64" customWidth="1"/>
    <col min="3334" max="3334" width="15.09765625" style="64" customWidth="1"/>
    <col min="3335" max="3585" width="9" style="64"/>
    <col min="3586" max="3586" width="13.19921875" style="64" customWidth="1"/>
    <col min="3587" max="3587" width="38.59765625" style="64" customWidth="1"/>
    <col min="3588" max="3588" width="9" style="64"/>
    <col min="3589" max="3589" width="21.69921875" style="64" customWidth="1"/>
    <col min="3590" max="3590" width="15.09765625" style="64" customWidth="1"/>
    <col min="3591" max="3841" width="9" style="64"/>
    <col min="3842" max="3842" width="13.19921875" style="64" customWidth="1"/>
    <col min="3843" max="3843" width="38.59765625" style="64" customWidth="1"/>
    <col min="3844" max="3844" width="9" style="64"/>
    <col min="3845" max="3845" width="21.69921875" style="64" customWidth="1"/>
    <col min="3846" max="3846" width="15.09765625" style="64" customWidth="1"/>
    <col min="3847" max="4097" width="9" style="64"/>
    <col min="4098" max="4098" width="13.19921875" style="64" customWidth="1"/>
    <col min="4099" max="4099" width="38.59765625" style="64" customWidth="1"/>
    <col min="4100" max="4100" width="9" style="64"/>
    <col min="4101" max="4101" width="21.69921875" style="64" customWidth="1"/>
    <col min="4102" max="4102" width="15.09765625" style="64" customWidth="1"/>
    <col min="4103" max="4353" width="9" style="64"/>
    <col min="4354" max="4354" width="13.19921875" style="64" customWidth="1"/>
    <col min="4355" max="4355" width="38.59765625" style="64" customWidth="1"/>
    <col min="4356" max="4356" width="9" style="64"/>
    <col min="4357" max="4357" width="21.69921875" style="64" customWidth="1"/>
    <col min="4358" max="4358" width="15.09765625" style="64" customWidth="1"/>
    <col min="4359" max="4609" width="9" style="64"/>
    <col min="4610" max="4610" width="13.19921875" style="64" customWidth="1"/>
    <col min="4611" max="4611" width="38.59765625" style="64" customWidth="1"/>
    <col min="4612" max="4612" width="9" style="64"/>
    <col min="4613" max="4613" width="21.69921875" style="64" customWidth="1"/>
    <col min="4614" max="4614" width="15.09765625" style="64" customWidth="1"/>
    <col min="4615" max="4865" width="9" style="64"/>
    <col min="4866" max="4866" width="13.19921875" style="64" customWidth="1"/>
    <col min="4867" max="4867" width="38.59765625" style="64" customWidth="1"/>
    <col min="4868" max="4868" width="9" style="64"/>
    <col min="4869" max="4869" width="21.69921875" style="64" customWidth="1"/>
    <col min="4870" max="4870" width="15.09765625" style="64" customWidth="1"/>
    <col min="4871" max="5121" width="9" style="64"/>
    <col min="5122" max="5122" width="13.19921875" style="64" customWidth="1"/>
    <col min="5123" max="5123" width="38.59765625" style="64" customWidth="1"/>
    <col min="5124" max="5124" width="9" style="64"/>
    <col min="5125" max="5125" width="21.69921875" style="64" customWidth="1"/>
    <col min="5126" max="5126" width="15.09765625" style="64" customWidth="1"/>
    <col min="5127" max="5377" width="9" style="64"/>
    <col min="5378" max="5378" width="13.19921875" style="64" customWidth="1"/>
    <col min="5379" max="5379" width="38.59765625" style="64" customWidth="1"/>
    <col min="5380" max="5380" width="9" style="64"/>
    <col min="5381" max="5381" width="21.69921875" style="64" customWidth="1"/>
    <col min="5382" max="5382" width="15.09765625" style="64" customWidth="1"/>
    <col min="5383" max="5633" width="9" style="64"/>
    <col min="5634" max="5634" width="13.19921875" style="64" customWidth="1"/>
    <col min="5635" max="5635" width="38.59765625" style="64" customWidth="1"/>
    <col min="5636" max="5636" width="9" style="64"/>
    <col min="5637" max="5637" width="21.69921875" style="64" customWidth="1"/>
    <col min="5638" max="5638" width="15.09765625" style="64" customWidth="1"/>
    <col min="5639" max="5889" width="9" style="64"/>
    <col min="5890" max="5890" width="13.19921875" style="64" customWidth="1"/>
    <col min="5891" max="5891" width="38.59765625" style="64" customWidth="1"/>
    <col min="5892" max="5892" width="9" style="64"/>
    <col min="5893" max="5893" width="21.69921875" style="64" customWidth="1"/>
    <col min="5894" max="5894" width="15.09765625" style="64" customWidth="1"/>
    <col min="5895" max="6145" width="9" style="64"/>
    <col min="6146" max="6146" width="13.19921875" style="64" customWidth="1"/>
    <col min="6147" max="6147" width="38.59765625" style="64" customWidth="1"/>
    <col min="6148" max="6148" width="9" style="64"/>
    <col min="6149" max="6149" width="21.69921875" style="64" customWidth="1"/>
    <col min="6150" max="6150" width="15.09765625" style="64" customWidth="1"/>
    <col min="6151" max="6401" width="9" style="64"/>
    <col min="6402" max="6402" width="13.19921875" style="64" customWidth="1"/>
    <col min="6403" max="6403" width="38.59765625" style="64" customWidth="1"/>
    <col min="6404" max="6404" width="9" style="64"/>
    <col min="6405" max="6405" width="21.69921875" style="64" customWidth="1"/>
    <col min="6406" max="6406" width="15.09765625" style="64" customWidth="1"/>
    <col min="6407" max="6657" width="9" style="64"/>
    <col min="6658" max="6658" width="13.19921875" style="64" customWidth="1"/>
    <col min="6659" max="6659" width="38.59765625" style="64" customWidth="1"/>
    <col min="6660" max="6660" width="9" style="64"/>
    <col min="6661" max="6661" width="21.69921875" style="64" customWidth="1"/>
    <col min="6662" max="6662" width="15.09765625" style="64" customWidth="1"/>
    <col min="6663" max="6913" width="9" style="64"/>
    <col min="6914" max="6914" width="13.19921875" style="64" customWidth="1"/>
    <col min="6915" max="6915" width="38.59765625" style="64" customWidth="1"/>
    <col min="6916" max="6916" width="9" style="64"/>
    <col min="6917" max="6917" width="21.69921875" style="64" customWidth="1"/>
    <col min="6918" max="6918" width="15.09765625" style="64" customWidth="1"/>
    <col min="6919" max="7169" width="9" style="64"/>
    <col min="7170" max="7170" width="13.19921875" style="64" customWidth="1"/>
    <col min="7171" max="7171" width="38.59765625" style="64" customWidth="1"/>
    <col min="7172" max="7172" width="9" style="64"/>
    <col min="7173" max="7173" width="21.69921875" style="64" customWidth="1"/>
    <col min="7174" max="7174" width="15.09765625" style="64" customWidth="1"/>
    <col min="7175" max="7425" width="9" style="64"/>
    <col min="7426" max="7426" width="13.19921875" style="64" customWidth="1"/>
    <col min="7427" max="7427" width="38.59765625" style="64" customWidth="1"/>
    <col min="7428" max="7428" width="9" style="64"/>
    <col min="7429" max="7429" width="21.69921875" style="64" customWidth="1"/>
    <col min="7430" max="7430" width="15.09765625" style="64" customWidth="1"/>
    <col min="7431" max="7681" width="9" style="64"/>
    <col min="7682" max="7682" width="13.19921875" style="64" customWidth="1"/>
    <col min="7683" max="7683" width="38.59765625" style="64" customWidth="1"/>
    <col min="7684" max="7684" width="9" style="64"/>
    <col min="7685" max="7685" width="21.69921875" style="64" customWidth="1"/>
    <col min="7686" max="7686" width="15.09765625" style="64" customWidth="1"/>
    <col min="7687" max="7937" width="9" style="64"/>
    <col min="7938" max="7938" width="13.19921875" style="64" customWidth="1"/>
    <col min="7939" max="7939" width="38.59765625" style="64" customWidth="1"/>
    <col min="7940" max="7940" width="9" style="64"/>
    <col min="7941" max="7941" width="21.69921875" style="64" customWidth="1"/>
    <col min="7942" max="7942" width="15.09765625" style="64" customWidth="1"/>
    <col min="7943" max="8193" width="9" style="64"/>
    <col min="8194" max="8194" width="13.19921875" style="64" customWidth="1"/>
    <col min="8195" max="8195" width="38.59765625" style="64" customWidth="1"/>
    <col min="8196" max="8196" width="9" style="64"/>
    <col min="8197" max="8197" width="21.69921875" style="64" customWidth="1"/>
    <col min="8198" max="8198" width="15.09765625" style="64" customWidth="1"/>
    <col min="8199" max="8449" width="9" style="64"/>
    <col min="8450" max="8450" width="13.19921875" style="64" customWidth="1"/>
    <col min="8451" max="8451" width="38.59765625" style="64" customWidth="1"/>
    <col min="8452" max="8452" width="9" style="64"/>
    <col min="8453" max="8453" width="21.69921875" style="64" customWidth="1"/>
    <col min="8454" max="8454" width="15.09765625" style="64" customWidth="1"/>
    <col min="8455" max="8705" width="9" style="64"/>
    <col min="8706" max="8706" width="13.19921875" style="64" customWidth="1"/>
    <col min="8707" max="8707" width="38.59765625" style="64" customWidth="1"/>
    <col min="8708" max="8708" width="9" style="64"/>
    <col min="8709" max="8709" width="21.69921875" style="64" customWidth="1"/>
    <col min="8710" max="8710" width="15.09765625" style="64" customWidth="1"/>
    <col min="8711" max="8961" width="9" style="64"/>
    <col min="8962" max="8962" width="13.19921875" style="64" customWidth="1"/>
    <col min="8963" max="8963" width="38.59765625" style="64" customWidth="1"/>
    <col min="8964" max="8964" width="9" style="64"/>
    <col min="8965" max="8965" width="21.69921875" style="64" customWidth="1"/>
    <col min="8966" max="8966" width="15.09765625" style="64" customWidth="1"/>
    <col min="8967" max="9217" width="9" style="64"/>
    <col min="9218" max="9218" width="13.19921875" style="64" customWidth="1"/>
    <col min="9219" max="9219" width="38.59765625" style="64" customWidth="1"/>
    <col min="9220" max="9220" width="9" style="64"/>
    <col min="9221" max="9221" width="21.69921875" style="64" customWidth="1"/>
    <col min="9222" max="9222" width="15.09765625" style="64" customWidth="1"/>
    <col min="9223" max="9473" width="9" style="64"/>
    <col min="9474" max="9474" width="13.19921875" style="64" customWidth="1"/>
    <col min="9475" max="9475" width="38.59765625" style="64" customWidth="1"/>
    <col min="9476" max="9476" width="9" style="64"/>
    <col min="9477" max="9477" width="21.69921875" style="64" customWidth="1"/>
    <col min="9478" max="9478" width="15.09765625" style="64" customWidth="1"/>
    <col min="9479" max="9729" width="9" style="64"/>
    <col min="9730" max="9730" width="13.19921875" style="64" customWidth="1"/>
    <col min="9731" max="9731" width="38.59765625" style="64" customWidth="1"/>
    <col min="9732" max="9732" width="9" style="64"/>
    <col min="9733" max="9733" width="21.69921875" style="64" customWidth="1"/>
    <col min="9734" max="9734" width="15.09765625" style="64" customWidth="1"/>
    <col min="9735" max="9985" width="9" style="64"/>
    <col min="9986" max="9986" width="13.19921875" style="64" customWidth="1"/>
    <col min="9987" max="9987" width="38.59765625" style="64" customWidth="1"/>
    <col min="9988" max="9988" width="9" style="64"/>
    <col min="9989" max="9989" width="21.69921875" style="64" customWidth="1"/>
    <col min="9990" max="9990" width="15.09765625" style="64" customWidth="1"/>
    <col min="9991" max="10241" width="9" style="64"/>
    <col min="10242" max="10242" width="13.19921875" style="64" customWidth="1"/>
    <col min="10243" max="10243" width="38.59765625" style="64" customWidth="1"/>
    <col min="10244" max="10244" width="9" style="64"/>
    <col min="10245" max="10245" width="21.69921875" style="64" customWidth="1"/>
    <col min="10246" max="10246" width="15.09765625" style="64" customWidth="1"/>
    <col min="10247" max="10497" width="9" style="64"/>
    <col min="10498" max="10498" width="13.19921875" style="64" customWidth="1"/>
    <col min="10499" max="10499" width="38.59765625" style="64" customWidth="1"/>
    <col min="10500" max="10500" width="9" style="64"/>
    <col min="10501" max="10501" width="21.69921875" style="64" customWidth="1"/>
    <col min="10502" max="10502" width="15.09765625" style="64" customWidth="1"/>
    <col min="10503" max="10753" width="9" style="64"/>
    <col min="10754" max="10754" width="13.19921875" style="64" customWidth="1"/>
    <col min="10755" max="10755" width="38.59765625" style="64" customWidth="1"/>
    <col min="10756" max="10756" width="9" style="64"/>
    <col min="10757" max="10757" width="21.69921875" style="64" customWidth="1"/>
    <col min="10758" max="10758" width="15.09765625" style="64" customWidth="1"/>
    <col min="10759" max="11009" width="9" style="64"/>
    <col min="11010" max="11010" width="13.19921875" style="64" customWidth="1"/>
    <col min="11011" max="11011" width="38.59765625" style="64" customWidth="1"/>
    <col min="11012" max="11012" width="9" style="64"/>
    <col min="11013" max="11013" width="21.69921875" style="64" customWidth="1"/>
    <col min="11014" max="11014" width="15.09765625" style="64" customWidth="1"/>
    <col min="11015" max="11265" width="9" style="64"/>
    <col min="11266" max="11266" width="13.19921875" style="64" customWidth="1"/>
    <col min="11267" max="11267" width="38.59765625" style="64" customWidth="1"/>
    <col min="11268" max="11268" width="9" style="64"/>
    <col min="11269" max="11269" width="21.69921875" style="64" customWidth="1"/>
    <col min="11270" max="11270" width="15.09765625" style="64" customWidth="1"/>
    <col min="11271" max="11521" width="9" style="64"/>
    <col min="11522" max="11522" width="13.19921875" style="64" customWidth="1"/>
    <col min="11523" max="11523" width="38.59765625" style="64" customWidth="1"/>
    <col min="11524" max="11524" width="9" style="64"/>
    <col min="11525" max="11525" width="21.69921875" style="64" customWidth="1"/>
    <col min="11526" max="11526" width="15.09765625" style="64" customWidth="1"/>
    <col min="11527" max="11777" width="9" style="64"/>
    <col min="11778" max="11778" width="13.19921875" style="64" customWidth="1"/>
    <col min="11779" max="11779" width="38.59765625" style="64" customWidth="1"/>
    <col min="11780" max="11780" width="9" style="64"/>
    <col min="11781" max="11781" width="21.69921875" style="64" customWidth="1"/>
    <col min="11782" max="11782" width="15.09765625" style="64" customWidth="1"/>
    <col min="11783" max="12033" width="9" style="64"/>
    <col min="12034" max="12034" width="13.19921875" style="64" customWidth="1"/>
    <col min="12035" max="12035" width="38.59765625" style="64" customWidth="1"/>
    <col min="12036" max="12036" width="9" style="64"/>
    <col min="12037" max="12037" width="21.69921875" style="64" customWidth="1"/>
    <col min="12038" max="12038" width="15.09765625" style="64" customWidth="1"/>
    <col min="12039" max="12289" width="9" style="64"/>
    <col min="12290" max="12290" width="13.19921875" style="64" customWidth="1"/>
    <col min="12291" max="12291" width="38.59765625" style="64" customWidth="1"/>
    <col min="12292" max="12292" width="9" style="64"/>
    <col min="12293" max="12293" width="21.69921875" style="64" customWidth="1"/>
    <col min="12294" max="12294" width="15.09765625" style="64" customWidth="1"/>
    <col min="12295" max="12545" width="9" style="64"/>
    <col min="12546" max="12546" width="13.19921875" style="64" customWidth="1"/>
    <col min="12547" max="12547" width="38.59765625" style="64" customWidth="1"/>
    <col min="12548" max="12548" width="9" style="64"/>
    <col min="12549" max="12549" width="21.69921875" style="64" customWidth="1"/>
    <col min="12550" max="12550" width="15.09765625" style="64" customWidth="1"/>
    <col min="12551" max="12801" width="9" style="64"/>
    <col min="12802" max="12802" width="13.19921875" style="64" customWidth="1"/>
    <col min="12803" max="12803" width="38.59765625" style="64" customWidth="1"/>
    <col min="12804" max="12804" width="9" style="64"/>
    <col min="12805" max="12805" width="21.69921875" style="64" customWidth="1"/>
    <col min="12806" max="12806" width="15.09765625" style="64" customWidth="1"/>
    <col min="12807" max="13057" width="9" style="64"/>
    <col min="13058" max="13058" width="13.19921875" style="64" customWidth="1"/>
    <col min="13059" max="13059" width="38.59765625" style="64" customWidth="1"/>
    <col min="13060" max="13060" width="9" style="64"/>
    <col min="13061" max="13061" width="21.69921875" style="64" customWidth="1"/>
    <col min="13062" max="13062" width="15.09765625" style="64" customWidth="1"/>
    <col min="13063" max="13313" width="9" style="64"/>
    <col min="13314" max="13314" width="13.19921875" style="64" customWidth="1"/>
    <col min="13315" max="13315" width="38.59765625" style="64" customWidth="1"/>
    <col min="13316" max="13316" width="9" style="64"/>
    <col min="13317" max="13317" width="21.69921875" style="64" customWidth="1"/>
    <col min="13318" max="13318" width="15.09765625" style="64" customWidth="1"/>
    <col min="13319" max="13569" width="9" style="64"/>
    <col min="13570" max="13570" width="13.19921875" style="64" customWidth="1"/>
    <col min="13571" max="13571" width="38.59765625" style="64" customWidth="1"/>
    <col min="13572" max="13572" width="9" style="64"/>
    <col min="13573" max="13573" width="21.69921875" style="64" customWidth="1"/>
    <col min="13574" max="13574" width="15.09765625" style="64" customWidth="1"/>
    <col min="13575" max="13825" width="9" style="64"/>
    <col min="13826" max="13826" width="13.19921875" style="64" customWidth="1"/>
    <col min="13827" max="13827" width="38.59765625" style="64" customWidth="1"/>
    <col min="13828" max="13828" width="9" style="64"/>
    <col min="13829" max="13829" width="21.69921875" style="64" customWidth="1"/>
    <col min="13830" max="13830" width="15.09765625" style="64" customWidth="1"/>
    <col min="13831" max="14081" width="9" style="64"/>
    <col min="14082" max="14082" width="13.19921875" style="64" customWidth="1"/>
    <col min="14083" max="14083" width="38.59765625" style="64" customWidth="1"/>
    <col min="14084" max="14084" width="9" style="64"/>
    <col min="14085" max="14085" width="21.69921875" style="64" customWidth="1"/>
    <col min="14086" max="14086" width="15.09765625" style="64" customWidth="1"/>
    <col min="14087" max="14337" width="9" style="64"/>
    <col min="14338" max="14338" width="13.19921875" style="64" customWidth="1"/>
    <col min="14339" max="14339" width="38.59765625" style="64" customWidth="1"/>
    <col min="14340" max="14340" width="9" style="64"/>
    <col min="14341" max="14341" width="21.69921875" style="64" customWidth="1"/>
    <col min="14342" max="14342" width="15.09765625" style="64" customWidth="1"/>
    <col min="14343" max="14593" width="9" style="64"/>
    <col min="14594" max="14594" width="13.19921875" style="64" customWidth="1"/>
    <col min="14595" max="14595" width="38.59765625" style="64" customWidth="1"/>
    <col min="14596" max="14596" width="9" style="64"/>
    <col min="14597" max="14597" width="21.69921875" style="64" customWidth="1"/>
    <col min="14598" max="14598" width="15.09765625" style="64" customWidth="1"/>
    <col min="14599" max="14849" width="9" style="64"/>
    <col min="14850" max="14850" width="13.19921875" style="64" customWidth="1"/>
    <col min="14851" max="14851" width="38.59765625" style="64" customWidth="1"/>
    <col min="14852" max="14852" width="9" style="64"/>
    <col min="14853" max="14853" width="21.69921875" style="64" customWidth="1"/>
    <col min="14854" max="14854" width="15.09765625" style="64" customWidth="1"/>
    <col min="14855" max="15105" width="9" style="64"/>
    <col min="15106" max="15106" width="13.19921875" style="64" customWidth="1"/>
    <col min="15107" max="15107" width="38.59765625" style="64" customWidth="1"/>
    <col min="15108" max="15108" width="9" style="64"/>
    <col min="15109" max="15109" width="21.69921875" style="64" customWidth="1"/>
    <col min="15110" max="15110" width="15.09765625" style="64" customWidth="1"/>
    <col min="15111" max="15361" width="9" style="64"/>
    <col min="15362" max="15362" width="13.19921875" style="64" customWidth="1"/>
    <col min="15363" max="15363" width="38.59765625" style="64" customWidth="1"/>
    <col min="15364" max="15364" width="9" style="64"/>
    <col min="15365" max="15365" width="21.69921875" style="64" customWidth="1"/>
    <col min="15366" max="15366" width="15.09765625" style="64" customWidth="1"/>
    <col min="15367" max="15617" width="9" style="64"/>
    <col min="15618" max="15618" width="13.19921875" style="64" customWidth="1"/>
    <col min="15619" max="15619" width="38.59765625" style="64" customWidth="1"/>
    <col min="15620" max="15620" width="9" style="64"/>
    <col min="15621" max="15621" width="21.69921875" style="64" customWidth="1"/>
    <col min="15622" max="15622" width="15.09765625" style="64" customWidth="1"/>
    <col min="15623" max="15873" width="9" style="64"/>
    <col min="15874" max="15874" width="13.19921875" style="64" customWidth="1"/>
    <col min="15875" max="15875" width="38.59765625" style="64" customWidth="1"/>
    <col min="15876" max="15876" width="9" style="64"/>
    <col min="15877" max="15877" width="21.69921875" style="64" customWidth="1"/>
    <col min="15878" max="15878" width="15.09765625" style="64" customWidth="1"/>
    <col min="15879" max="16129" width="9" style="64"/>
    <col min="16130" max="16130" width="13.19921875" style="64" customWidth="1"/>
    <col min="16131" max="16131" width="38.59765625" style="64" customWidth="1"/>
    <col min="16132" max="16132" width="9" style="64"/>
    <col min="16133" max="16133" width="21.69921875" style="64" customWidth="1"/>
    <col min="16134" max="16134" width="15.09765625" style="64" customWidth="1"/>
    <col min="16135" max="16384" width="9" style="64"/>
  </cols>
  <sheetData>
    <row r="1" spans="2:8" ht="13.8" thickBot="1" x14ac:dyDescent="0.3"/>
    <row r="2" spans="2:8" ht="24" customHeight="1" x14ac:dyDescent="0.25">
      <c r="B2" s="3" t="s">
        <v>321</v>
      </c>
      <c r="C2" s="69"/>
      <c r="D2" s="377"/>
      <c r="E2" s="378"/>
    </row>
    <row r="3" spans="2:8" x14ac:dyDescent="0.25">
      <c r="B3" s="9" t="s">
        <v>343</v>
      </c>
      <c r="C3" s="70" t="s">
        <v>106</v>
      </c>
      <c r="D3" s="379"/>
      <c r="E3" s="380"/>
    </row>
    <row r="4" spans="2:8" x14ac:dyDescent="0.25">
      <c r="B4" s="65" t="s">
        <v>344</v>
      </c>
      <c r="C4" s="71" t="s">
        <v>345</v>
      </c>
      <c r="D4" s="379"/>
      <c r="E4" s="380"/>
    </row>
    <row r="5" spans="2:8" x14ac:dyDescent="0.25">
      <c r="B5" s="66"/>
      <c r="C5" s="72"/>
      <c r="D5" s="381"/>
      <c r="E5" s="382"/>
    </row>
    <row r="6" spans="2:8" ht="13.8" x14ac:dyDescent="0.25">
      <c r="B6" s="383" t="s">
        <v>346</v>
      </c>
      <c r="C6" s="384"/>
      <c r="D6" s="384"/>
      <c r="E6" s="385"/>
    </row>
    <row r="7" spans="2:8" ht="13.8" x14ac:dyDescent="0.25">
      <c r="B7" s="285" t="s">
        <v>338</v>
      </c>
      <c r="C7" s="386" t="s">
        <v>347</v>
      </c>
      <c r="D7" s="387"/>
      <c r="E7" s="73">
        <f>E8+E9+E10+E11</f>
        <v>4.6799999999999994E-2</v>
      </c>
      <c r="F7" s="105"/>
      <c r="H7" s="67"/>
    </row>
    <row r="8" spans="2:8" ht="13.8" x14ac:dyDescent="0.25">
      <c r="B8" s="286" t="s">
        <v>132</v>
      </c>
      <c r="C8" s="74" t="s">
        <v>348</v>
      </c>
      <c r="D8" s="75"/>
      <c r="E8" s="76">
        <v>3.32E-2</v>
      </c>
      <c r="F8" s="106"/>
    </row>
    <row r="9" spans="2:8" ht="13.8" x14ac:dyDescent="0.25">
      <c r="B9" s="286" t="s">
        <v>147</v>
      </c>
      <c r="C9" s="74" t="s">
        <v>349</v>
      </c>
      <c r="D9" s="75"/>
      <c r="E9" s="76">
        <v>4.0000000000000001E-3</v>
      </c>
      <c r="F9" s="106"/>
    </row>
    <row r="10" spans="2:8" ht="13.8" x14ac:dyDescent="0.25">
      <c r="B10" s="286" t="s">
        <v>339</v>
      </c>
      <c r="C10" s="74" t="s">
        <v>350</v>
      </c>
      <c r="D10" s="75"/>
      <c r="E10" s="76">
        <v>5.5999999999999999E-3</v>
      </c>
      <c r="F10" s="106"/>
    </row>
    <row r="11" spans="2:8" ht="13.8" x14ac:dyDescent="0.25">
      <c r="B11" s="286" t="s">
        <v>340</v>
      </c>
      <c r="C11" s="74" t="s">
        <v>351</v>
      </c>
      <c r="D11" s="75"/>
      <c r="E11" s="76">
        <v>4.0000000000000001E-3</v>
      </c>
      <c r="F11" s="106"/>
    </row>
    <row r="12" spans="2:8" ht="13.8" x14ac:dyDescent="0.25">
      <c r="B12" s="286"/>
      <c r="C12" s="74"/>
      <c r="D12" s="75"/>
      <c r="E12" s="76"/>
      <c r="F12" s="106"/>
    </row>
    <row r="13" spans="2:8" ht="13.8" x14ac:dyDescent="0.25">
      <c r="B13" s="287">
        <v>2</v>
      </c>
      <c r="C13" s="77" t="s">
        <v>352</v>
      </c>
      <c r="D13" s="78"/>
      <c r="E13" s="79">
        <v>1.11E-2</v>
      </c>
      <c r="F13" s="106"/>
    </row>
    <row r="14" spans="2:8" ht="13.8" x14ac:dyDescent="0.25">
      <c r="B14" s="288"/>
      <c r="C14" s="80"/>
      <c r="D14" s="80"/>
      <c r="E14" s="81"/>
      <c r="F14" s="106"/>
    </row>
    <row r="15" spans="2:8" ht="13.8" x14ac:dyDescent="0.25">
      <c r="B15" s="285" t="s">
        <v>342</v>
      </c>
      <c r="C15" s="386" t="s">
        <v>353</v>
      </c>
      <c r="D15" s="387"/>
      <c r="E15" s="73">
        <v>4.7300000000000002E-2</v>
      </c>
      <c r="F15" s="106"/>
    </row>
    <row r="16" spans="2:8" ht="13.8" x14ac:dyDescent="0.25">
      <c r="B16" s="286" t="s">
        <v>164</v>
      </c>
      <c r="C16" s="74" t="s">
        <v>354</v>
      </c>
      <c r="D16" s="82"/>
      <c r="E16" s="83">
        <v>4.7300000000000002E-2</v>
      </c>
      <c r="F16" s="106"/>
    </row>
    <row r="17" spans="2:6" ht="13.8" x14ac:dyDescent="0.25">
      <c r="B17" s="288"/>
      <c r="C17" s="80"/>
      <c r="D17" s="80"/>
      <c r="E17" s="81"/>
      <c r="F17" s="107"/>
    </row>
    <row r="18" spans="2:6" ht="13.8" x14ac:dyDescent="0.25">
      <c r="B18" s="285">
        <v>4</v>
      </c>
      <c r="C18" s="386" t="s">
        <v>355</v>
      </c>
      <c r="D18" s="387"/>
      <c r="E18" s="84">
        <v>0.1115</v>
      </c>
      <c r="F18" s="108"/>
    </row>
    <row r="19" spans="2:6" ht="13.8" x14ac:dyDescent="0.25">
      <c r="B19" s="286" t="s">
        <v>166</v>
      </c>
      <c r="C19" s="75" t="s">
        <v>356</v>
      </c>
      <c r="D19" s="75"/>
      <c r="E19" s="83">
        <v>6.4999999999999997E-3</v>
      </c>
      <c r="F19" s="106"/>
    </row>
    <row r="20" spans="2:6" ht="13.8" x14ac:dyDescent="0.25">
      <c r="B20" s="286" t="s">
        <v>167</v>
      </c>
      <c r="C20" s="75" t="s">
        <v>357</v>
      </c>
      <c r="D20" s="75"/>
      <c r="E20" s="76">
        <v>0.03</v>
      </c>
      <c r="F20" s="106"/>
    </row>
    <row r="21" spans="2:6" ht="13.8" x14ac:dyDescent="0.25">
      <c r="B21" s="286" t="s">
        <v>168</v>
      </c>
      <c r="C21" s="75" t="s">
        <v>358</v>
      </c>
      <c r="D21" s="75"/>
      <c r="E21" s="76">
        <v>0.03</v>
      </c>
      <c r="F21" s="106"/>
    </row>
    <row r="22" spans="2:6" ht="13.8" x14ac:dyDescent="0.25">
      <c r="B22" s="286" t="s">
        <v>169</v>
      </c>
      <c r="C22" s="75" t="s">
        <v>104</v>
      </c>
      <c r="D22" s="75"/>
      <c r="E22" s="76">
        <v>4.4999999999999998E-2</v>
      </c>
      <c r="F22" s="107"/>
    </row>
    <row r="23" spans="2:6" ht="14.4" thickBot="1" x14ac:dyDescent="0.3">
      <c r="B23" s="288"/>
      <c r="C23" s="80"/>
      <c r="D23" s="80"/>
      <c r="E23" s="85"/>
    </row>
    <row r="24" spans="2:6" ht="14.4" thickBot="1" x14ac:dyDescent="0.3">
      <c r="B24" s="86">
        <v>5</v>
      </c>
      <c r="C24" s="388" t="s">
        <v>359</v>
      </c>
      <c r="D24" s="389"/>
      <c r="E24" s="87">
        <v>0.25000941546141209</v>
      </c>
      <c r="F24" s="67"/>
    </row>
    <row r="25" spans="2:6" ht="13.8" x14ac:dyDescent="0.25">
      <c r="B25" s="88"/>
      <c r="C25" s="80"/>
      <c r="D25" s="80"/>
      <c r="E25" s="85"/>
    </row>
    <row r="26" spans="2:6" ht="33" customHeight="1" x14ac:dyDescent="0.25">
      <c r="B26" s="374" t="s">
        <v>360</v>
      </c>
      <c r="C26" s="375"/>
      <c r="D26" s="375"/>
      <c r="E26" s="376"/>
    </row>
    <row r="27" spans="2:6" ht="13.8" x14ac:dyDescent="0.25">
      <c r="B27" s="88"/>
      <c r="C27" s="80"/>
      <c r="D27" s="80"/>
      <c r="E27" s="85"/>
    </row>
    <row r="28" spans="2:6" ht="13.8" x14ac:dyDescent="0.25">
      <c r="B28" s="88"/>
      <c r="D28" s="80"/>
      <c r="E28" s="85"/>
    </row>
    <row r="29" spans="2:6" ht="13.8" x14ac:dyDescent="0.25">
      <c r="B29" s="88"/>
      <c r="C29" s="80"/>
      <c r="D29" s="80"/>
      <c r="E29" s="89" t="s">
        <v>361</v>
      </c>
    </row>
    <row r="30" spans="2:6" ht="13.8" x14ac:dyDescent="0.25">
      <c r="B30" s="90" t="s">
        <v>362</v>
      </c>
      <c r="C30" s="91"/>
      <c r="D30" s="92"/>
      <c r="E30" s="93">
        <v>0.04</v>
      </c>
    </row>
    <row r="31" spans="2:6" ht="13.8" x14ac:dyDescent="0.25">
      <c r="B31" s="90" t="s">
        <v>363</v>
      </c>
      <c r="C31" s="91"/>
      <c r="D31" s="92"/>
      <c r="E31" s="93">
        <v>4.0000000000000001E-3</v>
      </c>
    </row>
    <row r="32" spans="2:6" ht="13.8" x14ac:dyDescent="0.25">
      <c r="B32" s="90" t="s">
        <v>364</v>
      </c>
      <c r="C32" s="91"/>
      <c r="D32" s="92"/>
      <c r="E32" s="93">
        <v>1.2699999999999999E-2</v>
      </c>
    </row>
    <row r="33" spans="2:5" ht="13.8" x14ac:dyDescent="0.25">
      <c r="B33" s="90" t="s">
        <v>365</v>
      </c>
      <c r="C33" s="91"/>
      <c r="D33" s="92"/>
      <c r="E33" s="93">
        <v>4.0000000000000001E-3</v>
      </c>
    </row>
    <row r="34" spans="2:5" ht="13.8" x14ac:dyDescent="0.25">
      <c r="B34" s="90" t="s">
        <v>366</v>
      </c>
      <c r="C34" s="91"/>
      <c r="D34" s="92"/>
      <c r="E34" s="93">
        <v>1.23E-2</v>
      </c>
    </row>
    <row r="35" spans="2:5" ht="13.8" x14ac:dyDescent="0.25">
      <c r="B35" s="90" t="s">
        <v>367</v>
      </c>
      <c r="C35" s="94"/>
      <c r="D35" s="95"/>
      <c r="E35" s="96">
        <v>7.3999999999999996E-2</v>
      </c>
    </row>
    <row r="36" spans="2:5" x14ac:dyDescent="0.25">
      <c r="B36" s="97" t="s">
        <v>368</v>
      </c>
      <c r="C36" s="98"/>
      <c r="D36" s="99"/>
      <c r="E36" s="100" t="s">
        <v>369</v>
      </c>
    </row>
    <row r="37" spans="2:5" ht="13.8" x14ac:dyDescent="0.25">
      <c r="B37" s="88"/>
      <c r="C37" s="64" t="s">
        <v>370</v>
      </c>
      <c r="E37" s="101">
        <v>0.24229999999999999</v>
      </c>
    </row>
    <row r="38" spans="2:5" ht="13.8" x14ac:dyDescent="0.25">
      <c r="B38" s="88"/>
      <c r="C38" s="64" t="s">
        <v>371</v>
      </c>
      <c r="E38" s="101">
        <v>0.25</v>
      </c>
    </row>
    <row r="39" spans="2:5" ht="13.8" x14ac:dyDescent="0.25">
      <c r="B39" s="88"/>
      <c r="C39" s="64" t="s">
        <v>372</v>
      </c>
      <c r="E39" s="101">
        <v>0.26440000000000002</v>
      </c>
    </row>
    <row r="40" spans="2:5" ht="13.8" thickBot="1" x14ac:dyDescent="0.3">
      <c r="B40" s="102"/>
      <c r="C40" s="103"/>
      <c r="D40" s="103"/>
      <c r="E40" s="104"/>
    </row>
    <row r="43" spans="2:5" x14ac:dyDescent="0.25">
      <c r="E43" s="68"/>
    </row>
  </sheetData>
  <mergeCells count="7">
    <mergeCell ref="B26:E26"/>
    <mergeCell ref="D2:E5"/>
    <mergeCell ref="B6:E6"/>
    <mergeCell ref="C7:D7"/>
    <mergeCell ref="C15:D15"/>
    <mergeCell ref="C18:D18"/>
    <mergeCell ref="C24:D24"/>
  </mergeCells>
  <pageMargins left="0.51181102362204722" right="0.31496062992125984" top="0.78740157480314965" bottom="0.78740157480314965" header="0.31496062992125984" footer="0.31496062992125984"/>
  <pageSetup paperSize="9" fitToHeight="0" orientation="portrait" r:id="rId1"/>
  <headerFooter>
    <oddFooter>Página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44"/>
  <sheetViews>
    <sheetView tabSelected="1" view="pageBreakPreview" zoomScale="115" zoomScaleNormal="130" zoomScaleSheetLayoutView="115" workbookViewId="0">
      <selection activeCell="C21" sqref="C21"/>
    </sheetView>
  </sheetViews>
  <sheetFormatPr defaultRowHeight="13.2" x14ac:dyDescent="0.25"/>
  <cols>
    <col min="1" max="1" width="8.796875" style="64"/>
    <col min="2" max="2" width="12.69921875" style="64" customWidth="1"/>
    <col min="3" max="3" width="45.5" style="64" customWidth="1"/>
    <col min="4" max="4" width="14.59765625" style="64" customWidth="1"/>
    <col min="5" max="257" width="9" style="64"/>
    <col min="258" max="258" width="40.09765625" style="64" customWidth="1"/>
    <col min="259" max="260" width="14.59765625" style="64" customWidth="1"/>
    <col min="261" max="513" width="9" style="64"/>
    <col min="514" max="514" width="40.09765625" style="64" customWidth="1"/>
    <col min="515" max="516" width="14.59765625" style="64" customWidth="1"/>
    <col min="517" max="769" width="9" style="64"/>
    <col min="770" max="770" width="40.09765625" style="64" customWidth="1"/>
    <col min="771" max="772" width="14.59765625" style="64" customWidth="1"/>
    <col min="773" max="1025" width="9" style="64"/>
    <col min="1026" max="1026" width="40.09765625" style="64" customWidth="1"/>
    <col min="1027" max="1028" width="14.59765625" style="64" customWidth="1"/>
    <col min="1029" max="1281" width="9" style="64"/>
    <col min="1282" max="1282" width="40.09765625" style="64" customWidth="1"/>
    <col min="1283" max="1284" width="14.59765625" style="64" customWidth="1"/>
    <col min="1285" max="1537" width="9" style="64"/>
    <col min="1538" max="1538" width="40.09765625" style="64" customWidth="1"/>
    <col min="1539" max="1540" width="14.59765625" style="64" customWidth="1"/>
    <col min="1541" max="1793" width="9" style="64"/>
    <col min="1794" max="1794" width="40.09765625" style="64" customWidth="1"/>
    <col min="1795" max="1796" width="14.59765625" style="64" customWidth="1"/>
    <col min="1797" max="2049" width="9" style="64"/>
    <col min="2050" max="2050" width="40.09765625" style="64" customWidth="1"/>
    <col min="2051" max="2052" width="14.59765625" style="64" customWidth="1"/>
    <col min="2053" max="2305" width="9" style="64"/>
    <col min="2306" max="2306" width="40.09765625" style="64" customWidth="1"/>
    <col min="2307" max="2308" width="14.59765625" style="64" customWidth="1"/>
    <col min="2309" max="2561" width="9" style="64"/>
    <col min="2562" max="2562" width="40.09765625" style="64" customWidth="1"/>
    <col min="2563" max="2564" width="14.59765625" style="64" customWidth="1"/>
    <col min="2565" max="2817" width="9" style="64"/>
    <col min="2818" max="2818" width="40.09765625" style="64" customWidth="1"/>
    <col min="2819" max="2820" width="14.59765625" style="64" customWidth="1"/>
    <col min="2821" max="3073" width="9" style="64"/>
    <col min="3074" max="3074" width="40.09765625" style="64" customWidth="1"/>
    <col min="3075" max="3076" width="14.59765625" style="64" customWidth="1"/>
    <col min="3077" max="3329" width="9" style="64"/>
    <col min="3330" max="3330" width="40.09765625" style="64" customWidth="1"/>
    <col min="3331" max="3332" width="14.59765625" style="64" customWidth="1"/>
    <col min="3333" max="3585" width="9" style="64"/>
    <col min="3586" max="3586" width="40.09765625" style="64" customWidth="1"/>
    <col min="3587" max="3588" width="14.59765625" style="64" customWidth="1"/>
    <col min="3589" max="3841" width="9" style="64"/>
    <col min="3842" max="3842" width="40.09765625" style="64" customWidth="1"/>
    <col min="3843" max="3844" width="14.59765625" style="64" customWidth="1"/>
    <col min="3845" max="4097" width="9" style="64"/>
    <col min="4098" max="4098" width="40.09765625" style="64" customWidth="1"/>
    <col min="4099" max="4100" width="14.59765625" style="64" customWidth="1"/>
    <col min="4101" max="4353" width="9" style="64"/>
    <col min="4354" max="4354" width="40.09765625" style="64" customWidth="1"/>
    <col min="4355" max="4356" width="14.59765625" style="64" customWidth="1"/>
    <col min="4357" max="4609" width="9" style="64"/>
    <col min="4610" max="4610" width="40.09765625" style="64" customWidth="1"/>
    <col min="4611" max="4612" width="14.59765625" style="64" customWidth="1"/>
    <col min="4613" max="4865" width="9" style="64"/>
    <col min="4866" max="4866" width="40.09765625" style="64" customWidth="1"/>
    <col min="4867" max="4868" width="14.59765625" style="64" customWidth="1"/>
    <col min="4869" max="5121" width="9" style="64"/>
    <col min="5122" max="5122" width="40.09765625" style="64" customWidth="1"/>
    <col min="5123" max="5124" width="14.59765625" style="64" customWidth="1"/>
    <col min="5125" max="5377" width="9" style="64"/>
    <col min="5378" max="5378" width="40.09765625" style="64" customWidth="1"/>
    <col min="5379" max="5380" width="14.59765625" style="64" customWidth="1"/>
    <col min="5381" max="5633" width="9" style="64"/>
    <col min="5634" max="5634" width="40.09765625" style="64" customWidth="1"/>
    <col min="5635" max="5636" width="14.59765625" style="64" customWidth="1"/>
    <col min="5637" max="5889" width="9" style="64"/>
    <col min="5890" max="5890" width="40.09765625" style="64" customWidth="1"/>
    <col min="5891" max="5892" width="14.59765625" style="64" customWidth="1"/>
    <col min="5893" max="6145" width="9" style="64"/>
    <col min="6146" max="6146" width="40.09765625" style="64" customWidth="1"/>
    <col min="6147" max="6148" width="14.59765625" style="64" customWidth="1"/>
    <col min="6149" max="6401" width="9" style="64"/>
    <col min="6402" max="6402" width="40.09765625" style="64" customWidth="1"/>
    <col min="6403" max="6404" width="14.59765625" style="64" customWidth="1"/>
    <col min="6405" max="6657" width="9" style="64"/>
    <col min="6658" max="6658" width="40.09765625" style="64" customWidth="1"/>
    <col min="6659" max="6660" width="14.59765625" style="64" customWidth="1"/>
    <col min="6661" max="6913" width="9" style="64"/>
    <col min="6914" max="6914" width="40.09765625" style="64" customWidth="1"/>
    <col min="6915" max="6916" width="14.59765625" style="64" customWidth="1"/>
    <col min="6917" max="7169" width="9" style="64"/>
    <col min="7170" max="7170" width="40.09765625" style="64" customWidth="1"/>
    <col min="7171" max="7172" width="14.59765625" style="64" customWidth="1"/>
    <col min="7173" max="7425" width="9" style="64"/>
    <col min="7426" max="7426" width="40.09765625" style="64" customWidth="1"/>
    <col min="7427" max="7428" width="14.59765625" style="64" customWidth="1"/>
    <col min="7429" max="7681" width="9" style="64"/>
    <col min="7682" max="7682" width="40.09765625" style="64" customWidth="1"/>
    <col min="7683" max="7684" width="14.59765625" style="64" customWidth="1"/>
    <col min="7685" max="7937" width="9" style="64"/>
    <col min="7938" max="7938" width="40.09765625" style="64" customWidth="1"/>
    <col min="7939" max="7940" width="14.59765625" style="64" customWidth="1"/>
    <col min="7941" max="8193" width="9" style="64"/>
    <col min="8194" max="8194" width="40.09765625" style="64" customWidth="1"/>
    <col min="8195" max="8196" width="14.59765625" style="64" customWidth="1"/>
    <col min="8197" max="8449" width="9" style="64"/>
    <col min="8450" max="8450" width="40.09765625" style="64" customWidth="1"/>
    <col min="8451" max="8452" width="14.59765625" style="64" customWidth="1"/>
    <col min="8453" max="8705" width="9" style="64"/>
    <col min="8706" max="8706" width="40.09765625" style="64" customWidth="1"/>
    <col min="8707" max="8708" width="14.59765625" style="64" customWidth="1"/>
    <col min="8709" max="8961" width="9" style="64"/>
    <col min="8962" max="8962" width="40.09765625" style="64" customWidth="1"/>
    <col min="8963" max="8964" width="14.59765625" style="64" customWidth="1"/>
    <col min="8965" max="9217" width="9" style="64"/>
    <col min="9218" max="9218" width="40.09765625" style="64" customWidth="1"/>
    <col min="9219" max="9220" width="14.59765625" style="64" customWidth="1"/>
    <col min="9221" max="9473" width="9" style="64"/>
    <col min="9474" max="9474" width="40.09765625" style="64" customWidth="1"/>
    <col min="9475" max="9476" width="14.59765625" style="64" customWidth="1"/>
    <col min="9477" max="9729" width="9" style="64"/>
    <col min="9730" max="9730" width="40.09765625" style="64" customWidth="1"/>
    <col min="9731" max="9732" width="14.59765625" style="64" customWidth="1"/>
    <col min="9733" max="9985" width="9" style="64"/>
    <col min="9986" max="9986" width="40.09765625" style="64" customWidth="1"/>
    <col min="9987" max="9988" width="14.59765625" style="64" customWidth="1"/>
    <col min="9989" max="10241" width="9" style="64"/>
    <col min="10242" max="10242" width="40.09765625" style="64" customWidth="1"/>
    <col min="10243" max="10244" width="14.59765625" style="64" customWidth="1"/>
    <col min="10245" max="10497" width="9" style="64"/>
    <col min="10498" max="10498" width="40.09765625" style="64" customWidth="1"/>
    <col min="10499" max="10500" width="14.59765625" style="64" customWidth="1"/>
    <col min="10501" max="10753" width="9" style="64"/>
    <col min="10754" max="10754" width="40.09765625" style="64" customWidth="1"/>
    <col min="10755" max="10756" width="14.59765625" style="64" customWidth="1"/>
    <col min="10757" max="11009" width="9" style="64"/>
    <col min="11010" max="11010" width="40.09765625" style="64" customWidth="1"/>
    <col min="11011" max="11012" width="14.59765625" style="64" customWidth="1"/>
    <col min="11013" max="11265" width="9" style="64"/>
    <col min="11266" max="11266" width="40.09765625" style="64" customWidth="1"/>
    <col min="11267" max="11268" width="14.59765625" style="64" customWidth="1"/>
    <col min="11269" max="11521" width="9" style="64"/>
    <col min="11522" max="11522" width="40.09765625" style="64" customWidth="1"/>
    <col min="11523" max="11524" width="14.59765625" style="64" customWidth="1"/>
    <col min="11525" max="11777" width="9" style="64"/>
    <col min="11778" max="11778" width="40.09765625" style="64" customWidth="1"/>
    <col min="11779" max="11780" width="14.59765625" style="64" customWidth="1"/>
    <col min="11781" max="12033" width="9" style="64"/>
    <col min="12034" max="12034" width="40.09765625" style="64" customWidth="1"/>
    <col min="12035" max="12036" width="14.59765625" style="64" customWidth="1"/>
    <col min="12037" max="12289" width="9" style="64"/>
    <col min="12290" max="12290" width="40.09765625" style="64" customWidth="1"/>
    <col min="12291" max="12292" width="14.59765625" style="64" customWidth="1"/>
    <col min="12293" max="12545" width="9" style="64"/>
    <col min="12546" max="12546" width="40.09765625" style="64" customWidth="1"/>
    <col min="12547" max="12548" width="14.59765625" style="64" customWidth="1"/>
    <col min="12549" max="12801" width="9" style="64"/>
    <col min="12802" max="12802" width="40.09765625" style="64" customWidth="1"/>
    <col min="12803" max="12804" width="14.59765625" style="64" customWidth="1"/>
    <col min="12805" max="13057" width="9" style="64"/>
    <col min="13058" max="13058" width="40.09765625" style="64" customWidth="1"/>
    <col min="13059" max="13060" width="14.59765625" style="64" customWidth="1"/>
    <col min="13061" max="13313" width="9" style="64"/>
    <col min="13314" max="13314" width="40.09765625" style="64" customWidth="1"/>
    <col min="13315" max="13316" width="14.59765625" style="64" customWidth="1"/>
    <col min="13317" max="13569" width="9" style="64"/>
    <col min="13570" max="13570" width="40.09765625" style="64" customWidth="1"/>
    <col min="13571" max="13572" width="14.59765625" style="64" customWidth="1"/>
    <col min="13573" max="13825" width="9" style="64"/>
    <col min="13826" max="13826" width="40.09765625" style="64" customWidth="1"/>
    <col min="13827" max="13828" width="14.59765625" style="64" customWidth="1"/>
    <col min="13829" max="14081" width="9" style="64"/>
    <col min="14082" max="14082" width="40.09765625" style="64" customWidth="1"/>
    <col min="14083" max="14084" width="14.59765625" style="64" customWidth="1"/>
    <col min="14085" max="14337" width="9" style="64"/>
    <col min="14338" max="14338" width="40.09765625" style="64" customWidth="1"/>
    <col min="14339" max="14340" width="14.59765625" style="64" customWidth="1"/>
    <col min="14341" max="14593" width="9" style="64"/>
    <col min="14594" max="14594" width="40.09765625" style="64" customWidth="1"/>
    <col min="14595" max="14596" width="14.59765625" style="64" customWidth="1"/>
    <col min="14597" max="14849" width="9" style="64"/>
    <col min="14850" max="14850" width="40.09765625" style="64" customWidth="1"/>
    <col min="14851" max="14852" width="14.59765625" style="64" customWidth="1"/>
    <col min="14853" max="15105" width="9" style="64"/>
    <col min="15106" max="15106" width="40.09765625" style="64" customWidth="1"/>
    <col min="15107" max="15108" width="14.59765625" style="64" customWidth="1"/>
    <col min="15109" max="15361" width="9" style="64"/>
    <col min="15362" max="15362" width="40.09765625" style="64" customWidth="1"/>
    <col min="15363" max="15364" width="14.59765625" style="64" customWidth="1"/>
    <col min="15365" max="15617" width="9" style="64"/>
    <col min="15618" max="15618" width="40.09765625" style="64" customWidth="1"/>
    <col min="15619" max="15620" width="14.59765625" style="64" customWidth="1"/>
    <col min="15621" max="15873" width="9" style="64"/>
    <col min="15874" max="15874" width="40.09765625" style="64" customWidth="1"/>
    <col min="15875" max="15876" width="14.59765625" style="64" customWidth="1"/>
    <col min="15877" max="16129" width="9" style="64"/>
    <col min="16130" max="16130" width="40.09765625" style="64" customWidth="1"/>
    <col min="16131" max="16132" width="14.59765625" style="64" customWidth="1"/>
    <col min="16133" max="16384" width="9" style="64"/>
  </cols>
  <sheetData>
    <row r="1" spans="2:5" ht="13.8" thickBot="1" x14ac:dyDescent="0.3"/>
    <row r="2" spans="2:5" ht="24" customHeight="1" x14ac:dyDescent="0.25">
      <c r="B2" s="3" t="s">
        <v>321</v>
      </c>
      <c r="C2" s="69"/>
      <c r="D2" s="377"/>
      <c r="E2" s="378"/>
    </row>
    <row r="3" spans="2:5" ht="24" customHeight="1" x14ac:dyDescent="0.25">
      <c r="B3" s="9" t="s">
        <v>343</v>
      </c>
      <c r="C3" s="70" t="s">
        <v>106</v>
      </c>
      <c r="D3" s="379"/>
      <c r="E3" s="380"/>
    </row>
    <row r="4" spans="2:5" ht="18.75" customHeight="1" x14ac:dyDescent="0.25">
      <c r="B4" s="65" t="s">
        <v>344</v>
      </c>
      <c r="C4" s="71" t="s">
        <v>345</v>
      </c>
      <c r="D4" s="379"/>
      <c r="E4" s="380"/>
    </row>
    <row r="5" spans="2:5" ht="24" customHeight="1" x14ac:dyDescent="0.25">
      <c r="B5" s="65"/>
      <c r="C5" s="71"/>
      <c r="D5" s="379"/>
      <c r="E5" s="380"/>
    </row>
    <row r="6" spans="2:5" ht="13.8" x14ac:dyDescent="0.25">
      <c r="B6" s="110"/>
      <c r="C6" s="111"/>
      <c r="D6" s="112"/>
      <c r="E6" s="113"/>
    </row>
    <row r="7" spans="2:5" ht="12.75" customHeight="1" x14ac:dyDescent="0.25">
      <c r="B7" s="390" t="s">
        <v>373</v>
      </c>
      <c r="C7" s="391"/>
      <c r="D7" s="391"/>
      <c r="E7" s="392"/>
    </row>
    <row r="8" spans="2:5" ht="13.5" customHeight="1" x14ac:dyDescent="0.25">
      <c r="B8" s="393" t="s">
        <v>435</v>
      </c>
      <c r="C8" s="394"/>
      <c r="D8" s="394"/>
      <c r="E8" s="395"/>
    </row>
    <row r="9" spans="2:5" ht="25.5" customHeight="1" x14ac:dyDescent="0.25">
      <c r="B9" s="289" t="s">
        <v>374</v>
      </c>
      <c r="C9" s="290" t="s">
        <v>99</v>
      </c>
      <c r="D9" s="291" t="s">
        <v>375</v>
      </c>
      <c r="E9" s="292" t="s">
        <v>376</v>
      </c>
    </row>
    <row r="10" spans="2:5" ht="16.5" customHeight="1" x14ac:dyDescent="0.25">
      <c r="B10" s="309" t="s">
        <v>443</v>
      </c>
      <c r="C10" s="293" t="s">
        <v>444</v>
      </c>
      <c r="D10" s="294"/>
      <c r="E10" s="295"/>
    </row>
    <row r="11" spans="2:5" ht="14.4" x14ac:dyDescent="0.25">
      <c r="B11" s="114" t="s">
        <v>377</v>
      </c>
      <c r="C11" s="300" t="s">
        <v>378</v>
      </c>
      <c r="D11" s="115">
        <v>0</v>
      </c>
      <c r="E11" s="116">
        <v>0</v>
      </c>
    </row>
    <row r="12" spans="2:5" ht="14.4" x14ac:dyDescent="0.25">
      <c r="B12" s="117" t="s">
        <v>379</v>
      </c>
      <c r="C12" s="301" t="s">
        <v>380</v>
      </c>
      <c r="D12" s="118">
        <v>1.4999999999999999E-2</v>
      </c>
      <c r="E12" s="119">
        <v>1.4999999999999999E-2</v>
      </c>
    </row>
    <row r="13" spans="2:5" ht="14.4" x14ac:dyDescent="0.25">
      <c r="B13" s="117" t="s">
        <v>381</v>
      </c>
      <c r="C13" s="301" t="s">
        <v>382</v>
      </c>
      <c r="D13" s="118">
        <v>0.01</v>
      </c>
      <c r="E13" s="119">
        <v>0.01</v>
      </c>
    </row>
    <row r="14" spans="2:5" ht="14.4" x14ac:dyDescent="0.25">
      <c r="B14" s="117" t="s">
        <v>383</v>
      </c>
      <c r="C14" s="301" t="s">
        <v>384</v>
      </c>
      <c r="D14" s="118">
        <v>2E-3</v>
      </c>
      <c r="E14" s="119">
        <v>2E-3</v>
      </c>
    </row>
    <row r="15" spans="2:5" ht="14.4" x14ac:dyDescent="0.25">
      <c r="B15" s="117" t="s">
        <v>385</v>
      </c>
      <c r="C15" s="302" t="s">
        <v>386</v>
      </c>
      <c r="D15" s="118">
        <v>6.0000000000000001E-3</v>
      </c>
      <c r="E15" s="119">
        <v>6.0000000000000001E-3</v>
      </c>
    </row>
    <row r="16" spans="2:5" ht="14.4" x14ac:dyDescent="0.25">
      <c r="B16" s="117" t="s">
        <v>387</v>
      </c>
      <c r="C16" s="302" t="s">
        <v>388</v>
      </c>
      <c r="D16" s="118">
        <v>2.5000000000000001E-2</v>
      </c>
      <c r="E16" s="119">
        <v>2.5000000000000001E-2</v>
      </c>
    </row>
    <row r="17" spans="2:5" ht="14.4" x14ac:dyDescent="0.25">
      <c r="B17" s="117" t="s">
        <v>389</v>
      </c>
      <c r="C17" s="301" t="s">
        <v>390</v>
      </c>
      <c r="D17" s="118">
        <v>0.03</v>
      </c>
      <c r="E17" s="119">
        <v>0.03</v>
      </c>
    </row>
    <row r="18" spans="2:5" ht="14.4" x14ac:dyDescent="0.25">
      <c r="B18" s="117" t="s">
        <v>391</v>
      </c>
      <c r="C18" s="302" t="s">
        <v>392</v>
      </c>
      <c r="D18" s="118">
        <v>0.08</v>
      </c>
      <c r="E18" s="119">
        <v>0.08</v>
      </c>
    </row>
    <row r="19" spans="2:5" ht="14.4" x14ac:dyDescent="0.25">
      <c r="B19" s="117" t="s">
        <v>393</v>
      </c>
      <c r="C19" s="301" t="s">
        <v>394</v>
      </c>
      <c r="D19" s="118">
        <v>0.01</v>
      </c>
      <c r="E19" s="119">
        <v>0.01</v>
      </c>
    </row>
    <row r="20" spans="2:5" ht="15.9" customHeight="1" x14ac:dyDescent="0.25">
      <c r="B20" s="120" t="s">
        <v>395</v>
      </c>
      <c r="C20" s="303" t="s">
        <v>12</v>
      </c>
      <c r="D20" s="121">
        <f>SUM(D11:D19)</f>
        <v>0.17799999999999999</v>
      </c>
      <c r="E20" s="122">
        <f>SUM(E11:E19)</f>
        <v>0.17799999999999999</v>
      </c>
    </row>
    <row r="21" spans="2:5" ht="14.4" x14ac:dyDescent="0.25">
      <c r="B21" s="309" t="s">
        <v>441</v>
      </c>
      <c r="C21" s="293" t="s">
        <v>442</v>
      </c>
      <c r="D21" s="294"/>
      <c r="E21" s="295"/>
    </row>
    <row r="22" spans="2:5" ht="14.4" x14ac:dyDescent="0.25">
      <c r="B22" s="114" t="s">
        <v>396</v>
      </c>
      <c r="C22" s="304" t="s">
        <v>397</v>
      </c>
      <c r="D22" s="115">
        <v>0.1787</v>
      </c>
      <c r="E22" s="116" t="s">
        <v>398</v>
      </c>
    </row>
    <row r="23" spans="2:5" ht="14.4" x14ac:dyDescent="0.25">
      <c r="B23" s="117" t="s">
        <v>399</v>
      </c>
      <c r="C23" s="305" t="s">
        <v>400</v>
      </c>
      <c r="D23" s="118">
        <v>3.95E-2</v>
      </c>
      <c r="E23" s="119" t="s">
        <v>398</v>
      </c>
    </row>
    <row r="24" spans="2:5" ht="14.4" x14ac:dyDescent="0.25">
      <c r="B24" s="117" t="s">
        <v>401</v>
      </c>
      <c r="C24" s="305" t="s">
        <v>402</v>
      </c>
      <c r="D24" s="118">
        <v>8.6E-3</v>
      </c>
      <c r="E24" s="119">
        <v>6.6E-3</v>
      </c>
    </row>
    <row r="25" spans="2:5" ht="14.4" x14ac:dyDescent="0.25">
      <c r="B25" s="117" t="s">
        <v>403</v>
      </c>
      <c r="C25" s="305" t="s">
        <v>404</v>
      </c>
      <c r="D25" s="118">
        <v>0.1091</v>
      </c>
      <c r="E25" s="119">
        <v>8.3299999999999999E-2</v>
      </c>
    </row>
    <row r="26" spans="2:5" ht="14.4" x14ac:dyDescent="0.25">
      <c r="B26" s="117" t="s">
        <v>405</v>
      </c>
      <c r="C26" s="305" t="s">
        <v>406</v>
      </c>
      <c r="D26" s="118">
        <v>6.9999999999999999E-4</v>
      </c>
      <c r="E26" s="119">
        <v>5.0000000000000001E-4</v>
      </c>
    </row>
    <row r="27" spans="2:5" ht="14.4" x14ac:dyDescent="0.25">
      <c r="B27" s="117" t="s">
        <v>407</v>
      </c>
      <c r="C27" s="305" t="s">
        <v>408</v>
      </c>
      <c r="D27" s="118">
        <v>7.3000000000000001E-3</v>
      </c>
      <c r="E27" s="119">
        <v>5.5999999999999999E-3</v>
      </c>
    </row>
    <row r="28" spans="2:5" ht="14.4" x14ac:dyDescent="0.25">
      <c r="B28" s="117" t="s">
        <v>409</v>
      </c>
      <c r="C28" s="305" t="s">
        <v>410</v>
      </c>
      <c r="D28" s="118">
        <v>1.49E-2</v>
      </c>
      <c r="E28" s="119" t="s">
        <v>398</v>
      </c>
    </row>
    <row r="29" spans="2:5" ht="14.4" x14ac:dyDescent="0.25">
      <c r="B29" s="117" t="s">
        <v>411</v>
      </c>
      <c r="C29" s="305" t="s">
        <v>412</v>
      </c>
      <c r="D29" s="118">
        <v>1E-3</v>
      </c>
      <c r="E29" s="119">
        <v>8.0000000000000004E-4</v>
      </c>
    </row>
    <row r="30" spans="2:5" ht="14.4" x14ac:dyDescent="0.25">
      <c r="B30" s="117" t="s">
        <v>413</v>
      </c>
      <c r="C30" s="305" t="s">
        <v>414</v>
      </c>
      <c r="D30" s="118">
        <v>0.1026</v>
      </c>
      <c r="E30" s="119">
        <v>7.8399999999999997E-2</v>
      </c>
    </row>
    <row r="31" spans="2:5" ht="14.4" x14ac:dyDescent="0.25">
      <c r="B31" s="117" t="s">
        <v>415</v>
      </c>
      <c r="C31" s="305" t="s">
        <v>416</v>
      </c>
      <c r="D31" s="118">
        <v>4.0000000000000002E-4</v>
      </c>
      <c r="E31" s="119">
        <v>2.9999999999999997E-4</v>
      </c>
    </row>
    <row r="32" spans="2:5" ht="17.25" customHeight="1" x14ac:dyDescent="0.25">
      <c r="B32" s="120" t="s">
        <v>417</v>
      </c>
      <c r="C32" s="303" t="s">
        <v>12</v>
      </c>
      <c r="D32" s="121">
        <f>SUM(D22:D31)</f>
        <v>0.46279999999999993</v>
      </c>
      <c r="E32" s="122">
        <f>SUM(E22:E31)</f>
        <v>0.17549999999999996</v>
      </c>
    </row>
    <row r="33" spans="2:5" ht="14.4" x14ac:dyDescent="0.25">
      <c r="B33" s="309" t="s">
        <v>445</v>
      </c>
      <c r="C33" s="306" t="s">
        <v>446</v>
      </c>
      <c r="D33" s="296"/>
      <c r="E33" s="297"/>
    </row>
    <row r="34" spans="2:5" ht="14.4" x14ac:dyDescent="0.25">
      <c r="B34" s="114" t="s">
        <v>418</v>
      </c>
      <c r="C34" s="304" t="s">
        <v>419</v>
      </c>
      <c r="D34" s="115">
        <v>4.5199999999999997E-2</v>
      </c>
      <c r="E34" s="116">
        <v>3.4599999999999999E-2</v>
      </c>
    </row>
    <row r="35" spans="2:5" ht="14.4" x14ac:dyDescent="0.25">
      <c r="B35" s="117" t="s">
        <v>420</v>
      </c>
      <c r="C35" s="305" t="s">
        <v>421</v>
      </c>
      <c r="D35" s="118">
        <v>1.1000000000000001E-3</v>
      </c>
      <c r="E35" s="119">
        <v>8.0000000000000004E-4</v>
      </c>
    </row>
    <row r="36" spans="2:5" ht="14.4" x14ac:dyDescent="0.25">
      <c r="B36" s="117" t="s">
        <v>422</v>
      </c>
      <c r="C36" s="305" t="s">
        <v>423</v>
      </c>
      <c r="D36" s="118">
        <v>3.6400000000000002E-2</v>
      </c>
      <c r="E36" s="119">
        <v>2.7799999999999998E-2</v>
      </c>
    </row>
    <row r="37" spans="2:5" ht="14.4" x14ac:dyDescent="0.25">
      <c r="B37" s="117" t="s">
        <v>424</v>
      </c>
      <c r="C37" s="305" t="s">
        <v>425</v>
      </c>
      <c r="D37" s="118">
        <v>2.8000000000000001E-2</v>
      </c>
      <c r="E37" s="119">
        <v>2.1399999999999999E-2</v>
      </c>
    </row>
    <row r="38" spans="2:5" ht="14.4" x14ac:dyDescent="0.25">
      <c r="B38" s="117" t="s">
        <v>426</v>
      </c>
      <c r="C38" s="305" t="s">
        <v>427</v>
      </c>
      <c r="D38" s="118">
        <v>3.8E-3</v>
      </c>
      <c r="E38" s="119">
        <v>2.8999999999999998E-3</v>
      </c>
    </row>
    <row r="39" spans="2:5" ht="18" customHeight="1" x14ac:dyDescent="0.25">
      <c r="B39" s="120" t="s">
        <v>428</v>
      </c>
      <c r="C39" s="303" t="s">
        <v>12</v>
      </c>
      <c r="D39" s="121">
        <f>SUM(D34:D38)</f>
        <v>0.11449999999999999</v>
      </c>
      <c r="E39" s="122">
        <f>SUM(E34:E38)</f>
        <v>8.7500000000000008E-2</v>
      </c>
    </row>
    <row r="40" spans="2:5" ht="14.4" x14ac:dyDescent="0.25">
      <c r="B40" s="309" t="s">
        <v>447</v>
      </c>
      <c r="C40" s="293" t="s">
        <v>448</v>
      </c>
      <c r="D40" s="294"/>
      <c r="E40" s="295"/>
    </row>
    <row r="41" spans="2:5" ht="14.4" x14ac:dyDescent="0.25">
      <c r="B41" s="114" t="s">
        <v>429</v>
      </c>
      <c r="C41" s="304" t="s">
        <v>430</v>
      </c>
      <c r="D41" s="115">
        <v>8.2400000000000001E-2</v>
      </c>
      <c r="E41" s="116">
        <v>3.1199999999999999E-2</v>
      </c>
    </row>
    <row r="42" spans="2:5" ht="28.8" x14ac:dyDescent="0.25">
      <c r="B42" s="117" t="s">
        <v>431</v>
      </c>
      <c r="C42" s="307" t="s">
        <v>432</v>
      </c>
      <c r="D42" s="118">
        <v>3.8E-3</v>
      </c>
      <c r="E42" s="119">
        <v>2.8999999999999998E-3</v>
      </c>
    </row>
    <row r="43" spans="2:5" ht="25.5" customHeight="1" x14ac:dyDescent="0.25">
      <c r="B43" s="117" t="s">
        <v>433</v>
      </c>
      <c r="C43" s="308" t="s">
        <v>12</v>
      </c>
      <c r="D43" s="123">
        <f>SUM(D41:D42)</f>
        <v>8.6199999999999999E-2</v>
      </c>
      <c r="E43" s="124">
        <f>SUM(E41:E42)</f>
        <v>3.4099999999999998E-2</v>
      </c>
    </row>
    <row r="44" spans="2:5" ht="15" thickBot="1" x14ac:dyDescent="0.3">
      <c r="B44" s="396" t="s">
        <v>434</v>
      </c>
      <c r="C44" s="397"/>
      <c r="D44" s="298">
        <f>SUM(D43,D39,D32,D20)</f>
        <v>0.84149999999999991</v>
      </c>
      <c r="E44" s="299">
        <f>SUM(E43,E39,E32,E20)</f>
        <v>0.47509999999999997</v>
      </c>
    </row>
  </sheetData>
  <mergeCells count="4">
    <mergeCell ref="D2:E5"/>
    <mergeCell ref="B7:E7"/>
    <mergeCell ref="B8:E8"/>
    <mergeCell ref="B44:C44"/>
  </mergeCells>
  <pageMargins left="0.9055118110236221" right="0.31496062992125984" top="0.78740157480314965" bottom="0.78740157480314965" header="0.31496062992125984" footer="0.31496062992125984"/>
  <pageSetup paperSize="9" fitToHeight="0" orientation="portrait" r:id="rId1"/>
  <headerFooter>
    <oddFooter>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11</vt:i4>
      </vt:variant>
    </vt:vector>
  </HeadingPairs>
  <TitlesOfParts>
    <vt:vector size="18" baseType="lpstr">
      <vt:lpstr>Orçamento Sintético</vt:lpstr>
      <vt:lpstr>MEMORIA DE CALCULO</vt:lpstr>
      <vt:lpstr>Composições Unitárias</vt:lpstr>
      <vt:lpstr>Curva ABC</vt:lpstr>
      <vt:lpstr>Cronograma</vt:lpstr>
      <vt:lpstr>BDI</vt:lpstr>
      <vt:lpstr>ENCARGOS</vt:lpstr>
      <vt:lpstr>BDI!Area_de_impressao</vt:lpstr>
      <vt:lpstr>'Composições Unitárias'!Area_de_impressao</vt:lpstr>
      <vt:lpstr>Cronograma!Area_de_impressao</vt:lpstr>
      <vt:lpstr>'Curva ABC'!Area_de_impressao</vt:lpstr>
      <vt:lpstr>ENCARGOS!Area_de_impressao</vt:lpstr>
      <vt:lpstr>'MEMORIA DE CALCULO'!Area_de_impressao</vt:lpstr>
      <vt:lpstr>'Orçamento Sintético'!Area_de_impressao</vt:lpstr>
      <vt:lpstr>'Composições Unitárias'!Titulos_de_impressao</vt:lpstr>
      <vt:lpstr>'Curva ABC'!Titulos_de_impressao</vt:lpstr>
      <vt:lpstr>'MEMORIA DE CALCULO'!Titulos_de_impressao</vt:lpstr>
      <vt:lpstr>'Orçamento Sintético'!Titulos_de_impressao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ANDRE</cp:lastModifiedBy>
  <cp:revision>0</cp:revision>
  <cp:lastPrinted>2023-08-25T14:28:54Z</cp:lastPrinted>
  <dcterms:created xsi:type="dcterms:W3CDTF">2021-12-10T17:43:55Z</dcterms:created>
  <dcterms:modified xsi:type="dcterms:W3CDTF">2023-08-25T14:29:10Z</dcterms:modified>
</cp:coreProperties>
</file>