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C:\Users\ADM\Desktop\caixa blaquaer\"/>
    </mc:Choice>
  </mc:AlternateContent>
  <xr:revisionPtr revIDLastSave="0" documentId="13_ncr:1_{60AD319B-9A43-4758-9B18-189275585DA6}" xr6:coauthVersionLast="47" xr6:coauthVersionMax="47" xr10:uidLastSave="{00000000-0000-0000-0000-000000000000}"/>
  <bookViews>
    <workbookView xWindow="-120" yWindow="-120" windowWidth="20730" windowHeight="11160" tabRatio="783" firstSheet="9" activeTab="9" xr2:uid="{00000000-000D-0000-FFFF-FFFF00000000}"/>
  </bookViews>
  <sheets>
    <sheet name="IBGE 2010" sheetId="3" state="hidden" r:id="rId1"/>
    <sheet name="IBGE 2000" sheetId="4" state="hidden" r:id="rId2"/>
    <sheet name="Área" sheetId="5" state="hidden" r:id="rId3"/>
    <sheet name="Microrregiões" sheetId="6" state="hidden" r:id="rId4"/>
    <sheet name="PLANILHA ORÇAMENTÁRIA" sheetId="10" state="hidden" r:id="rId5"/>
    <sheet name="ORÇAM.SINTETICO" sheetId="24" state="hidden" r:id="rId6"/>
    <sheet name="CRONOGRAMA" sheetId="11" state="hidden" r:id="rId7"/>
    <sheet name="MEMORIA DE CALCULO" sheetId="22" state="hidden" r:id="rId8"/>
    <sheet name="BDI" sheetId="17" state="hidden" r:id="rId9"/>
    <sheet name="BDI-1" sheetId="25" r:id="rId10"/>
    <sheet name="Planilha2" sheetId="26" state="hidden" r:id="rId11"/>
    <sheet name="ENCARGOS" sheetId="18" state="hidden" r:id="rId12"/>
    <sheet name="Comp.Cust." sheetId="23" state="hidden" r:id="rId13"/>
    <sheet name="Preço de Bombas Sub" sheetId="12" state="hidden" r:id="rId14"/>
    <sheet name="CURVA ABC" sheetId="20" state="hidden" r:id="rId15"/>
  </sheets>
  <externalReferences>
    <externalReference r:id="rId16"/>
    <externalReference r:id="rId17"/>
    <externalReference r:id="rId18"/>
  </externalReferences>
  <definedNames>
    <definedName name="_xlnm._FilterDatabase" localSheetId="14" hidden="1">'CURVA ABC'!$B$9:$K$9</definedName>
    <definedName name="_xlnm._FilterDatabase" localSheetId="0" hidden="1">'IBGE 2010'!$A$3:$B$220</definedName>
    <definedName name="_xlnm._FilterDatabase" localSheetId="3" hidden="1">Microrregiões!$A$1:$C$218</definedName>
    <definedName name="_xlnm.Print_Area" localSheetId="8">BDI!$B$2:$G$42</definedName>
    <definedName name="_xlnm.Print_Area" localSheetId="9">'BDI-1'!$C$2:$H$40</definedName>
    <definedName name="_xlnm.Print_Area" localSheetId="12">'Comp.Cust.'!$B$2:$L$127</definedName>
    <definedName name="_xlnm.Print_Area" localSheetId="6">CRONOGRAMA!$B$2:$F$19</definedName>
    <definedName name="_xlnm.Print_Area" localSheetId="14">'CURVA ABC'!$B$2:$L$25</definedName>
    <definedName name="_xlnm.Print_Area" localSheetId="11">ENCARGOS!$B$2:$G$44</definedName>
    <definedName name="_xlnm.Print_Area" localSheetId="7">'MEMORIA DE CALCULO'!$B$2:$M$48</definedName>
    <definedName name="_xlnm.Print_Area" localSheetId="5">ORÇAM.SINTETICO!$B$3:$H$19</definedName>
    <definedName name="_xlnm.Print_Area" localSheetId="4">'PLANILHA ORÇAMENTÁRIA'!$B$2:$I$31</definedName>
    <definedName name="_xlnm.Print_Area" localSheetId="10">Planilha2!$D$2:$I$44</definedName>
    <definedName name="_xlnm.Print_Titles" localSheetId="12">'Comp.Cust.'!$2:$9</definedName>
    <definedName name="_xlnm.Print_Titles" localSheetId="14">'CURVA ABC'!$2:$9</definedName>
    <definedName name="_xlnm.Print_Titles" localSheetId="7">'MEMORIA DE CALCULO'!$2:$10</definedName>
    <definedName name="_xlnm.Print_Titles" localSheetId="4">'PLANILHA ORÇAMENTÁRIA'!$2:$9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 i="25" l="1"/>
  <c r="F5" i="25"/>
  <c r="E36" i="26"/>
  <c r="H35" i="26"/>
  <c r="I35" i="26" s="1"/>
  <c r="H34" i="26"/>
  <c r="I34" i="26" s="1"/>
  <c r="H33" i="26"/>
  <c r="I33" i="26" s="1"/>
  <c r="H32" i="26"/>
  <c r="I32" i="26" s="1"/>
  <c r="H31" i="26"/>
  <c r="I31" i="26" s="1"/>
  <c r="H30" i="26"/>
  <c r="I30" i="26" s="1"/>
  <c r="H29" i="26"/>
  <c r="I29" i="26" s="1"/>
  <c r="H28" i="26"/>
  <c r="I28" i="26" s="1"/>
  <c r="H27" i="26"/>
  <c r="I27" i="26" s="1"/>
  <c r="H26" i="26"/>
  <c r="I26" i="26" s="1"/>
  <c r="H25" i="26"/>
  <c r="H36" i="26" l="1"/>
  <c r="I25" i="26"/>
  <c r="I36" i="26" s="1"/>
  <c r="H18" i="25" l="1"/>
  <c r="H24" i="25" s="1"/>
  <c r="G19" i="17"/>
  <c r="G16" i="17"/>
  <c r="G8" i="17"/>
  <c r="G25" i="17" s="1"/>
  <c r="E6" i="17"/>
  <c r="E5" i="17"/>
  <c r="E6" i="20" l="1"/>
  <c r="L6" i="23"/>
  <c r="L7" i="20" s="1"/>
  <c r="M6" i="22"/>
  <c r="C7" i="11"/>
  <c r="D5" i="11"/>
  <c r="D6" i="11"/>
  <c r="D7" i="11"/>
  <c r="D4" i="11"/>
  <c r="H7" i="24"/>
  <c r="F17" i="20"/>
  <c r="E17" i="20"/>
  <c r="B17" i="20"/>
  <c r="B14" i="20"/>
  <c r="F14" i="20"/>
  <c r="E14" i="20"/>
  <c r="D8" i="24"/>
  <c r="D7" i="24"/>
  <c r="C8" i="24"/>
  <c r="L125" i="23"/>
  <c r="L124" i="23"/>
  <c r="L123" i="23"/>
  <c r="L122" i="23"/>
  <c r="L117" i="23"/>
  <c r="L116" i="23"/>
  <c r="L115" i="23"/>
  <c r="L114" i="23"/>
  <c r="L113" i="23"/>
  <c r="L112" i="23"/>
  <c r="B111" i="23"/>
  <c r="L107" i="23"/>
  <c r="L106" i="23"/>
  <c r="L105" i="23"/>
  <c r="L104" i="23"/>
  <c r="L103" i="23"/>
  <c r="L102" i="23"/>
  <c r="B101" i="23"/>
  <c r="L97" i="23"/>
  <c r="L96" i="23"/>
  <c r="B95" i="23"/>
  <c r="L91" i="23"/>
  <c r="L90" i="23"/>
  <c r="L89" i="23"/>
  <c r="L88" i="23"/>
  <c r="L87" i="23"/>
  <c r="L86" i="23"/>
  <c r="L85" i="23"/>
  <c r="L84" i="23"/>
  <c r="L83" i="23"/>
  <c r="L82" i="23"/>
  <c r="L81" i="23"/>
  <c r="L80" i="23"/>
  <c r="L79" i="23"/>
  <c r="L74" i="23"/>
  <c r="L73" i="23"/>
  <c r="L72" i="23"/>
  <c r="L71" i="23"/>
  <c r="L70" i="23"/>
  <c r="L69" i="23"/>
  <c r="L68" i="23"/>
  <c r="L67" i="23"/>
  <c r="L57" i="23"/>
  <c r="L56" i="23"/>
  <c r="K53" i="23"/>
  <c r="L53" i="23" s="1"/>
  <c r="K52" i="23"/>
  <c r="L52" i="23" s="1"/>
  <c r="L51" i="23"/>
  <c r="K50" i="23"/>
  <c r="L50" i="23" s="1"/>
  <c r="K49" i="23"/>
  <c r="L49" i="23" s="1"/>
  <c r="L43" i="23"/>
  <c r="L42" i="23"/>
  <c r="L33" i="23"/>
  <c r="L34" i="23" s="1"/>
  <c r="L41" i="23" l="1"/>
  <c r="K41" i="23" s="1"/>
  <c r="L58" i="23"/>
  <c r="L95" i="23"/>
  <c r="K98" i="23" s="1"/>
  <c r="L66" i="23"/>
  <c r="K66" i="23" s="1"/>
  <c r="L121" i="23"/>
  <c r="K121" i="23" s="1"/>
  <c r="L54" i="23"/>
  <c r="L78" i="23"/>
  <c r="K92" i="23" s="1"/>
  <c r="L101" i="23"/>
  <c r="K108" i="23" s="1"/>
  <c r="L111" i="23"/>
  <c r="K118" i="23" s="1"/>
  <c r="L59" i="23"/>
  <c r="L44" i="23"/>
  <c r="L36" i="23"/>
  <c r="L37" i="23" s="1"/>
  <c r="L35" i="23"/>
  <c r="K95" i="23" l="1"/>
  <c r="K78" i="23"/>
  <c r="K75" i="23"/>
  <c r="K101" i="23"/>
  <c r="K126" i="23"/>
  <c r="L60" i="23"/>
  <c r="L61" i="23" s="1"/>
  <c r="L62" i="23" s="1"/>
  <c r="K63" i="23" s="1"/>
  <c r="K111" i="23"/>
  <c r="L31" i="23"/>
  <c r="K31" i="23" s="1"/>
  <c r="K38" i="23"/>
  <c r="L47" i="23" l="1"/>
  <c r="K47" i="23" s="1"/>
  <c r="H25" i="10" l="1"/>
  <c r="H17" i="20" s="1"/>
  <c r="H24" i="10"/>
  <c r="E38" i="22" l="1"/>
  <c r="E36" i="22"/>
  <c r="E37" i="22" s="1"/>
  <c r="M46" i="22" l="1"/>
  <c r="G25" i="10" s="1"/>
  <c r="M45" i="22"/>
  <c r="M44" i="22"/>
  <c r="G23" i="10" s="1"/>
  <c r="G14" i="20" s="1"/>
  <c r="H23" i="10"/>
  <c r="H14" i="20" s="1"/>
  <c r="G4" i="10"/>
  <c r="G3" i="10"/>
  <c r="H19" i="10"/>
  <c r="H18" i="10"/>
  <c r="H17" i="10"/>
  <c r="H16" i="10"/>
  <c r="H15" i="10"/>
  <c r="H22" i="10"/>
  <c r="E7" i="22"/>
  <c r="D7" i="22"/>
  <c r="I14" i="20" l="1"/>
  <c r="M4" i="22"/>
  <c r="H5" i="24"/>
  <c r="L4" i="23"/>
  <c r="L5" i="20" s="1"/>
  <c r="L5" i="23"/>
  <c r="L6" i="20" s="1"/>
  <c r="M5" i="22"/>
  <c r="H6" i="24"/>
  <c r="I25" i="10"/>
  <c r="G17" i="20"/>
  <c r="I17" i="20" s="1"/>
  <c r="G24" i="10"/>
  <c r="I24" i="10" s="1"/>
  <c r="I23" i="10"/>
  <c r="C16" i="24"/>
  <c r="C14" i="24"/>
  <c r="C12" i="24"/>
  <c r="E12" i="20"/>
  <c r="E7" i="20"/>
  <c r="E5" i="20"/>
  <c r="D7" i="20"/>
  <c r="D6" i="20"/>
  <c r="D5" i="20"/>
  <c r="E10" i="20"/>
  <c r="E11" i="20"/>
  <c r="E13" i="20"/>
  <c r="E15" i="20"/>
  <c r="E16" i="20"/>
  <c r="E18" i="20"/>
  <c r="E19" i="20"/>
  <c r="E20" i="20"/>
  <c r="E21" i="20"/>
  <c r="F6" i="23"/>
  <c r="F5" i="23"/>
  <c r="F4" i="23"/>
  <c r="E6" i="23"/>
  <c r="E5" i="23"/>
  <c r="E4" i="23"/>
  <c r="D6" i="18"/>
  <c r="D5" i="18"/>
  <c r="D4" i="18"/>
  <c r="E6" i="18"/>
  <c r="E5" i="18"/>
  <c r="E4" i="18"/>
  <c r="D6" i="17"/>
  <c r="E6" i="25" s="1"/>
  <c r="D5" i="17"/>
  <c r="E5" i="25" s="1"/>
  <c r="D4" i="17"/>
  <c r="E4" i="25" s="1"/>
  <c r="E4" i="17"/>
  <c r="F4" i="25" s="1"/>
  <c r="C18" i="22"/>
  <c r="D2" i="22"/>
  <c r="D6" i="22"/>
  <c r="D5" i="22"/>
  <c r="D4" i="22"/>
  <c r="E6" i="22"/>
  <c r="E5" i="22"/>
  <c r="E4" i="22"/>
  <c r="L27" i="23" l="1"/>
  <c r="L26" i="23"/>
  <c r="L25" i="23"/>
  <c r="L24" i="23"/>
  <c r="L23" i="23"/>
  <c r="L22" i="23"/>
  <c r="L21" i="23"/>
  <c r="L16" i="23"/>
  <c r="L15" i="23" s="1"/>
  <c r="K15" i="23" s="1"/>
  <c r="B15" i="23"/>
  <c r="L11" i="23"/>
  <c r="L10" i="23" s="1"/>
  <c r="H13" i="20"/>
  <c r="H18" i="20"/>
  <c r="H16" i="20"/>
  <c r="H11" i="20"/>
  <c r="H12" i="20"/>
  <c r="H20" i="20"/>
  <c r="H10" i="20"/>
  <c r="H15" i="20"/>
  <c r="H21" i="20"/>
  <c r="B19" i="20"/>
  <c r="B13" i="20"/>
  <c r="B18" i="20"/>
  <c r="B16" i="20"/>
  <c r="B11" i="20"/>
  <c r="B12" i="20"/>
  <c r="B20" i="20"/>
  <c r="B10" i="20"/>
  <c r="B15" i="20"/>
  <c r="B21" i="20"/>
  <c r="F19" i="20"/>
  <c r="F13" i="20"/>
  <c r="F18" i="20"/>
  <c r="F16" i="20"/>
  <c r="F11" i="20"/>
  <c r="F12" i="20"/>
  <c r="F20" i="20"/>
  <c r="F10" i="20"/>
  <c r="F15" i="20"/>
  <c r="F21" i="20"/>
  <c r="L20" i="23" l="1"/>
  <c r="K17" i="23"/>
  <c r="K10" i="23"/>
  <c r="K12" i="23"/>
  <c r="C14" i="11"/>
  <c r="K28" i="23" l="1"/>
  <c r="H12" i="10" s="1"/>
  <c r="H19" i="20" s="1"/>
  <c r="K20" i="23"/>
  <c r="M43" i="22"/>
  <c r="G22" i="10" s="1"/>
  <c r="M47" i="22"/>
  <c r="G26" i="10" s="1"/>
  <c r="I26" i="10" s="1"/>
  <c r="I22" i="10" l="1"/>
  <c r="G20" i="20"/>
  <c r="I20" i="20" s="1"/>
  <c r="G10" i="20"/>
  <c r="I10" i="20" s="1"/>
  <c r="G15" i="20"/>
  <c r="I15" i="20" s="1"/>
  <c r="I21" i="10" l="1"/>
  <c r="F14" i="11" s="1"/>
  <c r="F6" i="11"/>
  <c r="E15" i="11" l="1"/>
  <c r="D15" i="11"/>
  <c r="G16" i="24"/>
  <c r="F4" i="11"/>
  <c r="F5" i="11"/>
  <c r="L18" i="22"/>
  <c r="M37" i="22" l="1"/>
  <c r="G16" i="10" s="1"/>
  <c r="M36" i="22" l="1"/>
  <c r="G15" i="10" s="1"/>
  <c r="M38" i="22"/>
  <c r="G17" i="10" l="1"/>
  <c r="I17" i="10" s="1"/>
  <c r="M39" i="22"/>
  <c r="I16" i="10"/>
  <c r="I15" i="10"/>
  <c r="G13" i="20"/>
  <c r="I13" i="20" s="1"/>
  <c r="M33" i="22"/>
  <c r="G12" i="10" s="1"/>
  <c r="M32" i="22"/>
  <c r="G11" i="10" s="1"/>
  <c r="I21" i="22"/>
  <c r="D21" i="22"/>
  <c r="L21" i="22"/>
  <c r="C12" i="11"/>
  <c r="C10" i="11"/>
  <c r="G16" i="20" l="1"/>
  <c r="I16" i="20" s="1"/>
  <c r="G18" i="10"/>
  <c r="G11" i="20" s="1"/>
  <c r="I11" i="20" s="1"/>
  <c r="G18" i="20"/>
  <c r="I18" i="20" s="1"/>
  <c r="E40" i="22"/>
  <c r="I11" i="10"/>
  <c r="G21" i="20"/>
  <c r="I21" i="20" s="1"/>
  <c r="I12" i="10"/>
  <c r="G19" i="20"/>
  <c r="I19" i="20" s="1"/>
  <c r="I18" i="10" l="1"/>
  <c r="M40" i="22"/>
  <c r="G19" i="10" s="1"/>
  <c r="I10" i="10"/>
  <c r="F10" i="11" s="1"/>
  <c r="D11" i="11" l="1"/>
  <c r="I19" i="10"/>
  <c r="I14" i="10" s="1"/>
  <c r="G12" i="20"/>
  <c r="I12" i="20" s="1"/>
  <c r="G12" i="24"/>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F12" i="11" l="1"/>
  <c r="F16" i="11" s="1"/>
  <c r="F18" i="11" s="1"/>
  <c r="J17" i="10"/>
  <c r="J15" i="10"/>
  <c r="H29" i="10"/>
  <c r="L23" i="20"/>
  <c r="G14" i="24"/>
  <c r="G18" i="24" s="1"/>
  <c r="H16" i="24" s="1"/>
  <c r="J3" i="12"/>
  <c r="J2" i="12" s="1"/>
  <c r="H30" i="10" l="1"/>
  <c r="H31" i="10" s="1"/>
  <c r="D13" i="11"/>
  <c r="D16" i="11" s="1"/>
  <c r="D17" i="11" s="1"/>
  <c r="E13" i="11"/>
  <c r="E16" i="11" s="1"/>
  <c r="E17" i="11" s="1"/>
  <c r="J14" i="20"/>
  <c r="J17" i="20"/>
  <c r="J15" i="20"/>
  <c r="J20" i="20"/>
  <c r="J13" i="20"/>
  <c r="J18" i="20"/>
  <c r="J19" i="20"/>
  <c r="J21" i="20"/>
  <c r="J11" i="20"/>
  <c r="J16" i="20"/>
  <c r="J12" i="20"/>
  <c r="J10" i="20"/>
  <c r="K10" i="20" s="1"/>
  <c r="L24" i="20"/>
  <c r="L25" i="20" s="1"/>
  <c r="H14" i="24"/>
  <c r="H12" i="24"/>
  <c r="K11" i="20" l="1"/>
  <c r="K12" i="20" s="1"/>
  <c r="K13" i="20" s="1"/>
  <c r="K14" i="20" s="1"/>
  <c r="K15" i="20" s="1"/>
  <c r="K16" i="20" s="1"/>
  <c r="K17" i="20" s="1"/>
  <c r="K18" i="20" s="1"/>
  <c r="K19" i="20" s="1"/>
  <c r="K20" i="20" s="1"/>
  <c r="K21" i="20" s="1"/>
  <c r="D18" i="11"/>
  <c r="E18" i="11" l="1"/>
  <c r="E19" i="11" s="1"/>
  <c r="D19" i="11"/>
</calcChain>
</file>

<file path=xl/sharedStrings.xml><?xml version="1.0" encoding="utf-8"?>
<sst xmlns="http://schemas.openxmlformats.org/spreadsheetml/2006/main" count="2235" uniqueCount="908">
  <si>
    <t>MUNICÍPIO:</t>
  </si>
  <si>
    <t>LOCALIDADE:</t>
  </si>
  <si>
    <t>1.1</t>
  </si>
  <si>
    <t>Coelho Neto</t>
  </si>
  <si>
    <t>Chapadinha</t>
  </si>
  <si>
    <t>TOTAL</t>
  </si>
  <si>
    <t>Município</t>
  </si>
  <si>
    <t>Total</t>
  </si>
  <si>
    <t>Açailândia</t>
  </si>
  <si>
    <t>Afonso Cunha</t>
  </si>
  <si>
    <t>Água Doce do Maranhão</t>
  </si>
  <si>
    <t>Alcântara</t>
  </si>
  <si>
    <t>Aldeias Altas</t>
  </si>
  <si>
    <t>Altamira do Maranhão</t>
  </si>
  <si>
    <t>Alto Alegre do Maranhão</t>
  </si>
  <si>
    <t>Alto Alegre do Pindaré</t>
  </si>
  <si>
    <t>Alto Parnaíba</t>
  </si>
  <si>
    <t>Amapá do Maranhão</t>
  </si>
  <si>
    <t>Amarante do Maranhão</t>
  </si>
  <si>
    <t>Anajatuba</t>
  </si>
  <si>
    <t>Anapurus</t>
  </si>
  <si>
    <t>Apicum-Açu</t>
  </si>
  <si>
    <t>Araguanã</t>
  </si>
  <si>
    <t>Araioses</t>
  </si>
  <si>
    <t>Arame</t>
  </si>
  <si>
    <t>Arari</t>
  </si>
  <si>
    <t>Axixá</t>
  </si>
  <si>
    <t>Bacabal</t>
  </si>
  <si>
    <t>Bacabeira</t>
  </si>
  <si>
    <t>Bacuri</t>
  </si>
  <si>
    <t>Bacurituba</t>
  </si>
  <si>
    <t>Balsas</t>
  </si>
  <si>
    <t>Barão de Grajaú</t>
  </si>
  <si>
    <t>Barra do Corda</t>
  </si>
  <si>
    <t>Barreirinhas</t>
  </si>
  <si>
    <t>Bela Vista do Maranhão</t>
  </si>
  <si>
    <t>Belágua</t>
  </si>
  <si>
    <t>Benedito Leite</t>
  </si>
  <si>
    <t>Bequimão</t>
  </si>
  <si>
    <t>Bernardo do Mearim</t>
  </si>
  <si>
    <t>Boa Vista do Gurupi</t>
  </si>
  <si>
    <t>Bom Jardim</t>
  </si>
  <si>
    <t>Bom Jesus das Selvas</t>
  </si>
  <si>
    <t>Bom Lugar</t>
  </si>
  <si>
    <t>Brejo</t>
  </si>
  <si>
    <t>Brejo de Areia</t>
  </si>
  <si>
    <t>Buriti</t>
  </si>
  <si>
    <t>Buriti Bravo</t>
  </si>
  <si>
    <t>Buriticupu</t>
  </si>
  <si>
    <t>Buritirana</t>
  </si>
  <si>
    <t>Cachoeira Grande</t>
  </si>
  <si>
    <t>Cajapió</t>
  </si>
  <si>
    <t>Cajari</t>
  </si>
  <si>
    <t>Campestre do Maranhão</t>
  </si>
  <si>
    <t>Cândido Mendes</t>
  </si>
  <si>
    <t>Cantanhede</t>
  </si>
  <si>
    <t>Capinzal do Norte</t>
  </si>
  <si>
    <t>Carolina</t>
  </si>
  <si>
    <t>Carutapera</t>
  </si>
  <si>
    <t>Caxias</t>
  </si>
  <si>
    <t>Cedral</t>
  </si>
  <si>
    <t>Central do Maranhão</t>
  </si>
  <si>
    <t>Centro do Guilherme</t>
  </si>
  <si>
    <t>Centro Novo do Maranhão</t>
  </si>
  <si>
    <t>Cidelândia</t>
  </si>
  <si>
    <t>Codó</t>
  </si>
  <si>
    <t>Colinas</t>
  </si>
  <si>
    <t>Conceição do Lago-Açu</t>
  </si>
  <si>
    <t>Coroatá</t>
  </si>
  <si>
    <t>Cururupu</t>
  </si>
  <si>
    <t>Davinópolis</t>
  </si>
  <si>
    <t>Dom Pedro</t>
  </si>
  <si>
    <t>Duque Bacelar</t>
  </si>
  <si>
    <t>Esperantinópolis</t>
  </si>
  <si>
    <t>Estreito</t>
  </si>
  <si>
    <t>Feira Nova do Maranhão</t>
  </si>
  <si>
    <t>Fernando Falcão</t>
  </si>
  <si>
    <t>Formosa da Serra Negra</t>
  </si>
  <si>
    <t>Fortaleza dos Nogueiras</t>
  </si>
  <si>
    <t>Fortuna</t>
  </si>
  <si>
    <t>Godofredo Viana</t>
  </si>
  <si>
    <t>Gonçalves Dias</t>
  </si>
  <si>
    <t>Governador Archer</t>
  </si>
  <si>
    <t>Governador Edison Lobão</t>
  </si>
  <si>
    <t>Governador Eugênio Barros</t>
  </si>
  <si>
    <t>Governador Luiz Rocha</t>
  </si>
  <si>
    <t>Governador Newton Bello</t>
  </si>
  <si>
    <t>Governador Nunes Freire</t>
  </si>
  <si>
    <t>Graça Aranha</t>
  </si>
  <si>
    <t>Grajaú</t>
  </si>
  <si>
    <t>Guimarães</t>
  </si>
  <si>
    <t>Humberto de Campos</t>
  </si>
  <si>
    <t>Icatu</t>
  </si>
  <si>
    <t>Igarapé do Meio</t>
  </si>
  <si>
    <t>Igarapé Grande</t>
  </si>
  <si>
    <t>Imperatriz</t>
  </si>
  <si>
    <t>Itaipava do Grajaú</t>
  </si>
  <si>
    <t>Itapecuru Mirim</t>
  </si>
  <si>
    <t>Itinga do Maranhão</t>
  </si>
  <si>
    <t>Jatobá</t>
  </si>
  <si>
    <t>Jenipapo dos Vieiras</t>
  </si>
  <si>
    <t>João Lisboa</t>
  </si>
  <si>
    <t>Joselândia</t>
  </si>
  <si>
    <t>Junco do Maranhão</t>
  </si>
  <si>
    <t>Lago da Pedra</t>
  </si>
  <si>
    <t>Lago do Junco</t>
  </si>
  <si>
    <t>Lago dos Rodrigues</t>
  </si>
  <si>
    <t>Lago Verde</t>
  </si>
  <si>
    <t>Lagoa do Mato</t>
  </si>
  <si>
    <t>Lagoa Grande do Maranhão</t>
  </si>
  <si>
    <t>Lajeado Novo</t>
  </si>
  <si>
    <t>Lima Campos</t>
  </si>
  <si>
    <t>Loreto</t>
  </si>
  <si>
    <t>Luís Domingues</t>
  </si>
  <si>
    <t>Magalhães de Almeida</t>
  </si>
  <si>
    <t>Maracaçumé</t>
  </si>
  <si>
    <t>Marajá do Sena</t>
  </si>
  <si>
    <t>Maranhãozinho</t>
  </si>
  <si>
    <t>Mata Roma</t>
  </si>
  <si>
    <t>Matinha</t>
  </si>
  <si>
    <t>Matões</t>
  </si>
  <si>
    <t>Matões do Norte</t>
  </si>
  <si>
    <t>Milagres do Maranhão</t>
  </si>
  <si>
    <t>Mirador</t>
  </si>
  <si>
    <t>Miranda do Norte</t>
  </si>
  <si>
    <t>Mirinzal</t>
  </si>
  <si>
    <t>Monção</t>
  </si>
  <si>
    <t>Montes Altos</t>
  </si>
  <si>
    <t>Morros</t>
  </si>
  <si>
    <t>Nina Rodrigues</t>
  </si>
  <si>
    <t>Nova Colinas</t>
  </si>
  <si>
    <t>Nova Iorque</t>
  </si>
  <si>
    <t>Nova Olinda do Maranhão</t>
  </si>
  <si>
    <t>Olho d'Água das Cunhãs</t>
  </si>
  <si>
    <t>Olinda Nova do Maranhão</t>
  </si>
  <si>
    <t>Paço do Lumiar</t>
  </si>
  <si>
    <t>Palmeirândia</t>
  </si>
  <si>
    <t>Paraibano</t>
  </si>
  <si>
    <t>Parnarama</t>
  </si>
  <si>
    <t>Passagem Franca</t>
  </si>
  <si>
    <t>Pastos Bons</t>
  </si>
  <si>
    <t>Paulino Neves</t>
  </si>
  <si>
    <t>Paulo Ramos</t>
  </si>
  <si>
    <t>Pedreiras</t>
  </si>
  <si>
    <t>Pedro do Rosário</t>
  </si>
  <si>
    <t>Penalva</t>
  </si>
  <si>
    <t>Peri Mirim</t>
  </si>
  <si>
    <t>Peritoró</t>
  </si>
  <si>
    <t>Pindaré-Mirim</t>
  </si>
  <si>
    <t>Pinheiro</t>
  </si>
  <si>
    <t>Pio XII</t>
  </si>
  <si>
    <t>Pirapemas</t>
  </si>
  <si>
    <t>Poção de Pedras</t>
  </si>
  <si>
    <t>Porto Franco</t>
  </si>
  <si>
    <t>Porto Rico do Maranhão</t>
  </si>
  <si>
    <t>Presidente Dutra</t>
  </si>
  <si>
    <t>Presidente Juscelino</t>
  </si>
  <si>
    <t>Presidente Médici</t>
  </si>
  <si>
    <t>Presidente Sarney</t>
  </si>
  <si>
    <t>Presidente Vargas</t>
  </si>
  <si>
    <t>Primeira Cruz</t>
  </si>
  <si>
    <t>Raposa</t>
  </si>
  <si>
    <t>Riachão</t>
  </si>
  <si>
    <t>Ribamar Fiquene</t>
  </si>
  <si>
    <t>Rosário</t>
  </si>
  <si>
    <t>Sambaíba</t>
  </si>
  <si>
    <t>Santa Filomena do Maranhão</t>
  </si>
  <si>
    <t>Santa Helena</t>
  </si>
  <si>
    <t>Santa Inês</t>
  </si>
  <si>
    <t>Santa Luzia</t>
  </si>
  <si>
    <t>Santa Luzia do Paruá</t>
  </si>
  <si>
    <t>Santa Quitéria do Maranhão</t>
  </si>
  <si>
    <t>Santa Rita</t>
  </si>
  <si>
    <t>Santana do Maranhão</t>
  </si>
  <si>
    <t>Santo Amaro do Maranhão</t>
  </si>
  <si>
    <t>Santo Antônio dos Lopes</t>
  </si>
  <si>
    <t>São Benedito do Rio Preto</t>
  </si>
  <si>
    <t>São Bento</t>
  </si>
  <si>
    <t>São Bernardo</t>
  </si>
  <si>
    <t>São Domingos do Azeitão</t>
  </si>
  <si>
    <t>São Domingos do Maranhão</t>
  </si>
  <si>
    <t>São Félix de Balsas</t>
  </si>
  <si>
    <t>São Francisco do Brejão</t>
  </si>
  <si>
    <t>São Francisco do Maranhão</t>
  </si>
  <si>
    <t>São João Batista</t>
  </si>
  <si>
    <t>São João do Carú</t>
  </si>
  <si>
    <t>São João do Paraíso</t>
  </si>
  <si>
    <t>São João do Soter</t>
  </si>
  <si>
    <t>São João dos Patos</t>
  </si>
  <si>
    <t>São José de Ribamar</t>
  </si>
  <si>
    <t>São José dos Basílios</t>
  </si>
  <si>
    <t>São Luís</t>
  </si>
  <si>
    <t>São Luís Gonzaga do Maranhão</t>
  </si>
  <si>
    <t>São Mateus do Maranhão</t>
  </si>
  <si>
    <t>São Pedro da Água Branca</t>
  </si>
  <si>
    <t>São Pedro dos Crentes</t>
  </si>
  <si>
    <t>São Raimundo das Mangabeiras</t>
  </si>
  <si>
    <t>São Raimundo do Doca Bezerra</t>
  </si>
  <si>
    <t>São Roberto</t>
  </si>
  <si>
    <t>São Vicente Ferrer</t>
  </si>
  <si>
    <t>Satubinha</t>
  </si>
  <si>
    <t>Senador Alexandre Costa</t>
  </si>
  <si>
    <t>Senador La Rocque</t>
  </si>
  <si>
    <t>Serrano do Maranhão</t>
  </si>
  <si>
    <t>Sítio Novo</t>
  </si>
  <si>
    <t>Sucupira do Norte</t>
  </si>
  <si>
    <t>Sucupira do Riachão</t>
  </si>
  <si>
    <t>Tasso Fragoso</t>
  </si>
  <si>
    <t>Timbiras</t>
  </si>
  <si>
    <t>Timon</t>
  </si>
  <si>
    <t>Trizidela do Vale</t>
  </si>
  <si>
    <t>Tufilândia</t>
  </si>
  <si>
    <t>Tuntum</t>
  </si>
  <si>
    <t>Turiaçu</t>
  </si>
  <si>
    <t>Turilândia</t>
  </si>
  <si>
    <t>Tutóia</t>
  </si>
  <si>
    <t>Urbano Santos</t>
  </si>
  <si>
    <t>Vargem Grande</t>
  </si>
  <si>
    <t>Viana</t>
  </si>
  <si>
    <t>Vila Nova dos Martírios</t>
  </si>
  <si>
    <t>Vitória do Mearim</t>
  </si>
  <si>
    <t>Vitorino Freire</t>
  </si>
  <si>
    <t>Zé Doca</t>
  </si>
  <si>
    <t>Fonte: IBGE, Censo Demográfico 2010.</t>
  </si>
  <si>
    <t>(1) Exclusive a população residente nas áreas urbanas isoladas. (2) Valores incluindo as águas interiores.</t>
  </si>
  <si>
    <t>Municípios</t>
  </si>
  <si>
    <t>Olho d`Água das Cunhãs</t>
  </si>
  <si>
    <t>População residente Total</t>
  </si>
  <si>
    <t>População residente, total, urbana total e urbana na sede municipal, em números absolutos e relativos, com indicação da área total e densidade demográfica, segundo as Unidades da Federação e os municípios – 2010</t>
  </si>
  <si>
    <t>Área (km²)</t>
  </si>
  <si>
    <t>Mesorregião</t>
  </si>
  <si>
    <t>Microrregião</t>
  </si>
  <si>
    <t>Centro Maranhense</t>
  </si>
  <si>
    <t>Alto Mearim e Grajaú</t>
  </si>
  <si>
    <t>Médio Mearim</t>
  </si>
  <si>
    <t>Baixo Parnaíba Maranhense</t>
  </si>
  <si>
    <t>Chapadas do Alto Itapecuru</t>
  </si>
  <si>
    <t>Norte Maranhense</t>
  </si>
  <si>
    <t>Aglomeração Urbana de São Luís</t>
  </si>
  <si>
    <t>Baixada Maranhense</t>
  </si>
  <si>
    <t>Itapecuru-Mirim</t>
  </si>
  <si>
    <t>Lençóis Maranhenses</t>
  </si>
  <si>
    <t>Litoral Ocidental Maranhense</t>
  </si>
  <si>
    <t>Oeste Maranhense</t>
  </si>
  <si>
    <t>Gurupi</t>
  </si>
  <si>
    <t>Pindaré</t>
  </si>
  <si>
    <t>Sul Maranhense</t>
  </si>
  <si>
    <t>Chapadas das Mangabeiras</t>
  </si>
  <si>
    <t xml:space="preserve"> Gerais de Balsas</t>
  </si>
  <si>
    <t>Leste Maranhense</t>
  </si>
  <si>
    <t>SERRANO DO MARANHÃO</t>
  </si>
  <si>
    <t>AÇÃO:</t>
  </si>
  <si>
    <t>Data Base:</t>
  </si>
  <si>
    <t>BDI:</t>
  </si>
  <si>
    <t>Descrição</t>
  </si>
  <si>
    <t>PLANILHA ORÇAMENTÁRIA</t>
  </si>
  <si>
    <t>ITEM</t>
  </si>
  <si>
    <t>REFERÊNCIA PREÇO</t>
  </si>
  <si>
    <t>CÓDIGO</t>
  </si>
  <si>
    <t xml:space="preserve">DISCRIMINAÇÃO DETALHADA </t>
  </si>
  <si>
    <t>UNID.</t>
  </si>
  <si>
    <t>QUANT.</t>
  </si>
  <si>
    <t>P. UNIT.</t>
  </si>
  <si>
    <t>1.0</t>
  </si>
  <si>
    <t>2.0</t>
  </si>
  <si>
    <t>SERVIÇOS PRELIMINARES</t>
  </si>
  <si>
    <t>2.1</t>
  </si>
  <si>
    <t>74209/001</t>
  </si>
  <si>
    <t>2.3</t>
  </si>
  <si>
    <t>2.4</t>
  </si>
  <si>
    <t>3.0</t>
  </si>
  <si>
    <t>3.1</t>
  </si>
  <si>
    <t>4.1</t>
  </si>
  <si>
    <t>4.2</t>
  </si>
  <si>
    <t>4.3</t>
  </si>
  <si>
    <t>TOTAL GERAL</t>
  </si>
  <si>
    <t xml:space="preserve">BDI (25%) </t>
  </si>
  <si>
    <t xml:space="preserve">TOTAL COM BDI </t>
  </si>
  <si>
    <t>SERVIÇOS</t>
  </si>
  <si>
    <t>30 DIAS</t>
  </si>
  <si>
    <t>60 DIAS</t>
  </si>
  <si>
    <t>VALOR</t>
  </si>
  <si>
    <t xml:space="preserve">PERCENTUAL SIMPLES </t>
  </si>
  <si>
    <t>VALOR ACUMULADO</t>
  </si>
  <si>
    <t xml:space="preserve">PERCENTUAL ACUMULADO </t>
  </si>
  <si>
    <t>MONOFÁSICA</t>
  </si>
  <si>
    <t>TRIFÁSICA</t>
  </si>
  <si>
    <t>Bomba</t>
  </si>
  <si>
    <t>Potência (CV)</t>
  </si>
  <si>
    <t>Tipo</t>
  </si>
  <si>
    <t>Valor (R$)</t>
  </si>
  <si>
    <t>Preço</t>
  </si>
  <si>
    <t>Frete</t>
  </si>
  <si>
    <t>Fonte: http://www.meritocomercial.com.br/bombas-submersas-pocos-artesianos/d33</t>
  </si>
  <si>
    <t>Busca:</t>
  </si>
  <si>
    <t>Termo a ser Buscado</t>
  </si>
  <si>
    <t>Bomba Submersa Ebara OP4 4BPS3i (ou similar) 10 estágios 1CV monofásica 220V</t>
  </si>
  <si>
    <t>Bomba Submersível Ebara OP4 4BPS3i  (ou similar) 10 estágios 1CV Trifásica 220V</t>
  </si>
  <si>
    <t>Bomba para poço Submersa Leão 4R5IB  (ou similar) 10 estágios 2CV monofásica 220V</t>
  </si>
  <si>
    <t>Bomba para poço Submersa Leão 4R5IB  (ou similar) 10 estágios 2CV trifásica 380V</t>
  </si>
  <si>
    <t xml:space="preserve">Bomba para poço Submersa Leão 4R4IA (ou similar) 22 3CV monofásica 220V </t>
  </si>
  <si>
    <t>Bomba para poço Submersa Leão 4R4IA-22  (ou similar) 3CV trifásica 380V</t>
  </si>
  <si>
    <t xml:space="preserve">Bomba para poço Submersa Leão 4R8PB-13  (ou similar) 4CV monofásica 220V </t>
  </si>
  <si>
    <t>Bomba para poço Submersa Leão 4R8PB-13  (ou similar) 4CV trifásica 380V</t>
  </si>
  <si>
    <t>Bomba para poço Submersa Leão 4R5IA-29 5CV  (ou similar) monofásica 220V</t>
  </si>
  <si>
    <t>Bomba para poço Submersa Leão 4R5IA-29 5CV  (ou similar) trifásica 380V</t>
  </si>
  <si>
    <t>Bomba para poço Submersa Leão R11-09 6CV  (ou similar) monofásica 220V</t>
  </si>
  <si>
    <t>Bomba para poço Submersa Leão 4R8PB-21 6CV  (ou similar) trifásica 380V</t>
  </si>
  <si>
    <t>Bomba para poço Submersa Leão R7-16 7CV  (ou similar) monofásica 220V</t>
  </si>
  <si>
    <t>Bomba Thebe centrífuga submersa TSM - 3534 7,5 CV  (ou similar)  trifásica 380V</t>
  </si>
  <si>
    <t>Bomba para poço Submersa Leão R11-12 8CV  (ou similar) monofásica 220V</t>
  </si>
  <si>
    <t>Bomba para poço Submersa Leão 4R5IB-34 8CV  (ou similar) trifásica 380V</t>
  </si>
  <si>
    <t>Bomba para poço Submersa Leão R20-09 9CV  (ou similar) monofásica 220V</t>
  </si>
  <si>
    <t>Bomba para poço Submersa Leão R20-09 9CV  (ou similar) trifásica 380V</t>
  </si>
  <si>
    <t>Bomba para poço Submersa Leão R11-15 10CV  (ou similar) monofásica 220V</t>
  </si>
  <si>
    <t>Bomba para poço Submersa Leão R11-15 10CV  (ou similar) trifásica 380V</t>
  </si>
  <si>
    <t>Bomba para poço Submersa Leão R20-12 12CV  (ou similar) monofásica 220V</t>
  </si>
  <si>
    <t>Bomba para poço Submersa Leão R20-12 12CV   (ou similar) trifásica 380V</t>
  </si>
  <si>
    <t>Bomba para poço Submersa Leão R11-20 13CV  (ou similar) trifásica 380V</t>
  </si>
  <si>
    <t>Bomba para poço Submersa Leão R20-14 15CV  (ou similar) trifásica 380V</t>
  </si>
  <si>
    <t>Bomba para poço Submersa Leão R20-19 19CV  (ou similar) trifásica 380V</t>
  </si>
  <si>
    <t>AÇAILÂNDIA</t>
  </si>
  <si>
    <t>AFONSO CUNHA</t>
  </si>
  <si>
    <t>ÁGUA DOCE DO MARANHÃO</t>
  </si>
  <si>
    <t>ALCÂNTARA</t>
  </si>
  <si>
    <t>ALDEIAS ALTAS</t>
  </si>
  <si>
    <t>ALTAMIRA DO MARANHÃO</t>
  </si>
  <si>
    <t>ALTO ALEGRE DO MARANHÃO</t>
  </si>
  <si>
    <t>ALTO ALEGRE DO PINDARÉ</t>
  </si>
  <si>
    <t>ALTO PARNAÍBA</t>
  </si>
  <si>
    <t>AMAPÁ DO MARANHÃO</t>
  </si>
  <si>
    <t>AMARANTE DO MARANHÃO</t>
  </si>
  <si>
    <t>ANAJATUBA</t>
  </si>
  <si>
    <t>ANAPURUS</t>
  </si>
  <si>
    <t>APICUM-AÇU</t>
  </si>
  <si>
    <t>ARAGUANÃ</t>
  </si>
  <si>
    <t>ARAIOSES</t>
  </si>
  <si>
    <t>ARAME</t>
  </si>
  <si>
    <t>ARARI</t>
  </si>
  <si>
    <t>AXIXÁ</t>
  </si>
  <si>
    <t>BACABAL</t>
  </si>
  <si>
    <t>BACABEIRA</t>
  </si>
  <si>
    <t>BACURI</t>
  </si>
  <si>
    <t>BACURITUBA</t>
  </si>
  <si>
    <t>BALSAS</t>
  </si>
  <si>
    <t>BARÃO DE GRAJAÚ</t>
  </si>
  <si>
    <t>BARRA DO CORDA</t>
  </si>
  <si>
    <t>BARREIRINHAS</t>
  </si>
  <si>
    <t>BELA VISTA DO MARANHÃO</t>
  </si>
  <si>
    <t>BELÁGUA</t>
  </si>
  <si>
    <t>BENEDITO LEITE</t>
  </si>
  <si>
    <t>BEQUIMÃO</t>
  </si>
  <si>
    <t>BERNARDO DO MEARIM</t>
  </si>
  <si>
    <t>BOA VISTA DO GURUPI</t>
  </si>
  <si>
    <t>BOM JARDIM</t>
  </si>
  <si>
    <t>BOM JESUS DAS SELVAS</t>
  </si>
  <si>
    <t>BOM LUGAR</t>
  </si>
  <si>
    <t>BREJO</t>
  </si>
  <si>
    <t>BREJO DE AREIA</t>
  </si>
  <si>
    <t>BURITI</t>
  </si>
  <si>
    <t>BURITI BRAVO</t>
  </si>
  <si>
    <t>BURITICUPU</t>
  </si>
  <si>
    <t>BURITIRANA</t>
  </si>
  <si>
    <t>CACHOEIRA GRANDE</t>
  </si>
  <si>
    <t>CAJAPIÓ</t>
  </si>
  <si>
    <t>CAJARI</t>
  </si>
  <si>
    <t>CAMPESTRE DO MARANHÃO</t>
  </si>
  <si>
    <t>CÂNDIDO MENDES</t>
  </si>
  <si>
    <t>CANTANHEDE</t>
  </si>
  <si>
    <t>CAPINZAL DO NORTE</t>
  </si>
  <si>
    <t>CAROLINA</t>
  </si>
  <si>
    <t>CARUTAPERA</t>
  </si>
  <si>
    <t>CAXIAS</t>
  </si>
  <si>
    <t>CEDRAL</t>
  </si>
  <si>
    <t>CENTRAL DO MARANHÃO</t>
  </si>
  <si>
    <t>CENTRO DO GUILHERME</t>
  </si>
  <si>
    <t>CENTRO NOVO DO MARANHÃO</t>
  </si>
  <si>
    <t>CHAPADINHA</t>
  </si>
  <si>
    <t>CIDELÂNDIA</t>
  </si>
  <si>
    <t>CODÓ</t>
  </si>
  <si>
    <t>COELHO NETO</t>
  </si>
  <si>
    <t>COLINAS</t>
  </si>
  <si>
    <t>CONCEIÇÃO DO LAGO-AÇU</t>
  </si>
  <si>
    <t>COROATÁ</t>
  </si>
  <si>
    <t>CURURUPU</t>
  </si>
  <si>
    <t>DAVINÓPOLIS</t>
  </si>
  <si>
    <t>DOM PEDRO</t>
  </si>
  <si>
    <t>DUQUE BACELAR</t>
  </si>
  <si>
    <t>ESPERANTINÓPOLIS</t>
  </si>
  <si>
    <t>ESTREITO</t>
  </si>
  <si>
    <t>FEIRA NOVA DO MARANHÃO</t>
  </si>
  <si>
    <t>FERNANDO FALCÃO</t>
  </si>
  <si>
    <t>FORMOSA DA SERRA NEGRA</t>
  </si>
  <si>
    <t>FORTALEZA DOS NOGUEIRAS</t>
  </si>
  <si>
    <t>FORTUNA</t>
  </si>
  <si>
    <t>GODOFREDO VIANA</t>
  </si>
  <si>
    <t>GONÇALVES DIAS</t>
  </si>
  <si>
    <t>GOVERNADOR ARCHER</t>
  </si>
  <si>
    <t>GOVERNADOR EDISON LOBÃO</t>
  </si>
  <si>
    <t>GOVERNADOR EUGÊNIO BARROS</t>
  </si>
  <si>
    <t>GOVERNADOR LUIZ ROCHA</t>
  </si>
  <si>
    <t>GOVERNADOR NEWTON BELLO</t>
  </si>
  <si>
    <t>GOVERNADOR NUNES FREIRE</t>
  </si>
  <si>
    <t>GRAÇA ARANHA</t>
  </si>
  <si>
    <t>GRAJAÚ</t>
  </si>
  <si>
    <t>GUIMARÃES</t>
  </si>
  <si>
    <t>HUMBERTO DE CAMPOS</t>
  </si>
  <si>
    <t>ICATU</t>
  </si>
  <si>
    <t>IGARAPÉ DO MEIO</t>
  </si>
  <si>
    <t>IGARAPÉ GRANDE</t>
  </si>
  <si>
    <t>IMPERATRIZ</t>
  </si>
  <si>
    <t>ITAIPAVA DO GRAJAÚ</t>
  </si>
  <si>
    <t>ITAPECURU MIRIM</t>
  </si>
  <si>
    <t>ITINGA DO MARANHÃO</t>
  </si>
  <si>
    <t>JATOBÁ</t>
  </si>
  <si>
    <t>JENIPAPO DOS VIEIRAS</t>
  </si>
  <si>
    <t>JOÃO LISBOA</t>
  </si>
  <si>
    <t>JOSELÂNDIA</t>
  </si>
  <si>
    <t>JUNCO DO MARANHÃO</t>
  </si>
  <si>
    <t>LAGO DA PEDRA</t>
  </si>
  <si>
    <t>LAGO DO JUNCO</t>
  </si>
  <si>
    <t>LAGO DOS RODRIGUES</t>
  </si>
  <si>
    <t>LAGO VERDE</t>
  </si>
  <si>
    <t>LAGOA DO MATO</t>
  </si>
  <si>
    <t>LAGOA GRANDE DO MARANHÃO</t>
  </si>
  <si>
    <t>LAJEADO NOVO</t>
  </si>
  <si>
    <t>LIMA CAMPOS</t>
  </si>
  <si>
    <t>LORETO</t>
  </si>
  <si>
    <t>LUÍS DOMINGUES</t>
  </si>
  <si>
    <t>MAGALHÃES DE ALMEIDA</t>
  </si>
  <si>
    <t>MARACAÇUMÉ</t>
  </si>
  <si>
    <t>MARAJÁ DO SENA</t>
  </si>
  <si>
    <t>MARANHÃOZINHO</t>
  </si>
  <si>
    <t>MATA ROMA</t>
  </si>
  <si>
    <t>MATINHA</t>
  </si>
  <si>
    <t>MATÕES</t>
  </si>
  <si>
    <t>MATÕES DO NORTE</t>
  </si>
  <si>
    <t>MILAGRES DO MARANHÃO</t>
  </si>
  <si>
    <t>MIRADOR</t>
  </si>
  <si>
    <t>MIRANDA DO NORTE</t>
  </si>
  <si>
    <t>MIRINZAL</t>
  </si>
  <si>
    <t>MONÇÃO</t>
  </si>
  <si>
    <t>MONTES ALTOS</t>
  </si>
  <si>
    <t>MORROS</t>
  </si>
  <si>
    <t>NINA RODRIGUES</t>
  </si>
  <si>
    <t>NOVA COLINAS</t>
  </si>
  <si>
    <t>NOVA IORQUE</t>
  </si>
  <si>
    <t>NOVA OLINDA DO MARANHÃO</t>
  </si>
  <si>
    <t>OLHO D'ÁGUA DAS CUNHÃS</t>
  </si>
  <si>
    <t>OLINDA NOVA DO MARANHÃO</t>
  </si>
  <si>
    <t>PAÇO DO LUMIAR</t>
  </si>
  <si>
    <t>PALMEIRÂNDIA</t>
  </si>
  <si>
    <t>PARAIBANO</t>
  </si>
  <si>
    <t>PARNARAMA</t>
  </si>
  <si>
    <t>PASSAGEM FRANCA</t>
  </si>
  <si>
    <t>PASTOS BONS</t>
  </si>
  <si>
    <t>PAULINO NEVES</t>
  </si>
  <si>
    <t>PAULO RAMOS</t>
  </si>
  <si>
    <t>PEDREIRAS</t>
  </si>
  <si>
    <t>PEDRO DO ROSÁRIO</t>
  </si>
  <si>
    <t>PENALVA</t>
  </si>
  <si>
    <t>PERI MIRIM</t>
  </si>
  <si>
    <t>PERITORÓ</t>
  </si>
  <si>
    <t>PINDARÉ-MIRIM</t>
  </si>
  <si>
    <t>PINHEIRO</t>
  </si>
  <si>
    <t>PIO XII</t>
  </si>
  <si>
    <t>PIRAPEMAS</t>
  </si>
  <si>
    <t>POÇÃO DE PEDRAS</t>
  </si>
  <si>
    <t>PORTO FRANCO</t>
  </si>
  <si>
    <t>PORTO RICO DO MARANHÃO</t>
  </si>
  <si>
    <t>PRESIDENTE DUTRA</t>
  </si>
  <si>
    <t>PRESIDENTE JUSCELINO</t>
  </si>
  <si>
    <t>PRESIDENTE MÉDICI</t>
  </si>
  <si>
    <t>PRESIDENTE SARNEY</t>
  </si>
  <si>
    <t>PRESIDENTE VARGAS</t>
  </si>
  <si>
    <t>PRIMEIRA CRUZ</t>
  </si>
  <si>
    <t>RAPOSA</t>
  </si>
  <si>
    <t>RIACHÃO</t>
  </si>
  <si>
    <t>RIBAMAR FIQUENE</t>
  </si>
  <si>
    <t>ROSÁRIO</t>
  </si>
  <si>
    <t>SAMBAÍBA</t>
  </si>
  <si>
    <t>SANTA FILOMENA DO MARANHÃO</t>
  </si>
  <si>
    <t>SANTA HELENA</t>
  </si>
  <si>
    <t>SANTA INÊS</t>
  </si>
  <si>
    <t>SANTA LUZIA</t>
  </si>
  <si>
    <t>SANTA LUZIA DO PARUÁ</t>
  </si>
  <si>
    <t>SANTA QUITÉRIA DO MARANHÃO</t>
  </si>
  <si>
    <t>SANTA RITA</t>
  </si>
  <si>
    <t>SANTANA DO MARANHÃO</t>
  </si>
  <si>
    <t>SANTO AMARO DO MARANHÃO</t>
  </si>
  <si>
    <t>SANTO ANTÔNIO DOS LOPES</t>
  </si>
  <si>
    <t>SÃO BENEDITO DO RIO PRETO</t>
  </si>
  <si>
    <t>SÃO BENTO</t>
  </si>
  <si>
    <t>SÃO BERNARDO</t>
  </si>
  <si>
    <t>SÃO DOMINGOS DO AZEITÃO</t>
  </si>
  <si>
    <t>SÃO DOMINGOS DO MARANHÃO</t>
  </si>
  <si>
    <t>SÃO FÉLIX DE BALSAS</t>
  </si>
  <si>
    <t>SÃO FRANCISCO DO BREJÃO</t>
  </si>
  <si>
    <t>SÃO FRANCISCO DO MARANHÃO</t>
  </si>
  <si>
    <t>SÃO JOÃO BATISTA</t>
  </si>
  <si>
    <t>SÃO JOÃO DO CARÚ</t>
  </si>
  <si>
    <t>SÃO JOÃO DO PARAÍSO</t>
  </si>
  <si>
    <t>SÃO JOÃO DO SOTER</t>
  </si>
  <si>
    <t>SÃO JOÃO DOS PATOS</t>
  </si>
  <si>
    <t>SÃO JOSÉ DE RIBAMAR</t>
  </si>
  <si>
    <t>SÃO JOSÉ DOS BASÍLIOS</t>
  </si>
  <si>
    <t>SÃO LUÍS</t>
  </si>
  <si>
    <t>SÃO LUÍS GONZAGA DO MARANHÃO</t>
  </si>
  <si>
    <t>SÃO MATEUS DO MARANHÃO</t>
  </si>
  <si>
    <t>SÃO PEDRO DA ÁGUA BRANCA</t>
  </si>
  <si>
    <t>SÃO PEDRO DOS CRENTES</t>
  </si>
  <si>
    <t>SÃO RAIMUNDO DAS MANGABEIRAS</t>
  </si>
  <si>
    <t>SÃO RAIMUNDO DO DOCA BEZERRA</t>
  </si>
  <si>
    <t>SÃO ROBERTO</t>
  </si>
  <si>
    <t>SÃO VICENTE FERRER</t>
  </si>
  <si>
    <t>SATUBINHA</t>
  </si>
  <si>
    <t>SENADOR ALEXANDRE COSTA</t>
  </si>
  <si>
    <t>SENADOR LA ROCQUE</t>
  </si>
  <si>
    <t>SÍTIO NOVO</t>
  </si>
  <si>
    <t>SUCUPIRA DO NORTE</t>
  </si>
  <si>
    <t>SUCUPIRA DO RIACHÃO</t>
  </si>
  <si>
    <t>TASSO FRAGOSO</t>
  </si>
  <si>
    <t>TIMBIRAS</t>
  </si>
  <si>
    <t>TIMON</t>
  </si>
  <si>
    <t>TRIZIDELA DO VALE</t>
  </si>
  <si>
    <t>TUFILÂNDIA</t>
  </si>
  <si>
    <t>TUNTUM</t>
  </si>
  <si>
    <t>TURIAÇU</t>
  </si>
  <si>
    <t>TURILÂNDIA</t>
  </si>
  <si>
    <t>TUTÓIA</t>
  </si>
  <si>
    <t>URBANO SANTOS</t>
  </si>
  <si>
    <t>VARGEM GRANDE</t>
  </si>
  <si>
    <t>VIANA</t>
  </si>
  <si>
    <t>VILA NOVA DOS MARTÍRIOS</t>
  </si>
  <si>
    <t>VITÓRIA DO MEARIM</t>
  </si>
  <si>
    <t>VITORINO FREIRE</t>
  </si>
  <si>
    <t>ZÉ DOCA</t>
  </si>
  <si>
    <t>OLHO D`ÁGUA DAS CUNHÃS</t>
  </si>
  <si>
    <t>COMPOSIÇÃO ANALÍTICA DA TAXA DE BONIFICAÇÃO E DESPESAS INDIRETAS (BDI)</t>
  </si>
  <si>
    <t>CUSTOS INDIRETOS</t>
  </si>
  <si>
    <t xml:space="preserve">Administração Central </t>
  </si>
  <si>
    <t>1.2</t>
  </si>
  <si>
    <t xml:space="preserve">Seguros </t>
  </si>
  <si>
    <t>1.3</t>
  </si>
  <si>
    <t>Riscos</t>
  </si>
  <si>
    <t>1.4</t>
  </si>
  <si>
    <t>Garantia</t>
  </si>
  <si>
    <t>Despesas Financeiras</t>
  </si>
  <si>
    <t>LUCRO</t>
  </si>
  <si>
    <t>Lucro</t>
  </si>
  <si>
    <t>TRIBUTOS</t>
  </si>
  <si>
    <t>Pis</t>
  </si>
  <si>
    <t>Cofins</t>
  </si>
  <si>
    <t xml:space="preserve">ISSQN </t>
  </si>
  <si>
    <t>4.4</t>
  </si>
  <si>
    <t>CPRB</t>
  </si>
  <si>
    <t>TAXA TOTAL DE BDI</t>
  </si>
  <si>
    <t>Segundo Acórdão 2622/2013 do Tribunal de Contas da União – TCU, o cálculo do BDI deve ser feito da seguinte maneira:</t>
  </si>
  <si>
    <t>limite do TCU</t>
  </si>
  <si>
    <t>AC  →  Administração Central</t>
  </si>
  <si>
    <t>S  →  Seguro</t>
  </si>
  <si>
    <t xml:space="preserve">R    →  Riscos </t>
  </si>
  <si>
    <t>G     →  Garantia</t>
  </si>
  <si>
    <t>DF    →  Despesas Financeiras</t>
  </si>
  <si>
    <t>L  →  Taxa de Lucro/Remuneração</t>
  </si>
  <si>
    <t>I  →  Incidência de Impostos (PIS(0,65%), COFINS(3%), ISS(MUN.) CPRB 2%)</t>
  </si>
  <si>
    <t>cprb a partir nov/15  - 4,50%</t>
  </si>
  <si>
    <t>BDI  PARA OBRAS RODOVIARIAS SEM CPRB</t>
  </si>
  <si>
    <t>BDI PARA OBRAS PREDIAIS SEM CPRB</t>
  </si>
  <si>
    <t>BDI PARA OBRAS DE SANEAMENTO SEM CPRB</t>
  </si>
  <si>
    <t>ENCARGOS SOCIAIS SOBRE PREÇOS DA MÃO DE OBRA HORISTA E MENSALISTA</t>
  </si>
  <si>
    <t>DESCRIÇÃO</t>
  </si>
  <si>
    <t>A</t>
  </si>
  <si>
    <t>B</t>
  </si>
  <si>
    <t>C2</t>
  </si>
  <si>
    <t>C</t>
  </si>
  <si>
    <t>D</t>
  </si>
  <si>
    <t>%</t>
  </si>
  <si>
    <t>CURVA ABC</t>
  </si>
  <si>
    <t>Acumulado</t>
  </si>
  <si>
    <t xml:space="preserve">Bomba Submersa Ebara M6P BHS 516-7 17CV trifásica com camisa de sucção  (ou similar) trifásica 380 V </t>
  </si>
  <si>
    <t>Data da coleta dos preços: 10/06/2016</t>
  </si>
  <si>
    <t>VALOR TOTAL</t>
  </si>
  <si>
    <t>1.5</t>
  </si>
  <si>
    <t>CREA/ MA</t>
  </si>
  <si>
    <t>TAXA DE REGISTRO NO CREA</t>
  </si>
  <si>
    <t>BARRACÃO PARA OBRAS DE MÉDIO PORTE REAPROVEITAMENTO 2X</t>
  </si>
  <si>
    <t>LIMPEZA MECANIZADA DE TERRENO COM REMOÇÃO DE CAMADA VEGETAL, UTILIZANDO MOTONIVELADORA</t>
  </si>
  <si>
    <t xml:space="preserve">PLACA INDICATIVA DA OBRA 3,00X2,00M </t>
  </si>
  <si>
    <t>UND</t>
  </si>
  <si>
    <t>M²</t>
  </si>
  <si>
    <t>2 S 01 510 00</t>
  </si>
  <si>
    <t>SINAPI - MAR/17</t>
  </si>
  <si>
    <t>COMPACTAÇÃO DE ATERROS A 95% PROCTOR NORMAL</t>
  </si>
  <si>
    <t>ESC. CARGA TRANSPORTE MATERIAL 1ª CATEGORIA DMT = 3.000,00 A 5.000,00 COM ESPALHAMENTO</t>
  </si>
  <si>
    <t>BASE SOLO ESTABILIZADO GRANUL. S/ MISTURA</t>
  </si>
  <si>
    <t>Leis Sociais Horista:</t>
  </si>
  <si>
    <t>Leis Sociais Mensalista:</t>
  </si>
  <si>
    <t>SERVIÇOS EM TERRA</t>
  </si>
  <si>
    <t>VALOR SIMPLES  COM BDI</t>
  </si>
  <si>
    <t>MEMORIA DE CALCULO</t>
  </si>
  <si>
    <t>QUANTIDADES</t>
  </si>
  <si>
    <t>L</t>
  </si>
  <si>
    <t>H</t>
  </si>
  <si>
    <t>T</t>
  </si>
  <si>
    <t>P</t>
  </si>
  <si>
    <t>Q</t>
  </si>
  <si>
    <t>ST</t>
  </si>
  <si>
    <t>TRECHO (S) BENEFICIADO (S)</t>
  </si>
  <si>
    <t xml:space="preserve">TRECHO (S) </t>
  </si>
  <si>
    <t>COMPRIMENTO</t>
  </si>
  <si>
    <t>LEVANTAMENTO DE CAMPO</t>
  </si>
  <si>
    <t>(M)</t>
  </si>
  <si>
    <t>PROJETO</t>
  </si>
  <si>
    <t>LARG</t>
  </si>
  <si>
    <t>ÁREA</t>
  </si>
  <si>
    <t>(M²)</t>
  </si>
  <si>
    <t xml:space="preserve">TOTAL GERAL </t>
  </si>
  <si>
    <t>LARGURA MÉDIA</t>
  </si>
  <si>
    <t>UNID</t>
  </si>
  <si>
    <t>UNID = UNIDADE; C = COMPRIMENTO; L = LARGURA; H = ALTURA; A = ÁREA; T = TAXA; P = PESO; Q = QUANTIDADE; ST = SUBTOTAL</t>
  </si>
  <si>
    <t>CRONOGRAMA FÍSICO-FINANCEIRO</t>
  </si>
  <si>
    <t>PREFEITURA MUNICIPAL DE SANTO ANTÔNIO DOS LOPES</t>
  </si>
  <si>
    <t>VIGÊNCIA A PARTIR DE 10/2018 - Fonte: SINAPI / Caixa Econômica Federal</t>
  </si>
  <si>
    <t>HORISTA (%)</t>
  </si>
  <si>
    <t>MENSALISTA(%)</t>
  </si>
  <si>
    <t>GRUPO A - ENCARGOS SOCIAIS BÁSICOS</t>
  </si>
  <si>
    <t>A 1</t>
  </si>
  <si>
    <t>INSS - Artigo 22 Inciso I Lei 8.212/91</t>
  </si>
  <si>
    <t>A 2</t>
  </si>
  <si>
    <t>SESI ou SESC - Artigo 3° Lei 8.036/90</t>
  </si>
  <si>
    <t>A 3</t>
  </si>
  <si>
    <t>SENAI ou SENAC - Decreto 2.318/86</t>
  </si>
  <si>
    <t>A 4</t>
  </si>
  <si>
    <t>INCRA - Lei 7.787 de 30/06/89 e DL 1.146/70</t>
  </si>
  <si>
    <t>A 5</t>
  </si>
  <si>
    <t>SEBRAE - Artigo 8° Lei 8.029/90 e Lei 8.154 de 28/12/90</t>
  </si>
  <si>
    <t>A 6</t>
  </si>
  <si>
    <t>Salário Educação - Artigo 3° Inciso I Decreto 8.704/82</t>
  </si>
  <si>
    <t>A 7</t>
  </si>
  <si>
    <t>Seguro Acidente do Trabalho/SAT/INSS</t>
  </si>
  <si>
    <t>A 8</t>
  </si>
  <si>
    <t>FGTS - Artigo 15 Lei 8.030 e Artigo 7° Inciso III CF/88</t>
  </si>
  <si>
    <t>A 9</t>
  </si>
  <si>
    <t>SECONCI</t>
  </si>
  <si>
    <t>GRUPO B - ENCARGOS QUE RECEBEM INCIDÊNCIA DO GRUPO A</t>
  </si>
  <si>
    <t>B 1</t>
  </si>
  <si>
    <t>Repouso Semanal Remunerado</t>
  </si>
  <si>
    <t>Não incide</t>
  </si>
  <si>
    <t>B 2</t>
  </si>
  <si>
    <t>Feriados</t>
  </si>
  <si>
    <t>B 3</t>
  </si>
  <si>
    <t>Auxílio-Enfermidade</t>
  </si>
  <si>
    <t>B 4</t>
  </si>
  <si>
    <t>13º Salário</t>
  </si>
  <si>
    <t>B 5</t>
  </si>
  <si>
    <t>Licença Paternidade</t>
  </si>
  <si>
    <t>B 6</t>
  </si>
  <si>
    <t>Faltas justificadas</t>
  </si>
  <si>
    <t>B 7</t>
  </si>
  <si>
    <t>Dias de Chuvas</t>
  </si>
  <si>
    <t>B 8</t>
  </si>
  <si>
    <t>Auxilio Acidente do Trabalho</t>
  </si>
  <si>
    <t>B 9</t>
  </si>
  <si>
    <t>Férias Gosadas</t>
  </si>
  <si>
    <t>B 10</t>
  </si>
  <si>
    <t>Salário Maternidade</t>
  </si>
  <si>
    <t>GRUPO C - ENCARGOS QUE NÂO RECEBEM INCIDÊNCIA DO GRUPO B</t>
  </si>
  <si>
    <t>C 1</t>
  </si>
  <si>
    <t>Aviso Prévio indenizado</t>
  </si>
  <si>
    <t>Aviso Prévio Trabalhado</t>
  </si>
  <si>
    <t>C 3</t>
  </si>
  <si>
    <t xml:space="preserve">Férias  (indenizadas) </t>
  </si>
  <si>
    <t>C 4</t>
  </si>
  <si>
    <t>Depósito Rescisão Sem Justa Causa</t>
  </si>
  <si>
    <t>C 5</t>
  </si>
  <si>
    <t>Indenização Adicional</t>
  </si>
  <si>
    <t>GRUPO D - INCIDÊNCIA DO GRUPO A SOBRE O GRUPO B</t>
  </si>
  <si>
    <t>D 1</t>
  </si>
  <si>
    <t xml:space="preserve"> Reincidência de A sobre B</t>
  </si>
  <si>
    <t>D 2</t>
  </si>
  <si>
    <t>Reincidência de A sobre Aviso Prévio Trabalhado e Reincidência do FGTS sobre Aviso Prévio Indenizado</t>
  </si>
  <si>
    <t xml:space="preserve">TOTAL(A+B+C+D) </t>
  </si>
  <si>
    <t>DRENAGEM</t>
  </si>
  <si>
    <t>SINAPI</t>
  </si>
  <si>
    <t>M</t>
  </si>
  <si>
    <t>ESCAVACAO, CARGA E TRANSPORTE DE  MATERIAL DE 1A CATEGORIA COM TRATOR SOBRE ESTEIRAS 347 HP E CACAMBA 6M3,  DMT 50 A 200M</t>
  </si>
  <si>
    <t>M³</t>
  </si>
  <si>
    <t>SEINFRA</t>
  </si>
  <si>
    <t>CORPO DE BUEIRO SIMPLES TUBULAR D= 1000cm</t>
  </si>
  <si>
    <t>3.2</t>
  </si>
  <si>
    <t>3.3</t>
  </si>
  <si>
    <t>3.4</t>
  </si>
  <si>
    <t>BOCA PARA BUEIRO SIMPLES TUBULAR, DIAMETRO =1,00M, EM CONCRETO CICLOPICO, INCLUINDO FORMAS, ESCAVACAO, REATERRO E MATERIAIS, EXCLUINDO MATERIAL REATERRO JAZIDA E TRANSPORTE.</t>
  </si>
  <si>
    <t xml:space="preserve">SINAPI </t>
  </si>
  <si>
    <t>3</t>
  </si>
  <si>
    <t>GRUPO</t>
  </si>
  <si>
    <t>SICRO 2</t>
  </si>
  <si>
    <t>2.5</t>
  </si>
  <si>
    <t>2.6</t>
  </si>
  <si>
    <t>2.7</t>
  </si>
  <si>
    <t>1 A 00 001 07</t>
  </si>
  <si>
    <t>Transp. local c/ basc. 10m3 rodov. não pav (restr)</t>
  </si>
  <si>
    <t>TxKM</t>
  </si>
  <si>
    <t>2.8</t>
  </si>
  <si>
    <t>Composições Analíticas com Preço Unitário</t>
  </si>
  <si>
    <t>Composições Principais</t>
  </si>
  <si>
    <t>Item</t>
  </si>
  <si>
    <t>Código</t>
  </si>
  <si>
    <t>Banco</t>
  </si>
  <si>
    <t xml:space="preserve">                                  Descrição</t>
  </si>
  <si>
    <t>Und</t>
  </si>
  <si>
    <t>Quant.</t>
  </si>
  <si>
    <t>Valor Unit</t>
  </si>
  <si>
    <t>Composição</t>
  </si>
  <si>
    <t>1.1.1</t>
  </si>
  <si>
    <t>CANT - CANTEIRO DE OBRAS</t>
  </si>
  <si>
    <t>UN</t>
  </si>
  <si>
    <t xml:space="preserve"> 007474 </t>
  </si>
  <si>
    <t>SBC</t>
  </si>
  <si>
    <t>A R T TABELA A DO CREA ACIMA DE 15000,01</t>
  </si>
  <si>
    <t>Material</t>
  </si>
  <si>
    <t>1,0</t>
  </si>
  <si>
    <t>Valor com BDI =&gt;</t>
  </si>
  <si>
    <t>1.2.8</t>
  </si>
  <si>
    <t>ORSE</t>
  </si>
  <si>
    <t>BARRACÃO PARA ESCRITÓRIO DE OBRA PORTE MÉDIO S=43,56M2 COM MATERIAIS NOVOS</t>
  </si>
  <si>
    <t>MOBILIZAÇÃO / INSTALAÇÕES PROVISÓRIAS / DESMOBILIZAÇÃO</t>
  </si>
  <si>
    <t>1.1.2</t>
  </si>
  <si>
    <t>PLACA DE OBRA EM CHAPA DE ACO GALVANIZADO</t>
  </si>
  <si>
    <t>m²</t>
  </si>
  <si>
    <t xml:space="preserve"> 88316 </t>
  </si>
  <si>
    <t>SERVENTE COM ENCARGOS COMPLEMENTARES</t>
  </si>
  <si>
    <t>SEDI - SERVIÇOS DIVERSOS</t>
  </si>
  <si>
    <t>2,0</t>
  </si>
  <si>
    <t xml:space="preserve"> 88262 </t>
  </si>
  <si>
    <t>CARPINTEIRO DE FORMAS COM ENCARGOS COMPLEMENTARES</t>
  </si>
  <si>
    <t xml:space="preserve"> 94962 </t>
  </si>
  <si>
    <t>CONCRETO MAGRO PARA LASTRO, TRAÇO 1:4,5:4,5 (CIMENTO/ AREIA MÉDIA/ BRITA 1)  - PREPARO MECÂNICO COM BETONEIRA 400 L. AF_07/2016</t>
  </si>
  <si>
    <t>FUES - FUNDAÇÕES E ESTRUTURAS</t>
  </si>
  <si>
    <t>m³</t>
  </si>
  <si>
    <t xml:space="preserve"> 00004417 </t>
  </si>
  <si>
    <t>SARRAFO DE MADEIRA NAO APARELHADA *2,5 X 7* CM, MACARANDUBA, ANGELIM OU EQUIVALENTE DA REGIAO</t>
  </si>
  <si>
    <t xml:space="preserve"> 00005075 </t>
  </si>
  <si>
    <t>PREGO DE ACO POLIDO COM CABECA 18 X 30 (2 3/4 X 10)</t>
  </si>
  <si>
    <t>KG</t>
  </si>
  <si>
    <t xml:space="preserve"> 00004813 </t>
  </si>
  <si>
    <t>PLACA DE OBRA (PARA CONSTRUCAO CIVIL) EM CHAPA GALVANIZADA *N. 22*, DE *2,0 X 1,125* M</t>
  </si>
  <si>
    <t xml:space="preserve"> 00004491 </t>
  </si>
  <si>
    <t>PECA DE MADEIRA NATIVA / REGIONAL 7,5 X 7,5CM (3X3) NAO APARELHADA (P/FORMA)</t>
  </si>
  <si>
    <t>Valor Total =&gt;</t>
  </si>
  <si>
    <t>CHP</t>
  </si>
  <si>
    <t>88316</t>
  </si>
  <si>
    <t>PAVI - PAVIMENTAÇÃO</t>
  </si>
  <si>
    <t>EQUIPAMENTO</t>
  </si>
  <si>
    <t>E404</t>
  </si>
  <si>
    <t>Caminhão Basculante - 10 m3 - 15 t (210 kW)</t>
  </si>
  <si>
    <t>Custo Horário de Equipamentos</t>
  </si>
  <si>
    <t>Adc.M.O. - Ferramentas:</t>
  </si>
  <si>
    <t>Custo Horário de Execução</t>
  </si>
  <si>
    <t>Preço Unitário Total</t>
  </si>
  <si>
    <t>5932</t>
  </si>
  <si>
    <t>MOTONIVELADORA POTÊNCIA BÁSICA LÍQUIDA (PRIMEIRA MARCHA) 125 HP, PESO BRUTO 13032 KG, LARGURA DA LÂMINA DE 3,7 M - CHP DIURNO. AF_06/2014</t>
  </si>
  <si>
    <t>SEDI - OUTROS</t>
  </si>
  <si>
    <t>CHOR - CUSTO HORÁRIO PRODUTIVO DIURNO</t>
  </si>
  <si>
    <t>MOTONIVELADORA POTÊNCIA BÁSICA LÍQUIDA (PRIMEIRA MARCHA) 125 HP, PESO BRUTO 13032 KG, LARGURA DA LÂMINA DE 3,7 M - CHI DIURNO. AF_06/2014</t>
  </si>
  <si>
    <t>CHOR - CUSTO HORÁRIO IMPRODUTIVO DIURNO</t>
  </si>
  <si>
    <t>CHI</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</si>
  <si>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</si>
  <si>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</si>
  <si>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Compactação de aterros a 95% proctor normal</t>
  </si>
  <si>
    <t>E006</t>
  </si>
  <si>
    <t>Motoniveladora - (103 kW)</t>
  </si>
  <si>
    <t>E007</t>
  </si>
  <si>
    <t>Trator Agrícola - (74 kW)</t>
  </si>
  <si>
    <t>E013</t>
  </si>
  <si>
    <t>Rolo Compactador - pé de carneiro autop. 11,25t vibrat</t>
  </si>
  <si>
    <t>E101</t>
  </si>
  <si>
    <t>Grade de Discos - GA 24 x 24</t>
  </si>
  <si>
    <t>E407</t>
  </si>
  <si>
    <t>Caminhão Tanque - 10.000 l (210 kW)</t>
  </si>
  <si>
    <t>MAO- DE- OBRA</t>
  </si>
  <si>
    <t>T501</t>
  </si>
  <si>
    <t>Encarregado de turma</t>
  </si>
  <si>
    <t>T701</t>
  </si>
  <si>
    <t>Servente</t>
  </si>
  <si>
    <t>Custo Horário da Mão-de-Obra</t>
  </si>
  <si>
    <t>LDI</t>
  </si>
  <si>
    <t>5855</t>
  </si>
  <si>
    <t>TRATOR DE ESTEIRAS, POTÊNCIA 347 HP, PESO OPERACIONAL 38,5 T, COM LÂMINA 8,70 M3 - CHP DIURNO. AF_06/2014</t>
  </si>
  <si>
    <t>5857</t>
  </si>
  <si>
    <t>TRATOR DE ESTEIRAS, POTÊNCIA 347 HP, PESO OPERACIONAL 38,5 T, COM LÂMINA 8,70 M3 - CHI DIURNO. AF_06/2014</t>
  </si>
  <si>
    <t>5934</t>
  </si>
  <si>
    <t>5944</t>
  </si>
  <si>
    <t>PÁ CARREGADEIRA SOBRE RODAS, POTÊNCIA 197 HP, CAPACIDADE DA CAÇAMBA 2,5 A 3,5 M3, PESO OPERACIONAL 18338 KG - CHP DIURNO. AF_06/2014</t>
  </si>
  <si>
    <t>67826</t>
  </si>
  <si>
    <t>CAMINHÃO BASCULANTE 6 M3 TOCO, PESO BRUTO TOTAL 16.000 KG, CARGA ÚTIL MÁXIMA 11.130 KG, DISTÂNCIA ENTRE EIXOS 5,36 M, POTÊNCIA 185 CV, INCLUSIVE CAÇAMBA METÁLICA - CHP DIURNO. AF_06/2014</t>
  </si>
  <si>
    <t>67827</t>
  </si>
  <si>
    <t>CAMINHÃO BASCULANTE 6 M3 TOCO, PESO BRUTO TOTAL 16.000 KG, CARGA ÚTIL MÁXIMA 11.130 KG, DISTÂNCIA ENTRE EIXOS 5,36 M, POTÊNCIA 185 CV, INCLUSIVE CAÇAMBA METÁLICA - CHI DIURNO. AF_06/2014</t>
  </si>
  <si>
    <t>ROLO COMPACTADOR DE PNEUS, ESTATICO, PRESSAO VARIAVEL, POTENCIA 110 HP, PESO SEM/COM LASTRO 10,8/27 T, LARGURA DE ROLAGEM 2,30 M - CHP DIURNO. AF_06/2017</t>
  </si>
  <si>
    <t>TRATOR DE PNEUS, POTÊNCIA 85 CV, TRAÇÃO 4X4, PESO COM LASTRO DE 4.675 KG - CHI DIURNO. AF_06/2014</t>
  </si>
  <si>
    <t>ROLO COMPACTADOR VIBRATÓRIO PÉ DE CARNEIRO PARA SOLOS, POTÊNCIA 80 HP, PESO OPERACIONAL SEM/COM LASTRO 7,4 / 8,8 T, LARGURA DE TRABALHO 1,68 M - CHP DIURNO. AF_02/2016</t>
  </si>
  <si>
    <t>GRADE DE DISCO REBOCÁVEL COM 20 DISCOS 24" X 6 MM COM PNEUS PARA TRANSPORTE - CHP DIURNO. AF_06/2014</t>
  </si>
  <si>
    <t>GRADE DE DISCO REBOCÁVEL COM 20 DISCOS 24" X 6 MM COM PNEUS PARA TRANSPORTE - CHI DIURNO. AF_06/2014</t>
  </si>
  <si>
    <t>ROLO COMPACTADOR VIBRATÓRIO PÉ DE CARNEIRO PARA SOLOS, POTÊNCIA 80 HP, PESO OPERACIONAL SEM/COM LASTRO 7,4 / 8,8 T, LARGURA DE TRABALHO 1,68 M - CHI DIURNO. AF_02/2016</t>
  </si>
  <si>
    <t>TRATOR DE PNEUS, POTÊNCIA 85 CV, TRAÇÃO 4X4, PESO COM LASTRO DE 4.675 KG - CHP DIURNO. AF_06/2014</t>
  </si>
  <si>
    <t>ROLO COMPACTADOR DE PNEUS, ESTATICO, PRESSAO VARIAVEL, POTENCIA 110 HP, PESO SEM/COM LASTRO 10,8/27 T, LARGURA DE ROLAGEM 2,30 M - CHI DIURNO. AF_06/2017</t>
  </si>
  <si>
    <t>ESCAVACAO MECANICA DE MATERIAL 1A. CATEGORIA, PROVENIENTE DE CORTE DE SUBLEITO (C/TRATOR ESTEIRAS 160HP)</t>
  </si>
  <si>
    <t>TRATOR DE ESTEIRAS, POTÊNCIA 170 HP, PESO OPERACIONAL 19 T, CAÇAMBA 5,2 M3 - CHP DIURNO. AF_06/2014</t>
  </si>
  <si>
    <t>CORPO DE BUEIRO SIMPLES TUBULAR D= 80cm</t>
  </si>
  <si>
    <t>ESCAVADEIRA HIDRÁULICA SOBRE ESTEIRAS, CAÇAMBA 0,80 M3, PESO OPERACIONAL 17 T, POTENCIA BRUTA 111 HP - CHP DIURNO. AF_06/2014</t>
  </si>
  <si>
    <t>EQUIPAMENTOS</t>
  </si>
  <si>
    <t>ESCAVADEIRA HIDRÁULICA SOBRE ESTEIRAS, CAÇAMBA 0,80 M3, PESO OPERACIONAL 17 T, POTENCIA BRUTA 111 HP - CHI DIURNO. AF_06/2014</t>
  </si>
  <si>
    <t>ANEL DE VEDACAO/JUNTA ELASTICA, H = *16* MM, PARA TUBO DE CONCRETO DN 600 MM</t>
  </si>
  <si>
    <t>MONTADOR (TUBO AÇO/EQUIPAMENTOS) COM ENCARGOS COMPLEMENTARES</t>
  </si>
  <si>
    <t>MAO DE OBRA</t>
  </si>
  <si>
    <t>ARGAMASSA TRAÇO 1:3 (CIMENTO E AREIA MÉDIA), PREPARO MANUAL. AF_08/2014</t>
  </si>
  <si>
    <t>CHOR - CUSTOS HORÁRIOS DE MÁQUINAS E EQUIPAMENTOS</t>
  </si>
  <si>
    <t>ASSENTADOR DE TUBOS COM ENCARGOS COMPLEMENTARES</t>
  </si>
  <si>
    <t>1</t>
  </si>
  <si>
    <t>73301</t>
  </si>
  <si>
    <t>ESCORAMENTO FORMAS ATE H = 3,30M, COM MADEIRA DE 3A QUALIDADE, NAO APARELHADA, APROVEITAMENTO TABUAS 3X E PRUMOS 4X.</t>
  </si>
  <si>
    <t>M3</t>
  </si>
  <si>
    <t>73361</t>
  </si>
  <si>
    <t>CONCRETO CICLOPICO FCK=10MPA 30% PEDRA DE MAO INCLUSIVE LANCAMENTO</t>
  </si>
  <si>
    <t>92411</t>
  </si>
  <si>
    <t>MONTAGEM E DESMONTAGEM DE FÔRMA DE PILARES RETANGULARES E ESTRUTURAS SIMILARES COM ÁREA MÉDIA DAS SEÇÕES MAIOR QUE 0,25 M², PÉ-DIREITO SIMPLES, EM MADEIRA SERRADA, 2 UTILIZAÇÕES. AF_12/2015</t>
  </si>
  <si>
    <t>M2</t>
  </si>
  <si>
    <t>93358</t>
  </si>
  <si>
    <t>ESCAVAÇÃO MANUAL DE VALA COM PROFUNDIDADE MENOR OU IGUAL A 1,30 M. AF_03/2016</t>
  </si>
  <si>
    <t>VALOR TOTAL  =&gt;</t>
  </si>
  <si>
    <t>3.5</t>
  </si>
  <si>
    <t xml:space="preserve">73856/008	</t>
  </si>
  <si>
    <t>Boca BSTC, Diâmetro=0,80m - esc = 15</t>
  </si>
  <si>
    <t>SICRO2</t>
  </si>
  <si>
    <t xml:space="preserve">SICRO2 </t>
  </si>
  <si>
    <t>PREFEITURA MUNICIPAL DE SANTO ANTONIO DOS LOPES</t>
  </si>
  <si>
    <t xml:space="preserve">PREFEITURA MUNICIPAL DE SANTO ANTONIO DOS LOPES </t>
  </si>
  <si>
    <t>RECUPERAÇÃO DE ESTRADA</t>
  </si>
  <si>
    <t>SANTO ANTONIO DOS LOPES - MA</t>
  </si>
  <si>
    <t>ORÇAMENTO SINTETICO</t>
  </si>
  <si>
    <t>DESCRIÇÃO DOS SERVIÇOS</t>
  </si>
  <si>
    <t>PESO</t>
  </si>
  <si>
    <t>MUNICIPIO:</t>
  </si>
  <si>
    <t>EXTENSÃO:</t>
  </si>
  <si>
    <t>MELHORAMENTO DE ESTRADA VICINAL</t>
  </si>
  <si>
    <t>SANTO ANTÔNIO DOS LOPES - MA</t>
  </si>
  <si>
    <t>Transp. local c/ basc. 14m3 rodov. não pav (restr)</t>
  </si>
  <si>
    <t>ESC. CARGA TRANSPORTE MATERIAL 1ª CATEGORIA DMT = 3.000,00  COM ESPALHAMENTO</t>
  </si>
  <si>
    <t>5502825</t>
  </si>
  <si>
    <t>Escavação mecânica de vala em material de 1ª categoria</t>
  </si>
  <si>
    <t>73856/004</t>
  </si>
  <si>
    <t>ESTRADA DE ACESSO BAIXÃO DO LERIANO</t>
  </si>
  <si>
    <t>DATA BASE:</t>
  </si>
  <si>
    <t>SICRO</t>
  </si>
  <si>
    <t>C0919</t>
  </si>
  <si>
    <t>CORPO DE BUEIRO SIMPLES TUBULAR D= 800 mm</t>
  </si>
  <si>
    <t>73856/003</t>
  </si>
  <si>
    <t>BOCA PARA BUEIRO SIMPLES TUBULAR, DIAMETRO =0,80M, EM CONCRETO CICLOPICO</t>
  </si>
  <si>
    <t>C0920</t>
  </si>
  <si>
    <t>1.650,00 Metros</t>
  </si>
  <si>
    <t>CORPO DE BUEIRO SIMPLES TUBULAR D= 1000 mm</t>
  </si>
  <si>
    <t>serviços em terra por quilometro</t>
  </si>
  <si>
    <t>serviços em terra por metro</t>
  </si>
  <si>
    <t>2.2</t>
  </si>
  <si>
    <t>TUBO CONCRETO ARMADO, CLASSE PA-1, PB, DN 800 MM, PARA AGUAS PLUVIAIS (NBR 8890)</t>
  </si>
  <si>
    <t>CORPO DE BUEIRO SIMPLES TUBULAR D= 100cm</t>
  </si>
  <si>
    <t>TUBO CONCRETO ARMADO, CLASSE EA-2, PB JE, DN 1000 MM, PARA ESGOTO SANITARIO (NBR 8890)</t>
  </si>
  <si>
    <t>FÓRMULA PADRÃO:</t>
  </si>
  <si>
    <t>Onde:</t>
  </si>
  <si>
    <t>AC: taxa de administração central</t>
  </si>
  <si>
    <t>S: taxa de seguros</t>
  </si>
  <si>
    <t>R: taxa de riscos</t>
  </si>
  <si>
    <t>G: taxa de garantias</t>
  </si>
  <si>
    <t>DF: taxa de despesas financeiras</t>
  </si>
  <si>
    <t>L: taxa de lucro/remuneração</t>
  </si>
  <si>
    <t>I: taxas de impostos (PIS, COFINS, ISS, CPRB)</t>
  </si>
  <si>
    <t>PIS</t>
  </si>
  <si>
    <t>COFINS</t>
  </si>
  <si>
    <t>ISS</t>
  </si>
  <si>
    <t>TAXA GLOBAL DE BDI:</t>
  </si>
  <si>
    <t>MINISTÉRIO DO DESENVOLVIMENTO REGIONAL (MDR) / CAIXA</t>
  </si>
  <si>
    <t>PROPOSTA SICONV Nº 908618/2020</t>
  </si>
  <si>
    <t>BDI=</t>
  </si>
  <si>
    <t>ENC. SOCIAIS SEM DESONERAÇÃO - HORA =</t>
  </si>
  <si>
    <t>ENC. SOCIAIS SEM DESONERAÇÃO - MÊS =</t>
  </si>
  <si>
    <t>ESTRADAS VICINAIS - SANTO ANTÔNIO DOS LOPES - MA</t>
  </si>
  <si>
    <t>ESTRADA</t>
  </si>
  <si>
    <t>VOLUME (BASE)</t>
  </si>
  <si>
    <t>COMPRIMENTO (m)</t>
  </si>
  <si>
    <t>LARGURA (m)</t>
  </si>
  <si>
    <t>ALTURA (m)</t>
  </si>
  <si>
    <t>ÁREA (m2)</t>
  </si>
  <si>
    <t>ATERRO (m3)</t>
  </si>
  <si>
    <t>01-JUNCO x LIVRAMENTO</t>
  </si>
  <si>
    <t>02-ESTRADA_LAGO VERDE</t>
  </si>
  <si>
    <t>03-LIBERATO</t>
  </si>
  <si>
    <t>04-SANTA LUZIA x BOA VISTA</t>
  </si>
  <si>
    <t>05-BOA VISTA x CAITITU</t>
  </si>
  <si>
    <t>06-ESTRADA_SANTA TERESA</t>
  </si>
  <si>
    <t>07-BAIXÃO DO LERIANO</t>
  </si>
  <si>
    <t>08-B.RAPOSO AO MORRO DO ANGICO_PRINCIPAL</t>
  </si>
  <si>
    <t>09-B.RAPOSO AO MORRO DO ANGICO_RAMAL - 01</t>
  </si>
  <si>
    <t>10-B.RAPOSO AO MORRO DO ANGICO_RAMAL - 02</t>
  </si>
  <si>
    <t>11-MORCEGO</t>
  </si>
  <si>
    <t>-</t>
  </si>
  <si>
    <t>CONVÊNIO Nº  01074653-99</t>
  </si>
  <si>
    <t xml:space="preserve">QUADRO DE CUBAGEM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</si>
</sst>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 #,##0.00_-;\-&quot;R$&quot;\ * #,##0.00_-;_-&quot;R$&quot;\ * &quot;-&quot;??_-;_-@_-"/>
    <numFmt numFmtId="43" formatCode="_-* #,##0.00_-;\-* #,##0.00_-;_-* &quot;-&quot;??_-;_-@_-"/>
    <numFmt numFmtId="164" formatCode="_(* #,##0.00_);_(* \(#,##0.00\);_(* &quot;-&quot;??_);_(@_)"/>
    <numFmt numFmtId="165" formatCode="&quot;R$&quot;\ #,##0.00"/>
    <numFmt numFmtId="166" formatCode="_(&quot;R$ &quot;* #,##0.00_);_(&quot;R$ &quot;* \(#,##0.00\);_(&quot;R$ &quot;* &quot;-&quot;??_);_(@_)"/>
    <numFmt numFmtId="167" formatCode="&quot;R$ &quot;#,##0.00"/>
    <numFmt numFmtId="168" formatCode="_(* #,##0.00000_);_(* \(#,##0.00000\);_(* &quot;-&quot;??_);_(@_)"/>
    <numFmt numFmtId="169" formatCode="_(* #,##0.000000_);_(* \(#,##0.000000\);_(* &quot;-&quot;??_);_(@_)"/>
    <numFmt numFmtId="170" formatCode="[$-416]mmm\-yy;@"/>
    <numFmt numFmtId="171" formatCode="#,##0.000"/>
    <numFmt numFmtId="172" formatCode="0.0000"/>
    <numFmt numFmtId="173" formatCode="#,##0.0000"/>
    <numFmt numFmtId="174" formatCode="#,##0.00000"/>
    <numFmt numFmtId="175" formatCode="0.00000"/>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u/>
      <sz val="11"/>
      <color theme="10"/>
      <name val="Calibri"/>
      <family val="2"/>
      <scheme val="minor"/>
    </font>
    <font>
      <b/>
      <sz val="12"/>
      <color theme="1"/>
      <name val="Calibri"/>
      <family val="2"/>
      <scheme val="minor"/>
    </font>
    <font>
      <sz val="11"/>
      <color indexed="8"/>
      <name val="Calibri"/>
      <family val="2"/>
    </font>
    <font>
      <b/>
      <sz val="14"/>
      <name val="Arial"/>
      <family val="2"/>
    </font>
    <font>
      <b/>
      <sz val="11"/>
      <color indexed="8"/>
      <name val="Century Gothic"/>
      <family val="2"/>
    </font>
    <font>
      <sz val="11"/>
      <color theme="1"/>
      <name val="Century Gothic"/>
      <family val="2"/>
    </font>
    <font>
      <sz val="11"/>
      <color rgb="FF000000"/>
      <name val="Calibri"/>
      <family val="2"/>
      <charset val="204"/>
    </font>
    <font>
      <sz val="8"/>
      <name val="Calibri"/>
      <family val="2"/>
      <scheme val="minor"/>
    </font>
    <font>
      <sz val="11"/>
      <color rgb="FF000000"/>
      <name val="Calibri"/>
      <family val="2"/>
    </font>
    <font>
      <u/>
      <sz val="11"/>
      <color theme="10"/>
      <name val="Calibri"/>
      <family val="2"/>
    </font>
    <font>
      <b/>
      <sz val="12"/>
      <name val="Arial"/>
      <family val="2"/>
    </font>
    <font>
      <sz val="12"/>
      <name val="Arial"/>
      <family val="2"/>
    </font>
    <font>
      <b/>
      <sz val="12"/>
      <color indexed="8"/>
      <name val="Arial"/>
      <family val="2"/>
    </font>
    <font>
      <sz val="12"/>
      <color theme="1"/>
      <name val="Arial"/>
      <family val="2"/>
    </font>
    <font>
      <sz val="12"/>
      <color theme="1"/>
      <name val="Calibri"/>
      <family val="2"/>
      <scheme val="minor"/>
    </font>
    <font>
      <b/>
      <sz val="16"/>
      <name val="Arial"/>
      <family val="2"/>
    </font>
    <font>
      <b/>
      <i/>
      <sz val="12"/>
      <name val="Arial"/>
      <family val="2"/>
    </font>
    <font>
      <b/>
      <sz val="12"/>
      <color rgb="FF000000"/>
      <name val="Arial"/>
      <family val="2"/>
    </font>
    <font>
      <b/>
      <sz val="12"/>
      <name val="Calibri"/>
      <family val="2"/>
      <scheme val="minor"/>
    </font>
    <font>
      <sz val="12"/>
      <name val="Calibri"/>
      <family val="2"/>
      <scheme val="minor"/>
    </font>
    <font>
      <b/>
      <sz val="12"/>
      <color theme="1"/>
      <name val="Arial"/>
      <family val="2"/>
    </font>
    <font>
      <sz val="10"/>
      <color theme="1"/>
      <name val="Arial"/>
      <family val="2"/>
    </font>
    <font>
      <b/>
      <sz val="10"/>
      <color theme="1"/>
      <name val="Arial"/>
      <family val="2"/>
    </font>
    <font>
      <sz val="10"/>
      <color rgb="FF000000"/>
      <name val="Arial"/>
      <family val="2"/>
    </font>
    <font>
      <sz val="11"/>
      <color theme="1"/>
      <name val="Arial"/>
      <family val="2"/>
    </font>
    <font>
      <sz val="10"/>
      <color indexed="8"/>
      <name val="Arial"/>
      <family val="2"/>
    </font>
    <font>
      <sz val="8"/>
      <color indexed="8"/>
      <name val="Arial"/>
      <family val="2"/>
    </font>
    <font>
      <sz val="12"/>
      <color indexed="8"/>
      <name val="Arial"/>
      <family val="2"/>
    </font>
    <font>
      <sz val="10"/>
      <color indexed="12"/>
      <name val="Arial"/>
      <family val="2"/>
    </font>
    <font>
      <b/>
      <sz val="11"/>
      <name val="Arial"/>
      <family val="2"/>
    </font>
    <font>
      <sz val="9"/>
      <name val="Arial"/>
      <family val="2"/>
    </font>
    <font>
      <sz val="9"/>
      <color indexed="12"/>
      <name val="Arial"/>
      <family val="2"/>
    </font>
    <font>
      <b/>
      <sz val="10"/>
      <color indexed="12"/>
      <name val="Arial"/>
      <family val="2"/>
    </font>
    <font>
      <i/>
      <sz val="12"/>
      <name val="Arial"/>
      <family val="2"/>
    </font>
    <font>
      <b/>
      <sz val="20"/>
      <name val="Arial"/>
      <family val="2"/>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indexed="64"/>
      </patternFill>
    </fill>
    <fill>
      <patternFill patternType="solid">
        <fgColor indexed="9"/>
        <bgColor indexed="8"/>
      </patternFill>
    </fill>
    <fill>
      <patternFill patternType="solid">
        <fgColor rgb="FFF9F9F9"/>
        <bgColor indexed="64"/>
      </patternFill>
    </fill>
    <fill>
      <patternFill patternType="solid">
        <fgColor theme="0" tint="-0.14996795556505021"/>
        <bgColor indexed="64"/>
      </patternFill>
    </fill>
    <fill>
      <patternFill patternType="solid">
        <fgColor theme="0" tint="-4.9989318521683403E-2"/>
        <bgColor indexed="64"/>
      </patternFill>
    </fill>
  </fills>
  <borders count="108">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FFE2C6"/>
      </left>
      <right style="thin">
        <color rgb="FFFFE2C6"/>
      </right>
      <top style="thin">
        <color rgb="FFFFE2C6"/>
      </top>
      <bottom style="thin">
        <color rgb="FFFFE2C6"/>
      </bottom>
      <diagonal/>
    </border>
    <border>
      <left style="thin">
        <color rgb="FFFFE2C6"/>
      </left>
      <right style="thin">
        <color rgb="FFFFE2C6"/>
      </right>
      <top style="thin">
        <color rgb="FFFFE2C6"/>
      </top>
      <bottom/>
      <diagonal/>
    </border>
    <border>
      <left style="thin">
        <color rgb="FFFFE2C6"/>
      </left>
      <right style="thin">
        <color rgb="FFFFE2C6"/>
      </right>
      <top/>
      <bottom/>
      <diagonal/>
    </border>
    <border>
      <left style="thin">
        <color rgb="FFFFE2C6"/>
      </left>
      <right/>
      <top style="thin">
        <color rgb="FFFFE2C6"/>
      </top>
      <bottom/>
      <diagonal/>
    </border>
    <border>
      <left style="thin">
        <color rgb="FFFFE2C6"/>
      </left>
      <right/>
      <top/>
      <bottom style="thin">
        <color rgb="FFFFE2C6"/>
      </bottom>
      <diagonal/>
    </border>
    <border>
      <left/>
      <right/>
      <top style="thin">
        <color indexed="64"/>
      </top>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
      <left style="hair">
        <color indexed="64"/>
      </left>
      <right/>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diagonal/>
    </border>
  </borders>
  <cellStyleXfs count="43">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5" fillId="0" borderId="0"/>
    <xf numFmtId="0" fontId="8" fillId="0" borderId="0"/>
    <xf numFmtId="0" fontId="8" fillId="0" borderId="0"/>
    <xf numFmtId="0" fontId="3" fillId="0" borderId="0"/>
    <xf numFmtId="0" fontId="3" fillId="0" borderId="0"/>
    <xf numFmtId="0" fontId="3" fillId="0" borderId="0"/>
    <xf numFmtId="0" fontId="5" fillId="0" borderId="0"/>
    <xf numFmtId="0" fontId="5"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2" fillId="0" borderId="0"/>
    <xf numFmtId="44" fontId="12"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cellStyleXfs>
  <cellXfs count="961">
    <xf numFmtId="0" fontId="0" fillId="0" borderId="0" xfId="0"/>
    <xf numFmtId="0" fontId="2" fillId="0" borderId="0" xfId="0" applyFont="1" applyAlignment="1">
      <alignment horizontal="center" vertical="center" wrapText="1"/>
    </xf>
    <xf numFmtId="3" fontId="0" fillId="0" borderId="0" xfId="0" applyNumberFormat="1" applyAlignment="1">
      <alignment vertical="center" wrapText="1"/>
    </xf>
    <xf numFmtId="0" fontId="0" fillId="0" borderId="0" xfId="0" applyAlignment="1">
      <alignment vertical="center" wrapText="1"/>
    </xf>
    <xf numFmtId="0" fontId="7" fillId="0" borderId="0" xfId="0" applyFont="1" applyAlignment="1">
      <alignment vertical="center"/>
    </xf>
    <xf numFmtId="0" fontId="6" fillId="0" borderId="0" xfId="2" applyAlignment="1">
      <alignment vertical="center" wrapText="1"/>
    </xf>
    <xf numFmtId="0" fontId="0" fillId="0" borderId="11" xfId="0" applyBorder="1" applyAlignment="1">
      <alignment horizontal="left" vertical="center"/>
    </xf>
    <xf numFmtId="3" fontId="0" fillId="0" borderId="11" xfId="0" applyNumberFormat="1" applyBorder="1" applyAlignment="1">
      <alignment horizontal="right" vertical="center" wrapText="1"/>
    </xf>
    <xf numFmtId="0" fontId="0" fillId="0" borderId="11" xfId="0" applyBorder="1" applyAlignment="1">
      <alignment horizontal="right" vertical="center" wrapText="1"/>
    </xf>
    <xf numFmtId="0" fontId="2" fillId="0" borderId="15" xfId="0" applyFont="1" applyBorder="1" applyAlignment="1">
      <alignment horizontal="center"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4" fontId="0" fillId="0" borderId="0" xfId="0" applyNumberFormat="1" applyAlignment="1">
      <alignment vertical="center" wrapText="1"/>
    </xf>
    <xf numFmtId="0" fontId="0" fillId="0" borderId="0" xfId="0" applyAlignment="1">
      <alignment horizontal="right" vertical="center" wrapText="1"/>
    </xf>
    <xf numFmtId="3" fontId="0" fillId="0" borderId="0" xfId="0" applyNumberFormat="1" applyAlignment="1">
      <alignment horizontal="right" vertical="center" wrapText="1"/>
    </xf>
    <xf numFmtId="4" fontId="0" fillId="0" borderId="0" xfId="0" applyNumberFormat="1" applyAlignment="1">
      <alignment horizontal="right" vertical="center" wrapText="1"/>
    </xf>
    <xf numFmtId="0" fontId="3" fillId="0" borderId="0" xfId="3" applyFont="1" applyFill="1" applyAlignment="1">
      <alignment vertical="center"/>
    </xf>
    <xf numFmtId="0" fontId="3" fillId="0" borderId="0" xfId="3" applyFont="1" applyFill="1" applyBorder="1" applyAlignment="1">
      <alignment horizontal="center" vertical="center"/>
    </xf>
    <xf numFmtId="0" fontId="3" fillId="0" borderId="0" xfId="3" applyFont="1" applyFill="1" applyBorder="1" applyAlignment="1">
      <alignment vertical="center"/>
    </xf>
    <xf numFmtId="0" fontId="3" fillId="0" borderId="0" xfId="3"/>
    <xf numFmtId="0" fontId="3" fillId="0" borderId="0" xfId="3" applyFont="1" applyFill="1" applyAlignment="1">
      <alignment horizontal="center" vertical="center"/>
    </xf>
    <xf numFmtId="0" fontId="3" fillId="0" borderId="0" xfId="3" applyFont="1" applyFill="1" applyAlignment="1">
      <alignment horizontal="right" vertical="center"/>
    </xf>
    <xf numFmtId="164" fontId="3" fillId="0" borderId="0" xfId="4" applyFont="1" applyFill="1" applyAlignment="1">
      <alignment horizontal="right" vertical="center"/>
    </xf>
    <xf numFmtId="0" fontId="3" fillId="0" borderId="0" xfId="3" applyFont="1"/>
    <xf numFmtId="0" fontId="0" fillId="0" borderId="4" xfId="0" applyBorder="1"/>
    <xf numFmtId="4" fontId="0" fillId="0" borderId="4" xfId="0" applyNumberFormat="1" applyBorder="1"/>
    <xf numFmtId="0" fontId="0" fillId="0" borderId="4" xfId="0" applyFill="1" applyBorder="1"/>
    <xf numFmtId="4" fontId="0" fillId="0" borderId="4" xfId="0" applyNumberFormat="1" applyFill="1" applyBorder="1"/>
    <xf numFmtId="3" fontId="0" fillId="0" borderId="11" xfId="0" applyNumberFormat="1" applyBorder="1" applyAlignment="1">
      <alignment horizontal="left" vertical="center" wrapText="1"/>
    </xf>
    <xf numFmtId="0" fontId="0" fillId="0" borderId="0" xfId="0" applyNumberFormat="1"/>
    <xf numFmtId="0" fontId="3" fillId="0" borderId="0" xfId="3" applyBorder="1"/>
    <xf numFmtId="169" fontId="11" fillId="0" borderId="0" xfId="4" applyNumberFormat="1" applyFont="1" applyBorder="1"/>
    <xf numFmtId="169" fontId="0" fillId="0" borderId="0" xfId="4" applyNumberFormat="1" applyFont="1" applyBorder="1"/>
    <xf numFmtId="4" fontId="3" fillId="0" borderId="0" xfId="3" applyNumberFormat="1" applyFont="1" applyFill="1" applyAlignment="1">
      <alignment horizontal="right" vertical="center"/>
    </xf>
    <xf numFmtId="43" fontId="3" fillId="0" borderId="0" xfId="1" applyFont="1" applyFill="1" applyAlignment="1">
      <alignment horizontal="right" vertical="center"/>
    </xf>
    <xf numFmtId="43" fontId="3" fillId="0" borderId="0" xfId="3" applyNumberFormat="1" applyFont="1" applyFill="1" applyAlignment="1">
      <alignment horizontal="right" vertical="center"/>
    </xf>
    <xf numFmtId="43" fontId="3" fillId="0" borderId="0" xfId="3" applyNumberFormat="1" applyFont="1" applyFill="1" applyAlignment="1">
      <alignment vertical="center"/>
    </xf>
    <xf numFmtId="10" fontId="3" fillId="0" borderId="0" xfId="3" applyNumberFormat="1" applyFont="1" applyFill="1" applyAlignment="1">
      <alignment vertical="center"/>
    </xf>
    <xf numFmtId="0" fontId="3" fillId="4" borderId="0" xfId="3" applyFont="1" applyFill="1" applyAlignment="1">
      <alignment vertical="center"/>
    </xf>
    <xf numFmtId="0" fontId="3" fillId="0" borderId="0" xfId="3" applyFont="1" applyFill="1" applyBorder="1" applyAlignment="1">
      <alignment horizontal="right" vertical="center"/>
    </xf>
    <xf numFmtId="43" fontId="3" fillId="0" borderId="0" xfId="1" applyFont="1" applyFill="1" applyBorder="1" applyAlignment="1">
      <alignment horizontal="right" vertical="center"/>
    </xf>
    <xf numFmtId="10" fontId="3" fillId="0" borderId="0" xfId="26" applyNumberFormat="1" applyFont="1" applyFill="1" applyBorder="1" applyAlignment="1">
      <alignment horizontal="center" vertical="center"/>
    </xf>
    <xf numFmtId="10" fontId="3" fillId="0" borderId="0" xfId="3" applyNumberFormat="1" applyFont="1" applyFill="1" applyBorder="1" applyAlignment="1">
      <alignment vertical="center"/>
    </xf>
    <xf numFmtId="0" fontId="3" fillId="0" borderId="0" xfId="3" applyAlignment="1">
      <alignment vertical="center"/>
    </xf>
    <xf numFmtId="0" fontId="3" fillId="4" borderId="0" xfId="3" applyFill="1" applyAlignment="1">
      <alignment vertical="center"/>
    </xf>
    <xf numFmtId="0" fontId="3" fillId="0" borderId="45" xfId="0" applyFont="1" applyFill="1" applyBorder="1" applyAlignment="1">
      <alignment horizontal="center" vertical="center" wrapText="1"/>
    </xf>
    <xf numFmtId="0" fontId="4" fillId="0" borderId="45" xfId="3" applyFont="1" applyFill="1" applyBorder="1" applyAlignment="1">
      <alignment vertical="center" wrapText="1"/>
    </xf>
    <xf numFmtId="0" fontId="17" fillId="0" borderId="4" xfId="5" applyFont="1" applyFill="1" applyBorder="1" applyAlignment="1">
      <alignment vertical="center"/>
    </xf>
    <xf numFmtId="164" fontId="16" fillId="0" borderId="4" xfId="4" applyFont="1" applyFill="1" applyBorder="1" applyAlignment="1">
      <alignment horizontal="right" vertical="center"/>
    </xf>
    <xf numFmtId="10" fontId="16" fillId="0" borderId="4" xfId="26" applyNumberFormat="1" applyFont="1" applyFill="1" applyBorder="1" applyAlignment="1">
      <alignment vertical="center"/>
    </xf>
    <xf numFmtId="164" fontId="16" fillId="0" borderId="4" xfId="4" applyFont="1" applyBorder="1" applyAlignment="1">
      <alignment horizontal="right" vertical="center"/>
    </xf>
    <xf numFmtId="164" fontId="16" fillId="0" borderId="32" xfId="4" applyFont="1" applyBorder="1" applyAlignment="1">
      <alignment horizontal="right" vertical="center"/>
    </xf>
    <xf numFmtId="0" fontId="16" fillId="0" borderId="4" xfId="3" applyFont="1" applyFill="1" applyBorder="1" applyAlignment="1">
      <alignment horizontal="center" vertical="center" wrapText="1"/>
    </xf>
    <xf numFmtId="43" fontId="16" fillId="0" borderId="4" xfId="1" applyFont="1" applyFill="1" applyBorder="1" applyAlignment="1">
      <alignment horizontal="center" vertical="center"/>
    </xf>
    <xf numFmtId="164" fontId="16" fillId="0" borderId="4" xfId="4" applyFont="1" applyFill="1" applyBorder="1" applyAlignment="1">
      <alignment horizontal="center" vertical="center" wrapText="1"/>
    </xf>
    <xf numFmtId="2" fontId="17" fillId="0" borderId="22" xfId="3" applyNumberFormat="1" applyFont="1" applyFill="1" applyBorder="1" applyAlignment="1">
      <alignment horizontal="center" vertical="center"/>
    </xf>
    <xf numFmtId="0" fontId="17" fillId="0" borderId="4" xfId="3" applyFont="1" applyFill="1" applyBorder="1" applyAlignment="1">
      <alignment horizontal="left" vertical="center" wrapText="1"/>
    </xf>
    <xf numFmtId="0" fontId="17" fillId="0" borderId="4" xfId="3" applyFont="1" applyFill="1" applyBorder="1" applyAlignment="1">
      <alignment vertical="center"/>
    </xf>
    <xf numFmtId="0" fontId="17" fillId="0" borderId="0" xfId="3" applyFont="1" applyFill="1" applyAlignment="1">
      <alignment horizontal="center" vertical="center"/>
    </xf>
    <xf numFmtId="0" fontId="17" fillId="0" borderId="0" xfId="3" applyFont="1" applyFill="1" applyAlignment="1">
      <alignment vertical="center"/>
    </xf>
    <xf numFmtId="43" fontId="17" fillId="0" borderId="0" xfId="1" applyFont="1" applyFill="1" applyAlignment="1">
      <alignment horizontal="right" vertical="center"/>
    </xf>
    <xf numFmtId="164" fontId="17" fillId="0" borderId="0" xfId="4" applyFont="1" applyFill="1" applyAlignment="1">
      <alignment horizontal="right" vertical="center"/>
    </xf>
    <xf numFmtId="43" fontId="17" fillId="0" borderId="0" xfId="3" applyNumberFormat="1" applyFont="1" applyFill="1" applyAlignment="1">
      <alignment horizontal="right" vertical="center"/>
    </xf>
    <xf numFmtId="0" fontId="17" fillId="0" borderId="0" xfId="3" applyFont="1" applyFill="1" applyAlignment="1">
      <alignment horizontal="right" vertical="center"/>
    </xf>
    <xf numFmtId="0" fontId="16" fillId="0" borderId="30" xfId="3" applyFont="1" applyFill="1" applyBorder="1" applyAlignment="1">
      <alignment horizontal="center" vertical="center"/>
    </xf>
    <xf numFmtId="0" fontId="16" fillId="0" borderId="43" xfId="3" applyFont="1" applyFill="1" applyBorder="1" applyAlignment="1">
      <alignment horizontal="center" vertical="center"/>
    </xf>
    <xf numFmtId="0" fontId="17" fillId="0" borderId="30" xfId="3" applyFont="1" applyFill="1" applyBorder="1" applyAlignment="1">
      <alignment horizontal="center" vertical="center" wrapText="1"/>
    </xf>
    <xf numFmtId="0" fontId="17" fillId="0" borderId="0" xfId="3" applyFont="1" applyFill="1" applyBorder="1" applyAlignment="1">
      <alignment horizontal="center" vertical="center"/>
    </xf>
    <xf numFmtId="0" fontId="17" fillId="0" borderId="3" xfId="3" applyFont="1" applyFill="1" applyBorder="1" applyAlignment="1">
      <alignment horizontal="center" vertical="center"/>
    </xf>
    <xf numFmtId="0" fontId="17" fillId="0" borderId="0" xfId="3" applyFont="1" applyFill="1" applyBorder="1" applyAlignment="1">
      <alignment vertical="center"/>
    </xf>
    <xf numFmtId="0" fontId="17" fillId="0" borderId="3" xfId="3" applyFont="1" applyFill="1" applyBorder="1" applyAlignment="1">
      <alignment vertical="center"/>
    </xf>
    <xf numFmtId="0" fontId="17" fillId="0" borderId="4" xfId="5" applyFont="1" applyFill="1" applyBorder="1" applyAlignment="1">
      <alignment vertical="center" wrapText="1"/>
    </xf>
    <xf numFmtId="10" fontId="16" fillId="0" borderId="4" xfId="4" applyNumberFormat="1" applyFont="1" applyBorder="1" applyAlignment="1">
      <alignment horizontal="right" vertical="center"/>
    </xf>
    <xf numFmtId="0" fontId="22" fillId="2" borderId="17" xfId="3" applyFont="1" applyFill="1" applyBorder="1" applyAlignment="1">
      <alignment horizontal="center" vertical="center"/>
    </xf>
    <xf numFmtId="0" fontId="22" fillId="2" borderId="2" xfId="3" applyFont="1" applyFill="1" applyBorder="1" applyAlignment="1">
      <alignment horizontal="center" vertical="center"/>
    </xf>
    <xf numFmtId="9" fontId="17" fillId="0" borderId="26" xfId="19" applyNumberFormat="1" applyFont="1" applyBorder="1" applyAlignment="1">
      <alignment horizontal="center" vertical="center"/>
    </xf>
    <xf numFmtId="167" fontId="17" fillId="0" borderId="28" xfId="3" applyNumberFormat="1" applyFont="1" applyBorder="1" applyAlignment="1">
      <alignment horizontal="center" vertical="center"/>
    </xf>
    <xf numFmtId="4" fontId="16" fillId="2" borderId="9" xfId="3" applyNumberFormat="1" applyFont="1" applyFill="1" applyBorder="1" applyAlignment="1">
      <alignment horizontal="center" vertical="center"/>
    </xf>
    <xf numFmtId="10" fontId="16" fillId="2" borderId="4" xfId="3" applyNumberFormat="1" applyFont="1" applyFill="1" applyBorder="1" applyAlignment="1">
      <alignment horizontal="center" vertical="center"/>
    </xf>
    <xf numFmtId="4" fontId="16" fillId="2" borderId="4" xfId="3" applyNumberFormat="1" applyFont="1" applyFill="1" applyBorder="1" applyAlignment="1">
      <alignment horizontal="center" vertical="center"/>
    </xf>
    <xf numFmtId="0" fontId="22" fillId="2" borderId="72" xfId="3" applyFont="1" applyFill="1" applyBorder="1" applyAlignment="1">
      <alignment horizontal="center" vertical="center"/>
    </xf>
    <xf numFmtId="10" fontId="16" fillId="2" borderId="32" xfId="3" applyNumberFormat="1" applyFont="1" applyFill="1" applyBorder="1" applyAlignment="1">
      <alignment horizontal="center" vertical="center"/>
    </xf>
    <xf numFmtId="0" fontId="16" fillId="4" borderId="0" xfId="3" applyFont="1" applyFill="1" applyBorder="1" applyAlignment="1">
      <alignment horizontal="center" vertical="center" wrapText="1"/>
    </xf>
    <xf numFmtId="0" fontId="16" fillId="4" borderId="0" xfId="3" applyFont="1" applyFill="1" applyBorder="1" applyAlignment="1">
      <alignment horizontal="center" vertical="center"/>
    </xf>
    <xf numFmtId="0" fontId="16" fillId="4" borderId="35" xfId="3" applyFont="1" applyFill="1" applyBorder="1" applyAlignment="1">
      <alignment horizontal="center" vertical="center" wrapText="1"/>
    </xf>
    <xf numFmtId="0" fontId="16" fillId="4" borderId="37" xfId="3" applyFont="1" applyFill="1" applyBorder="1" applyAlignment="1">
      <alignment horizontal="center" vertical="center"/>
    </xf>
    <xf numFmtId="0" fontId="16" fillId="4" borderId="35" xfId="3" applyFont="1" applyFill="1" applyBorder="1" applyAlignment="1">
      <alignment horizontal="justify" vertical="center" wrapText="1"/>
    </xf>
    <xf numFmtId="43" fontId="16" fillId="4" borderId="0" xfId="1" applyFont="1" applyFill="1" applyBorder="1" applyAlignment="1">
      <alignment horizontal="center" vertical="center"/>
    </xf>
    <xf numFmtId="43" fontId="16" fillId="4" borderId="37" xfId="1" applyFont="1" applyFill="1" applyBorder="1" applyAlignment="1">
      <alignment horizontal="center" vertical="center"/>
    </xf>
    <xf numFmtId="0" fontId="16" fillId="4" borderId="7" xfId="3" applyFont="1" applyFill="1" applyBorder="1" applyAlignment="1">
      <alignment horizontal="center" vertical="center" wrapText="1"/>
    </xf>
    <xf numFmtId="0" fontId="16" fillId="4" borderId="18" xfId="3" applyFont="1" applyFill="1" applyBorder="1" applyAlignment="1">
      <alignment horizontal="center" vertical="center" wrapText="1"/>
    </xf>
    <xf numFmtId="0" fontId="16" fillId="4" borderId="18" xfId="3" applyFont="1" applyFill="1" applyBorder="1" applyAlignment="1">
      <alignment horizontal="center" vertical="center"/>
    </xf>
    <xf numFmtId="0" fontId="16" fillId="4" borderId="8" xfId="3" applyFont="1" applyFill="1" applyBorder="1" applyAlignment="1">
      <alignment horizontal="center" vertical="center"/>
    </xf>
    <xf numFmtId="0" fontId="16" fillId="4" borderId="4" xfId="3" applyFont="1" applyFill="1" applyBorder="1" applyAlignment="1">
      <alignment horizontal="center" vertical="center" wrapText="1"/>
    </xf>
    <xf numFmtId="0" fontId="16" fillId="4" borderId="4" xfId="3" applyFont="1" applyFill="1" applyBorder="1" applyAlignment="1">
      <alignment horizontal="center" vertical="center"/>
    </xf>
    <xf numFmtId="2" fontId="17" fillId="0" borderId="4" xfId="3" applyNumberFormat="1" applyFont="1" applyFill="1" applyBorder="1" applyAlignment="1">
      <alignment horizontal="center" vertical="center"/>
    </xf>
    <xf numFmtId="43" fontId="17" fillId="4" borderId="4" xfId="1" applyFont="1" applyFill="1" applyBorder="1" applyAlignment="1">
      <alignment horizontal="center" vertical="center"/>
    </xf>
    <xf numFmtId="0" fontId="16" fillId="3" borderId="4" xfId="3" applyFont="1" applyFill="1" applyBorder="1" applyAlignment="1">
      <alignment vertical="center" wrapText="1"/>
    </xf>
    <xf numFmtId="43" fontId="17" fillId="3" borderId="4" xfId="1" applyFont="1" applyFill="1" applyBorder="1" applyAlignment="1">
      <alignment horizontal="center" vertical="center"/>
    </xf>
    <xf numFmtId="2" fontId="17" fillId="0" borderId="4" xfId="3" applyNumberFormat="1" applyFont="1" applyBorder="1" applyAlignment="1">
      <alignment horizontal="center" vertical="center"/>
    </xf>
    <xf numFmtId="0" fontId="20" fillId="0" borderId="4" xfId="0" applyFont="1" applyBorder="1" applyAlignment="1">
      <alignment vertical="center" wrapText="1"/>
    </xf>
    <xf numFmtId="0" fontId="17" fillId="4" borderId="0" xfId="3" applyFont="1" applyFill="1" applyBorder="1" applyAlignment="1">
      <alignment horizontal="center" vertical="center"/>
    </xf>
    <xf numFmtId="0" fontId="17" fillId="4" borderId="0" xfId="3" applyFont="1" applyFill="1" applyBorder="1" applyAlignment="1">
      <alignment vertical="center"/>
    </xf>
    <xf numFmtId="10" fontId="16" fillId="0" borderId="32" xfId="4" applyNumberFormat="1" applyFont="1" applyBorder="1" applyAlignment="1">
      <alignment vertical="center"/>
    </xf>
    <xf numFmtId="0" fontId="16" fillId="4" borderId="57" xfId="3" applyFont="1" applyFill="1" applyBorder="1" applyAlignment="1">
      <alignment horizontal="center" vertical="center"/>
    </xf>
    <xf numFmtId="0" fontId="16" fillId="4" borderId="46" xfId="3" applyFont="1" applyFill="1" applyBorder="1" applyAlignment="1">
      <alignment horizontal="center" vertical="center"/>
    </xf>
    <xf numFmtId="0" fontId="16" fillId="0" borderId="46" xfId="3" applyFont="1" applyFill="1" applyBorder="1" applyAlignment="1">
      <alignment vertical="center" wrapText="1"/>
    </xf>
    <xf numFmtId="4" fontId="16" fillId="4" borderId="46" xfId="3" applyNumberFormat="1" applyFont="1" applyFill="1" applyBorder="1" applyAlignment="1">
      <alignment horizontal="center" vertical="center"/>
    </xf>
    <xf numFmtId="0" fontId="16" fillId="4" borderId="30" xfId="3" applyFont="1" applyFill="1" applyBorder="1" applyAlignment="1">
      <alignment horizontal="center" vertical="center"/>
    </xf>
    <xf numFmtId="0" fontId="16" fillId="4" borderId="43" xfId="3" applyFont="1" applyFill="1" applyBorder="1" applyAlignment="1">
      <alignment horizontal="center" vertical="center"/>
    </xf>
    <xf numFmtId="0" fontId="17" fillId="0" borderId="30" xfId="3" applyFont="1" applyFill="1" applyBorder="1" applyAlignment="1">
      <alignment horizontal="center" vertical="center"/>
    </xf>
    <xf numFmtId="43" fontId="17" fillId="4" borderId="43" xfId="1" applyFont="1" applyFill="1" applyBorder="1" applyAlignment="1">
      <alignment horizontal="center" vertical="center"/>
    </xf>
    <xf numFmtId="0" fontId="16" fillId="3" borderId="30" xfId="3" applyFont="1" applyFill="1" applyBorder="1" applyAlignment="1">
      <alignment horizontal="center" vertical="center" wrapText="1"/>
    </xf>
    <xf numFmtId="43" fontId="17" fillId="3" borderId="43" xfId="1" applyFont="1" applyFill="1" applyBorder="1" applyAlignment="1">
      <alignment horizontal="center" vertical="center"/>
    </xf>
    <xf numFmtId="43" fontId="17" fillId="4" borderId="30" xfId="1" applyFont="1" applyFill="1" applyBorder="1" applyAlignment="1">
      <alignment horizontal="center" vertical="center"/>
    </xf>
    <xf numFmtId="0" fontId="17" fillId="0" borderId="30" xfId="3" applyFont="1" applyBorder="1" applyAlignment="1">
      <alignment horizontal="center" vertical="center" wrapText="1"/>
    </xf>
    <xf numFmtId="0" fontId="17" fillId="0" borderId="31" xfId="3" applyFont="1" applyBorder="1" applyAlignment="1">
      <alignment horizontal="center" vertical="center"/>
    </xf>
    <xf numFmtId="0" fontId="17" fillId="0" borderId="32" xfId="3" applyFont="1" applyBorder="1" applyAlignment="1">
      <alignment vertical="center" wrapText="1"/>
    </xf>
    <xf numFmtId="2" fontId="17" fillId="0" borderId="32" xfId="3" applyNumberFormat="1" applyFont="1" applyBorder="1" applyAlignment="1">
      <alignment horizontal="center" vertical="center"/>
    </xf>
    <xf numFmtId="43" fontId="17" fillId="4" borderId="32" xfId="1" applyFont="1" applyFill="1" applyBorder="1" applyAlignment="1">
      <alignment horizontal="center" vertical="center"/>
    </xf>
    <xf numFmtId="43" fontId="17" fillId="4" borderId="44" xfId="1" applyFont="1" applyFill="1" applyBorder="1" applyAlignment="1">
      <alignment horizontal="center" vertical="center"/>
    </xf>
    <xf numFmtId="0" fontId="17" fillId="0" borderId="0" xfId="3" applyFont="1" applyBorder="1"/>
    <xf numFmtId="0" fontId="17" fillId="0" borderId="19" xfId="6" applyFont="1" applyBorder="1"/>
    <xf numFmtId="0" fontId="17" fillId="0" borderId="6" xfId="6" applyFont="1" applyBorder="1"/>
    <xf numFmtId="0" fontId="17" fillId="0" borderId="19" xfId="3" applyFont="1" applyBorder="1"/>
    <xf numFmtId="0" fontId="17" fillId="0" borderId="6" xfId="3" applyFont="1" applyBorder="1"/>
    <xf numFmtId="0" fontId="17" fillId="0" borderId="18" xfId="3" applyFont="1" applyBorder="1"/>
    <xf numFmtId="168" fontId="10" fillId="0" borderId="0" xfId="4" applyNumberFormat="1" applyFont="1" applyBorder="1" applyAlignment="1">
      <alignment horizontal="center" vertical="center"/>
    </xf>
    <xf numFmtId="0" fontId="3" fillId="0" borderId="0" xfId="3" applyAlignment="1">
      <alignment horizontal="center" vertical="center"/>
    </xf>
    <xf numFmtId="169" fontId="11" fillId="0" borderId="0" xfId="4" applyNumberFormat="1" applyFont="1" applyBorder="1" applyAlignment="1">
      <alignment horizontal="center"/>
    </xf>
    <xf numFmtId="0" fontId="3" fillId="0" borderId="0" xfId="3" applyAlignment="1">
      <alignment horizontal="center"/>
    </xf>
    <xf numFmtId="169" fontId="10" fillId="0" borderId="0" xfId="4" applyNumberFormat="1" applyFont="1" applyBorder="1" applyAlignment="1">
      <alignment horizontal="center"/>
    </xf>
    <xf numFmtId="0" fontId="17" fillId="0" borderId="0" xfId="3" applyFont="1"/>
    <xf numFmtId="10" fontId="25" fillId="0" borderId="9" xfId="26" applyNumberFormat="1" applyFont="1" applyBorder="1" applyAlignment="1">
      <alignment horizontal="center" vertical="center"/>
    </xf>
    <xf numFmtId="10" fontId="25" fillId="0" borderId="42" xfId="26" applyNumberFormat="1" applyFont="1" applyBorder="1" applyAlignment="1">
      <alignment horizontal="center" vertical="center"/>
    </xf>
    <xf numFmtId="10" fontId="25" fillId="0" borderId="4" xfId="26" applyNumberFormat="1" applyFont="1" applyBorder="1" applyAlignment="1">
      <alignment horizontal="center" vertical="center"/>
    </xf>
    <xf numFmtId="10" fontId="25" fillId="0" borderId="43" xfId="26" applyNumberFormat="1" applyFont="1" applyBorder="1" applyAlignment="1">
      <alignment horizontal="center" vertical="center"/>
    </xf>
    <xf numFmtId="10" fontId="24" fillId="0" borderId="10" xfId="26" applyNumberFormat="1" applyFont="1" applyBorder="1" applyAlignment="1">
      <alignment horizontal="center" vertical="center"/>
    </xf>
    <xf numFmtId="10" fontId="24" fillId="0" borderId="39" xfId="26" applyNumberFormat="1" applyFont="1" applyBorder="1" applyAlignment="1">
      <alignment horizontal="center" vertical="center"/>
    </xf>
    <xf numFmtId="10" fontId="24" fillId="0" borderId="4" xfId="26" applyNumberFormat="1" applyFont="1" applyBorder="1" applyAlignment="1">
      <alignment horizontal="center" vertical="center"/>
    </xf>
    <xf numFmtId="10" fontId="24" fillId="0" borderId="43" xfId="26" applyNumberFormat="1" applyFont="1" applyBorder="1" applyAlignment="1">
      <alignment horizontal="center" vertical="center"/>
    </xf>
    <xf numFmtId="0" fontId="7" fillId="5" borderId="10" xfId="0" applyFont="1" applyFill="1" applyBorder="1" applyAlignment="1">
      <alignment horizontal="center" vertical="center" wrapText="1"/>
    </xf>
    <xf numFmtId="0" fontId="7" fillId="5" borderId="39" xfId="0" applyFont="1" applyFill="1" applyBorder="1" applyAlignment="1">
      <alignment horizontal="center" vertical="center" wrapText="1"/>
    </xf>
    <xf numFmtId="10" fontId="24" fillId="5" borderId="32" xfId="26" applyNumberFormat="1" applyFont="1" applyFill="1" applyBorder="1" applyAlignment="1">
      <alignment horizontal="center" vertical="center"/>
    </xf>
    <xf numFmtId="10" fontId="24" fillId="5" borderId="44" xfId="26" applyNumberFormat="1" applyFont="1" applyFill="1" applyBorder="1" applyAlignment="1">
      <alignment horizontal="center" vertical="center" wrapText="1"/>
    </xf>
    <xf numFmtId="0" fontId="26" fillId="5" borderId="47" xfId="0" applyFont="1" applyFill="1" applyBorder="1" applyAlignment="1">
      <alignment horizontal="center" vertical="center"/>
    </xf>
    <xf numFmtId="0" fontId="26" fillId="5" borderId="47"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4" fillId="0" borderId="45" xfId="3" applyFont="1" applyFill="1" applyBorder="1" applyAlignment="1">
      <alignment horizontal="center" vertical="center"/>
    </xf>
    <xf numFmtId="0" fontId="27" fillId="0" borderId="45" xfId="0" applyFont="1" applyBorder="1" applyAlignment="1">
      <alignment horizontal="center" vertical="center"/>
    </xf>
    <xf numFmtId="0" fontId="3" fillId="4" borderId="45" xfId="3" applyFont="1" applyFill="1" applyBorder="1" applyAlignment="1">
      <alignment horizontal="center" vertical="center" wrapText="1"/>
    </xf>
    <xf numFmtId="0" fontId="27" fillId="0" borderId="48" xfId="0" applyFont="1" applyBorder="1"/>
    <xf numFmtId="0" fontId="27" fillId="0" borderId="48" xfId="0" applyFont="1" applyBorder="1" applyAlignment="1">
      <alignment horizontal="center" vertical="center"/>
    </xf>
    <xf numFmtId="0" fontId="27" fillId="0" borderId="48" xfId="0" applyFont="1" applyBorder="1" applyAlignment="1">
      <alignment vertical="center" wrapText="1"/>
    </xf>
    <xf numFmtId="0" fontId="3" fillId="0" borderId="48" xfId="0" applyFont="1" applyFill="1" applyBorder="1" applyAlignment="1">
      <alignment horizontal="center" vertical="center" wrapText="1"/>
    </xf>
    <xf numFmtId="0" fontId="27" fillId="0" borderId="0" xfId="0" applyFont="1" applyBorder="1"/>
    <xf numFmtId="0" fontId="27" fillId="0" borderId="0" xfId="0" applyFont="1" applyBorder="1" applyAlignment="1">
      <alignment horizontal="center" vertical="center"/>
    </xf>
    <xf numFmtId="0" fontId="27" fillId="0" borderId="0" xfId="0" applyFont="1" applyBorder="1" applyAlignment="1">
      <alignment wrapText="1"/>
    </xf>
    <xf numFmtId="0" fontId="4" fillId="0" borderId="22" xfId="0" applyFont="1" applyFill="1" applyBorder="1" applyAlignment="1">
      <alignment horizontal="center" vertical="center" wrapText="1"/>
    </xf>
    <xf numFmtId="2" fontId="4" fillId="0" borderId="22"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0" fontId="4" fillId="0" borderId="0" xfId="0" applyFont="1" applyFill="1" applyBorder="1" applyAlignment="1">
      <alignment horizontal="right" vertical="top" wrapText="1"/>
    </xf>
    <xf numFmtId="44" fontId="4" fillId="0" borderId="0" xfId="0" applyNumberFormat="1" applyFont="1" applyFill="1" applyBorder="1" applyAlignment="1">
      <alignment horizontal="right" vertical="top" wrapText="1"/>
    </xf>
    <xf numFmtId="0" fontId="28" fillId="5" borderId="47" xfId="0" applyFont="1" applyFill="1" applyBorder="1" applyAlignment="1">
      <alignment horizontal="center" vertical="center"/>
    </xf>
    <xf numFmtId="0" fontId="28" fillId="5" borderId="47" xfId="0" applyFont="1" applyFill="1" applyBorder="1" applyAlignment="1">
      <alignment horizontal="center" vertical="center" wrapText="1"/>
    </xf>
    <xf numFmtId="0" fontId="4" fillId="5" borderId="47" xfId="0" applyFont="1" applyFill="1" applyBorder="1" applyAlignment="1">
      <alignment horizontal="center" vertical="center" wrapText="1"/>
    </xf>
    <xf numFmtId="2" fontId="4" fillId="0" borderId="45" xfId="3" applyNumberFormat="1" applyFont="1" applyFill="1" applyBorder="1" applyAlignment="1">
      <alignment horizontal="center" vertical="center"/>
    </xf>
    <xf numFmtId="2" fontId="27" fillId="0" borderId="45" xfId="0" applyNumberFormat="1" applyFont="1" applyBorder="1"/>
    <xf numFmtId="2" fontId="4" fillId="0" borderId="45" xfId="3" applyNumberFormat="1" applyFont="1" applyFill="1" applyBorder="1" applyAlignment="1">
      <alignment vertical="center" wrapText="1"/>
    </xf>
    <xf numFmtId="2" fontId="27" fillId="0" borderId="48" xfId="0" applyNumberFormat="1" applyFont="1" applyBorder="1"/>
    <xf numFmtId="2" fontId="27" fillId="0" borderId="48" xfId="0" applyNumberFormat="1" applyFont="1" applyBorder="1" applyAlignment="1">
      <alignment horizontal="center" vertical="center"/>
    </xf>
    <xf numFmtId="2" fontId="27" fillId="0" borderId="48" xfId="0" applyNumberFormat="1" applyFont="1" applyFill="1" applyBorder="1" applyAlignment="1">
      <alignment horizontal="center" vertical="center"/>
    </xf>
    <xf numFmtId="2" fontId="29" fillId="0" borderId="48" xfId="0" applyNumberFormat="1" applyFont="1" applyBorder="1" applyAlignment="1">
      <alignment wrapText="1"/>
    </xf>
    <xf numFmtId="0" fontId="3"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wrapText="1"/>
    </xf>
    <xf numFmtId="0" fontId="28" fillId="0" borderId="45" xfId="0" applyFont="1" applyBorder="1" applyAlignment="1">
      <alignment vertical="top"/>
    </xf>
    <xf numFmtId="44" fontId="3" fillId="0" borderId="45" xfId="0" applyNumberFormat="1" applyFont="1" applyFill="1" applyBorder="1" applyAlignment="1">
      <alignment horizontal="center" vertical="center" wrapText="1"/>
    </xf>
    <xf numFmtId="0" fontId="27" fillId="0" borderId="48" xfId="0" applyFont="1" applyBorder="1" applyAlignment="1">
      <alignment vertical="top" wrapText="1"/>
    </xf>
    <xf numFmtId="44" fontId="3" fillId="0" borderId="48" xfId="0" applyNumberFormat="1" applyFont="1" applyFill="1" applyBorder="1" applyAlignment="1">
      <alignment horizontal="center" vertical="center" wrapText="1"/>
    </xf>
    <xf numFmtId="0" fontId="27" fillId="0" borderId="22" xfId="0" applyFont="1" applyBorder="1" applyAlignment="1">
      <alignment horizontal="center" vertical="center"/>
    </xf>
    <xf numFmtId="0" fontId="27" fillId="0" borderId="22" xfId="0" applyFont="1" applyBorder="1" applyAlignment="1">
      <alignment vertical="center" wrapText="1"/>
    </xf>
    <xf numFmtId="44" fontId="3" fillId="0" borderId="22" xfId="0" applyNumberFormat="1" applyFont="1" applyFill="1" applyBorder="1" applyAlignment="1">
      <alignment horizontal="center" vertical="center" wrapText="1"/>
    </xf>
    <xf numFmtId="0" fontId="27" fillId="0" borderId="22" xfId="0" applyFont="1" applyBorder="1" applyAlignment="1">
      <alignment vertical="top" wrapText="1"/>
    </xf>
    <xf numFmtId="0" fontId="27" fillId="0" borderId="22" xfId="0" applyFont="1" applyBorder="1" applyAlignment="1">
      <alignment wrapText="1"/>
    </xf>
    <xf numFmtId="0" fontId="30" fillId="0" borderId="0" xfId="0" applyFont="1" applyBorder="1"/>
    <xf numFmtId="0" fontId="27" fillId="0" borderId="22" xfId="0" applyFont="1" applyBorder="1"/>
    <xf numFmtId="0" fontId="31" fillId="8" borderId="22" xfId="39" applyFont="1" applyFill="1" applyBorder="1" applyAlignment="1">
      <alignment horizontal="center" vertical="center" wrapText="1"/>
    </xf>
    <xf numFmtId="0" fontId="31" fillId="8" borderId="22" xfId="39" applyFont="1" applyFill="1" applyBorder="1" applyAlignment="1">
      <alignment horizontal="left" vertical="center" wrapText="1"/>
    </xf>
    <xf numFmtId="171" fontId="31" fillId="8" borderId="22" xfId="39" applyNumberFormat="1" applyFont="1" applyFill="1" applyBorder="1" applyAlignment="1">
      <alignment horizontal="center" vertical="center" wrapText="1"/>
    </xf>
    <xf numFmtId="0" fontId="28" fillId="0" borderId="9" xfId="0" applyFont="1" applyBorder="1" applyAlignment="1">
      <alignment horizontal="center" vertical="center"/>
    </xf>
    <xf numFmtId="0" fontId="19" fillId="0" borderId="9" xfId="0" applyFont="1" applyBorder="1" applyAlignment="1">
      <alignment horizontal="center" vertical="center"/>
    </xf>
    <xf numFmtId="0" fontId="26" fillId="0" borderId="9" xfId="0" applyFont="1" applyBorder="1" applyAlignment="1">
      <alignment vertical="center" wrapText="1"/>
    </xf>
    <xf numFmtId="0" fontId="19" fillId="0" borderId="50" xfId="0" applyFont="1" applyBorder="1" applyAlignment="1">
      <alignment horizontal="center" vertical="center"/>
    </xf>
    <xf numFmtId="0" fontId="27" fillId="0" borderId="50" xfId="0" applyFont="1" applyBorder="1" applyAlignment="1">
      <alignment horizontal="center" vertical="center"/>
    </xf>
    <xf numFmtId="0" fontId="27" fillId="0" borderId="50" xfId="0" applyFont="1" applyBorder="1" applyAlignment="1">
      <alignment wrapText="1"/>
    </xf>
    <xf numFmtId="0" fontId="19" fillId="0" borderId="22" xfId="0" applyFont="1" applyBorder="1" applyAlignment="1">
      <alignment horizontal="center" vertical="center"/>
    </xf>
    <xf numFmtId="0" fontId="27" fillId="0" borderId="50" xfId="0" applyFont="1" applyBorder="1"/>
    <xf numFmtId="0" fontId="31" fillId="8" borderId="50" xfId="39" applyFont="1" applyFill="1" applyBorder="1" applyAlignment="1">
      <alignment horizontal="center" vertical="center" wrapText="1"/>
    </xf>
    <xf numFmtId="0" fontId="31" fillId="8" borderId="50" xfId="39" applyFont="1" applyFill="1" applyBorder="1" applyAlignment="1">
      <alignment horizontal="left" vertical="center" wrapText="1"/>
    </xf>
    <xf numFmtId="171" fontId="31" fillId="8" borderId="50" xfId="39" applyNumberFormat="1" applyFont="1" applyFill="1" applyBorder="1" applyAlignment="1">
      <alignment horizontal="center" vertical="center" wrapText="1"/>
    </xf>
    <xf numFmtId="0" fontId="30" fillId="0" borderId="22" xfId="0" applyFont="1" applyBorder="1"/>
    <xf numFmtId="0" fontId="27" fillId="0" borderId="9" xfId="0" applyFont="1" applyBorder="1" applyAlignment="1">
      <alignment horizontal="center" vertical="center"/>
    </xf>
    <xf numFmtId="0" fontId="30" fillId="0" borderId="50" xfId="0" applyFont="1" applyBorder="1"/>
    <xf numFmtId="0" fontId="31" fillId="8" borderId="21" xfId="39" applyFont="1" applyFill="1" applyBorder="1" applyAlignment="1">
      <alignment horizontal="center" vertical="center" wrapText="1"/>
    </xf>
    <xf numFmtId="0" fontId="31" fillId="8" borderId="20" xfId="39" applyFont="1" applyFill="1" applyBorder="1" applyAlignment="1">
      <alignment horizontal="left" vertical="center" wrapText="1"/>
    </xf>
    <xf numFmtId="173" fontId="31" fillId="8" borderId="50" xfId="39" applyNumberFormat="1" applyFont="1" applyFill="1" applyBorder="1" applyAlignment="1">
      <alignment horizontal="center" vertical="center" wrapText="1"/>
    </xf>
    <xf numFmtId="0" fontId="31" fillId="8" borderId="24" xfId="39" applyFont="1" applyFill="1" applyBorder="1" applyAlignment="1">
      <alignment horizontal="center" vertical="center" wrapText="1"/>
    </xf>
    <xf numFmtId="0" fontId="31" fillId="8" borderId="23" xfId="39" applyFont="1" applyFill="1" applyBorder="1" applyAlignment="1">
      <alignment horizontal="left" vertical="center" wrapText="1"/>
    </xf>
    <xf numFmtId="173" fontId="31" fillId="8" borderId="22" xfId="39" applyNumberFormat="1" applyFont="1" applyFill="1" applyBorder="1" applyAlignment="1">
      <alignment horizontal="center" vertical="center" wrapText="1"/>
    </xf>
    <xf numFmtId="0" fontId="30" fillId="0" borderId="48" xfId="0" applyFont="1" applyBorder="1"/>
    <xf numFmtId="0" fontId="19" fillId="0" borderId="45" xfId="0" applyFont="1" applyBorder="1" applyAlignment="1">
      <alignment horizontal="center" vertical="center"/>
    </xf>
    <xf numFmtId="0" fontId="3" fillId="7" borderId="48" xfId="41" applyFont="1" applyFill="1" applyBorder="1" applyAlignment="1" applyProtection="1">
      <alignment horizontal="center" vertical="center" wrapText="1"/>
    </xf>
    <xf numFmtId="0" fontId="29" fillId="7" borderId="48" xfId="0" applyFont="1" applyFill="1" applyBorder="1" applyAlignment="1">
      <alignment horizontal="center" vertical="center"/>
    </xf>
    <xf numFmtId="0" fontId="3" fillId="9" borderId="22" xfId="41" applyFont="1" applyFill="1" applyBorder="1" applyAlignment="1" applyProtection="1">
      <alignment horizontal="center" vertical="center" wrapText="1"/>
    </xf>
    <xf numFmtId="0" fontId="29" fillId="9" borderId="22" xfId="0" applyFont="1" applyFill="1" applyBorder="1" applyAlignment="1">
      <alignment horizontal="center" vertical="center"/>
    </xf>
    <xf numFmtId="0" fontId="3" fillId="7" borderId="22" xfId="41" applyFont="1" applyFill="1" applyBorder="1" applyAlignment="1" applyProtection="1">
      <alignment horizontal="center" vertical="center" wrapText="1"/>
    </xf>
    <xf numFmtId="0" fontId="29" fillId="7" borderId="22" xfId="0" applyFont="1" applyFill="1" applyBorder="1" applyAlignment="1">
      <alignment horizontal="left" vertical="top" wrapText="1"/>
    </xf>
    <xf numFmtId="0" fontId="29" fillId="7" borderId="22" xfId="0" applyFont="1" applyFill="1" applyBorder="1" applyAlignment="1">
      <alignment horizontal="center" vertical="center"/>
    </xf>
    <xf numFmtId="0" fontId="27" fillId="0" borderId="51" xfId="0" applyFont="1" applyBorder="1" applyAlignment="1">
      <alignment horizontal="center" vertical="center"/>
    </xf>
    <xf numFmtId="1" fontId="3" fillId="4" borderId="48" xfId="42" applyNumberFormat="1" applyFont="1" applyFill="1" applyBorder="1" applyAlignment="1" applyProtection="1">
      <alignment horizontal="center" vertical="center" wrapText="1"/>
    </xf>
    <xf numFmtId="2" fontId="29" fillId="7" borderId="48" xfId="0" applyNumberFormat="1" applyFont="1" applyFill="1" applyBorder="1" applyAlignment="1">
      <alignment horizontal="left" vertical="center" wrapText="1"/>
    </xf>
    <xf numFmtId="2" fontId="29" fillId="7" borderId="48" xfId="0" applyNumberFormat="1" applyFont="1" applyFill="1" applyBorder="1" applyAlignment="1">
      <alignment horizontal="center" vertical="center" wrapText="1"/>
    </xf>
    <xf numFmtId="2" fontId="27" fillId="0" borderId="22" xfId="0" applyNumberFormat="1" applyFont="1" applyBorder="1"/>
    <xf numFmtId="1" fontId="3" fillId="4" borderId="22" xfId="42" applyNumberFormat="1" applyFont="1" applyFill="1" applyBorder="1" applyAlignment="1" applyProtection="1">
      <alignment horizontal="center" vertical="center" wrapText="1"/>
    </xf>
    <xf numFmtId="2" fontId="27" fillId="4" borderId="22" xfId="0" applyNumberFormat="1" applyFont="1" applyFill="1" applyBorder="1"/>
    <xf numFmtId="2" fontId="29" fillId="4" borderId="22" xfId="0" applyNumberFormat="1" applyFont="1" applyFill="1" applyBorder="1" applyAlignment="1">
      <alignment horizontal="left" vertical="center" wrapText="1"/>
    </xf>
    <xf numFmtId="2" fontId="29" fillId="4" borderId="51" xfId="0" applyNumberFormat="1" applyFont="1" applyFill="1" applyBorder="1" applyAlignment="1">
      <alignment horizontal="center" vertical="center" wrapText="1"/>
    </xf>
    <xf numFmtId="0" fontId="28" fillId="0" borderId="45" xfId="0" applyFont="1" applyBorder="1" applyAlignment="1">
      <alignment vertical="center" wrapText="1"/>
    </xf>
    <xf numFmtId="0" fontId="27" fillId="0" borderId="50" xfId="0" applyFont="1" applyBorder="1" applyAlignment="1">
      <alignment vertical="center"/>
    </xf>
    <xf numFmtId="4" fontId="31" fillId="8" borderId="50" xfId="39" applyNumberFormat="1" applyFont="1" applyFill="1" applyBorder="1" applyAlignment="1">
      <alignment horizontal="center" vertical="center" wrapText="1"/>
    </xf>
    <xf numFmtId="0" fontId="27" fillId="0" borderId="22" xfId="0" applyFont="1" applyBorder="1" applyAlignment="1">
      <alignment vertical="center"/>
    </xf>
    <xf numFmtId="0" fontId="30" fillId="0" borderId="51" xfId="0" applyFont="1" applyBorder="1"/>
    <xf numFmtId="0" fontId="26" fillId="0" borderId="9" xfId="0" applyFont="1" applyBorder="1" applyAlignment="1">
      <alignment horizontal="center" vertical="center"/>
    </xf>
    <xf numFmtId="0" fontId="30" fillId="0" borderId="22" xfId="0" applyFont="1" applyBorder="1" applyAlignment="1">
      <alignment horizontal="center" vertical="center"/>
    </xf>
    <xf numFmtId="0" fontId="30" fillId="0" borderId="9" xfId="0" applyFont="1" applyBorder="1"/>
    <xf numFmtId="165" fontId="26" fillId="0" borderId="9" xfId="0" applyNumberFormat="1" applyFont="1" applyBorder="1" applyAlignment="1">
      <alignment horizontal="left" vertical="center"/>
    </xf>
    <xf numFmtId="49" fontId="27" fillId="4" borderId="9" xfId="0" applyNumberFormat="1" applyFont="1" applyFill="1" applyBorder="1" applyAlignment="1">
      <alignment horizontal="center" vertical="center"/>
    </xf>
    <xf numFmtId="0" fontId="19" fillId="0" borderId="50" xfId="0" applyFont="1" applyBorder="1"/>
    <xf numFmtId="0" fontId="19" fillId="0" borderId="22" xfId="0" applyFont="1" applyBorder="1"/>
    <xf numFmtId="0" fontId="30" fillId="0" borderId="52" xfId="0" applyFont="1" applyBorder="1"/>
    <xf numFmtId="0" fontId="30" fillId="0" borderId="0" xfId="0" applyFont="1"/>
    <xf numFmtId="0" fontId="26" fillId="5" borderId="47" xfId="0" applyFont="1" applyFill="1" applyBorder="1" applyAlignment="1">
      <alignment horizontal="left" vertical="center"/>
    </xf>
    <xf numFmtId="0" fontId="27" fillId="0" borderId="53" xfId="0" applyFont="1" applyBorder="1" applyAlignment="1">
      <alignment horizontal="left" vertical="center"/>
    </xf>
    <xf numFmtId="0" fontId="27" fillId="0" borderId="84" xfId="0" applyFont="1" applyBorder="1"/>
    <xf numFmtId="0" fontId="27" fillId="0" borderId="57" xfId="0" applyFont="1" applyBorder="1"/>
    <xf numFmtId="44" fontId="4" fillId="0" borderId="46" xfId="0" applyNumberFormat="1" applyFont="1" applyFill="1" applyBorder="1" applyAlignment="1">
      <alignment horizontal="right" vertical="top" wrapText="1"/>
    </xf>
    <xf numFmtId="2" fontId="27" fillId="0" borderId="53" xfId="0" applyNumberFormat="1" applyFont="1" applyBorder="1" applyAlignment="1">
      <alignment vertical="center"/>
    </xf>
    <xf numFmtId="2" fontId="27" fillId="0" borderId="84" xfId="0" applyNumberFormat="1" applyFont="1" applyBorder="1"/>
    <xf numFmtId="0" fontId="27" fillId="0" borderId="64" xfId="0" applyFont="1" applyBorder="1"/>
    <xf numFmtId="0" fontId="30" fillId="0" borderId="57" xfId="0" applyFont="1" applyBorder="1"/>
    <xf numFmtId="0" fontId="30" fillId="0" borderId="46" xfId="0" applyFont="1" applyBorder="1"/>
    <xf numFmtId="4" fontId="28" fillId="0" borderId="46" xfId="0" applyNumberFormat="1" applyFont="1" applyBorder="1" applyAlignment="1">
      <alignment horizontal="center" vertical="center"/>
    </xf>
    <xf numFmtId="0" fontId="19" fillId="0" borderId="29" xfId="0" applyFont="1" applyBorder="1" applyAlignment="1">
      <alignment horizontal="left" vertical="center"/>
    </xf>
    <xf numFmtId="0" fontId="19" fillId="0" borderId="86" xfId="0" applyFont="1" applyBorder="1" applyAlignment="1">
      <alignment horizontal="left" vertical="center"/>
    </xf>
    <xf numFmtId="0" fontId="19" fillId="0" borderId="64" xfId="0" applyFont="1" applyBorder="1" applyAlignment="1">
      <alignment horizontal="left" vertical="center"/>
    </xf>
    <xf numFmtId="0" fontId="19" fillId="0" borderId="57" xfId="0" applyFont="1" applyBorder="1" applyAlignment="1">
      <alignment horizontal="left" vertical="center"/>
    </xf>
    <xf numFmtId="0" fontId="27" fillId="0" borderId="86" xfId="0" applyFont="1" applyBorder="1"/>
    <xf numFmtId="0" fontId="30" fillId="0" borderId="64" xfId="0" applyFont="1" applyBorder="1"/>
    <xf numFmtId="0" fontId="32" fillId="8" borderId="86" xfId="39" applyFont="1" applyFill="1" applyBorder="1" applyAlignment="1">
      <alignment horizontal="left" vertical="center" wrapText="1"/>
    </xf>
    <xf numFmtId="0" fontId="32" fillId="8" borderId="64" xfId="39" applyFont="1" applyFill="1" applyBorder="1" applyAlignment="1">
      <alignment horizontal="left" vertical="center" wrapText="1"/>
    </xf>
    <xf numFmtId="0" fontId="19" fillId="0" borderId="53" xfId="0" applyFont="1" applyBorder="1" applyAlignment="1">
      <alignment horizontal="left" vertical="center"/>
    </xf>
    <xf numFmtId="0" fontId="30" fillId="0" borderId="84" xfId="0" applyFont="1" applyBorder="1"/>
    <xf numFmtId="2" fontId="27" fillId="0" borderId="64" xfId="0" applyNumberFormat="1" applyFont="1" applyBorder="1"/>
    <xf numFmtId="0" fontId="30" fillId="0" borderId="86" xfId="0" applyFont="1" applyBorder="1"/>
    <xf numFmtId="0" fontId="30" fillId="0" borderId="88" xfId="0" applyFont="1" applyBorder="1"/>
    <xf numFmtId="0" fontId="30" fillId="0" borderId="68" xfId="0" applyFont="1" applyBorder="1"/>
    <xf numFmtId="0" fontId="19" fillId="0" borderId="86" xfId="0" applyFont="1" applyBorder="1"/>
    <xf numFmtId="0" fontId="19" fillId="0" borderId="64" xfId="0" applyFont="1" applyBorder="1"/>
    <xf numFmtId="0" fontId="30" fillId="0" borderId="89" xfId="0" applyFont="1" applyBorder="1"/>
    <xf numFmtId="0" fontId="30" fillId="0" borderId="67" xfId="0" applyFont="1" applyBorder="1"/>
    <xf numFmtId="0" fontId="3" fillId="0" borderId="57" xfId="3" applyFont="1" applyFill="1" applyBorder="1" applyAlignment="1">
      <alignment horizontal="center" vertical="center"/>
    </xf>
    <xf numFmtId="10" fontId="3" fillId="0" borderId="46" xfId="3" applyNumberFormat="1" applyFont="1" applyFill="1" applyBorder="1" applyAlignment="1">
      <alignment vertical="center"/>
    </xf>
    <xf numFmtId="170" fontId="16" fillId="0" borderId="43" xfId="4" quotePrefix="1" applyNumberFormat="1" applyFont="1" applyBorder="1" applyAlignment="1">
      <alignment horizontal="right" vertical="center"/>
    </xf>
    <xf numFmtId="10" fontId="16" fillId="0" borderId="43" xfId="4" applyNumberFormat="1" applyFont="1" applyBorder="1" applyAlignment="1">
      <alignment horizontal="right" vertical="center"/>
    </xf>
    <xf numFmtId="0" fontId="16" fillId="3" borderId="10" xfId="3" applyFont="1" applyFill="1" applyBorder="1" applyAlignment="1">
      <alignment horizontal="center" vertical="center"/>
    </xf>
    <xf numFmtId="43" fontId="16" fillId="3" borderId="10" xfId="1" applyFont="1" applyFill="1" applyBorder="1" applyAlignment="1">
      <alignment horizontal="center" vertical="center" wrapText="1"/>
    </xf>
    <xf numFmtId="43" fontId="16" fillId="3" borderId="10" xfId="1" applyFont="1" applyFill="1" applyBorder="1" applyAlignment="1">
      <alignment horizontal="center" vertical="center"/>
    </xf>
    <xf numFmtId="10" fontId="16" fillId="3" borderId="10" xfId="3" applyNumberFormat="1" applyFont="1" applyFill="1" applyBorder="1" applyAlignment="1">
      <alignment horizontal="center" vertical="center"/>
    </xf>
    <xf numFmtId="43" fontId="17" fillId="0" borderId="4" xfId="1" applyFont="1" applyBorder="1" applyAlignment="1">
      <alignment horizontal="right" vertical="center"/>
    </xf>
    <xf numFmtId="164" fontId="17" fillId="0" borderId="4" xfId="4" applyFont="1" applyBorder="1" applyAlignment="1">
      <alignment horizontal="right" vertical="center" wrapText="1"/>
    </xf>
    <xf numFmtId="10" fontId="17" fillId="0" borderId="4" xfId="26" applyNumberFormat="1" applyFont="1" applyFill="1" applyBorder="1" applyAlignment="1">
      <alignment horizontal="center" vertical="center"/>
    </xf>
    <xf numFmtId="10" fontId="17" fillId="0" borderId="4" xfId="27" applyNumberFormat="1" applyFont="1" applyFill="1" applyBorder="1" applyAlignment="1">
      <alignment vertical="center"/>
    </xf>
    <xf numFmtId="0" fontId="17" fillId="0" borderId="57" xfId="3" applyFont="1" applyFill="1" applyBorder="1" applyAlignment="1">
      <alignment horizontal="center" vertical="center"/>
    </xf>
    <xf numFmtId="0" fontId="17" fillId="0" borderId="0" xfId="3" applyFont="1" applyFill="1" applyBorder="1" applyAlignment="1">
      <alignment horizontal="right" vertical="center"/>
    </xf>
    <xf numFmtId="43" fontId="17" fillId="0" borderId="0" xfId="1" applyFont="1" applyFill="1" applyBorder="1" applyAlignment="1">
      <alignment horizontal="right" vertical="center"/>
    </xf>
    <xf numFmtId="0" fontId="17" fillId="0" borderId="65" xfId="3" applyFont="1" applyFill="1" applyBorder="1" applyAlignment="1">
      <alignment horizontal="center" vertical="center"/>
    </xf>
    <xf numFmtId="0" fontId="17" fillId="0" borderId="3" xfId="3" applyFont="1" applyFill="1" applyBorder="1" applyAlignment="1">
      <alignment horizontal="right" vertical="center"/>
    </xf>
    <xf numFmtId="43" fontId="17" fillId="0" borderId="3" xfId="1" applyFont="1" applyFill="1" applyBorder="1" applyAlignment="1">
      <alignment horizontal="right" vertical="center"/>
    </xf>
    <xf numFmtId="0" fontId="19" fillId="0" borderId="4" xfId="0" applyFont="1" applyBorder="1" applyAlignment="1">
      <alignment vertical="center" wrapText="1"/>
    </xf>
    <xf numFmtId="0" fontId="17" fillId="0" borderId="9" xfId="3" applyFont="1" applyFill="1" applyBorder="1" applyAlignment="1">
      <alignment vertical="center"/>
    </xf>
    <xf numFmtId="0" fontId="17" fillId="0" borderId="4" xfId="3" applyFont="1" applyFill="1" applyBorder="1" applyAlignment="1">
      <alignment vertical="center" wrapText="1"/>
    </xf>
    <xf numFmtId="0" fontId="26" fillId="4" borderId="6" xfId="0" applyFont="1" applyFill="1" applyBorder="1" applyAlignment="1">
      <alignment horizontal="right" vertical="center"/>
    </xf>
    <xf numFmtId="0" fontId="16" fillId="0" borderId="30" xfId="5" applyFont="1" applyFill="1" applyBorder="1" applyAlignment="1">
      <alignment horizontal="right" vertical="center"/>
    </xf>
    <xf numFmtId="0" fontId="16" fillId="0" borderId="6" xfId="5" applyFont="1" applyFill="1" applyBorder="1" applyAlignment="1">
      <alignment horizontal="right" vertical="center"/>
    </xf>
    <xf numFmtId="0" fontId="16" fillId="0" borderId="4" xfId="5" applyFont="1" applyFill="1" applyBorder="1" applyAlignment="1">
      <alignment horizontal="right" vertical="center"/>
    </xf>
    <xf numFmtId="0" fontId="16" fillId="0" borderId="4" xfId="3" applyFont="1" applyFill="1" applyBorder="1" applyAlignment="1">
      <alignment horizontal="center" vertical="center"/>
    </xf>
    <xf numFmtId="0" fontId="16" fillId="0" borderId="8" xfId="5" applyFont="1" applyFill="1" applyBorder="1" applyAlignment="1">
      <alignment horizontal="right" vertical="center"/>
    </xf>
    <xf numFmtId="0" fontId="16" fillId="0" borderId="6" xfId="3" applyFont="1" applyBorder="1" applyAlignment="1">
      <alignment horizontal="right" vertical="center"/>
    </xf>
    <xf numFmtId="0" fontId="16" fillId="0" borderId="91" xfId="5" applyFont="1" applyFill="1" applyBorder="1" applyAlignment="1">
      <alignment horizontal="right" vertical="center"/>
    </xf>
    <xf numFmtId="0" fontId="17" fillId="0" borderId="4" xfId="3" applyFont="1" applyFill="1" applyBorder="1" applyAlignment="1">
      <alignment horizontal="center" vertical="center" wrapText="1"/>
    </xf>
    <xf numFmtId="43" fontId="17" fillId="0" borderId="4" xfId="3" applyNumberFormat="1" applyFont="1" applyFill="1" applyBorder="1" applyAlignment="1">
      <alignment vertical="center" wrapText="1"/>
    </xf>
    <xf numFmtId="0" fontId="17" fillId="0" borderId="4" xfId="3" applyNumberFormat="1" applyFont="1" applyFill="1" applyBorder="1" applyAlignment="1">
      <alignment horizontal="center" vertical="center" wrapText="1"/>
    </xf>
    <xf numFmtId="0" fontId="19" fillId="0" borderId="4" xfId="0" applyFont="1" applyBorder="1" applyAlignment="1">
      <alignment vertical="center"/>
    </xf>
    <xf numFmtId="0" fontId="17" fillId="0" borderId="4" xfId="0"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0" fontId="17" fillId="0" borderId="4" xfId="0" applyFont="1" applyBorder="1" applyAlignment="1">
      <alignment horizontal="center" vertical="center" wrapText="1"/>
    </xf>
    <xf numFmtId="165" fontId="17" fillId="0" borderId="4" xfId="4" applyNumberFormat="1" applyFont="1" applyBorder="1" applyAlignment="1">
      <alignment horizontal="right" vertical="center" wrapText="1"/>
    </xf>
    <xf numFmtId="165" fontId="17" fillId="0" borderId="43" xfId="4" applyNumberFormat="1" applyFont="1" applyBorder="1" applyAlignment="1">
      <alignment horizontal="right" vertical="center"/>
    </xf>
    <xf numFmtId="43" fontId="16" fillId="0" borderId="4" xfId="1" applyFont="1" applyFill="1" applyBorder="1" applyAlignment="1">
      <alignment horizontal="right" vertical="center"/>
    </xf>
    <xf numFmtId="43" fontId="16" fillId="0" borderId="32" xfId="1" applyFont="1" applyFill="1" applyBorder="1" applyAlignment="1">
      <alignment horizontal="right" vertical="center"/>
    </xf>
    <xf numFmtId="0" fontId="19" fillId="0" borderId="0" xfId="6" applyFont="1" applyBorder="1" applyAlignment="1">
      <alignment horizontal="left"/>
    </xf>
    <xf numFmtId="0" fontId="19" fillId="0" borderId="0" xfId="6" applyFont="1" applyBorder="1"/>
    <xf numFmtId="0" fontId="18" fillId="3" borderId="1" xfId="6" applyFont="1" applyFill="1" applyBorder="1" applyAlignment="1">
      <alignment horizontal="center"/>
    </xf>
    <xf numFmtId="0" fontId="19" fillId="0" borderId="19" xfId="6" applyFont="1" applyBorder="1"/>
    <xf numFmtId="0" fontId="19" fillId="0" borderId="6" xfId="6" applyFont="1" applyBorder="1"/>
    <xf numFmtId="0" fontId="19" fillId="0" borderId="19" xfId="6" applyFont="1" applyFill="1" applyBorder="1"/>
    <xf numFmtId="0" fontId="19" fillId="0" borderId="0" xfId="6" applyFont="1" applyFill="1" applyBorder="1"/>
    <xf numFmtId="174" fontId="31" fillId="8" borderId="50" xfId="39" applyNumberFormat="1" applyFont="1" applyFill="1" applyBorder="1" applyAlignment="1">
      <alignment horizontal="center" vertical="center" wrapText="1"/>
    </xf>
    <xf numFmtId="174" fontId="31" fillId="8" borderId="22" xfId="39" applyNumberFormat="1" applyFont="1" applyFill="1" applyBorder="1" applyAlignment="1">
      <alignment horizontal="center" vertical="center" wrapText="1"/>
    </xf>
    <xf numFmtId="175" fontId="29" fillId="9" borderId="22" xfId="0" applyNumberFormat="1" applyFont="1" applyFill="1" applyBorder="1" applyAlignment="1">
      <alignment horizontal="center" vertical="center"/>
    </xf>
    <xf numFmtId="172" fontId="29" fillId="7" borderId="48" xfId="0" applyNumberFormat="1" applyFont="1" applyFill="1" applyBorder="1" applyAlignment="1">
      <alignment horizontal="center" vertical="center"/>
    </xf>
    <xf numFmtId="172" fontId="29" fillId="4" borderId="51" xfId="0" applyNumberFormat="1" applyFont="1" applyFill="1" applyBorder="1" applyAlignment="1">
      <alignment horizontal="center" vertical="center"/>
    </xf>
    <xf numFmtId="0" fontId="16" fillId="0" borderId="32" xfId="5" applyFont="1" applyFill="1" applyBorder="1" applyAlignment="1">
      <alignment horizontal="right" vertical="center"/>
    </xf>
    <xf numFmtId="2" fontId="27" fillId="0" borderId="45" xfId="0" applyNumberFormat="1" applyFont="1" applyBorder="1" applyAlignment="1">
      <alignment horizontal="center" vertical="center"/>
    </xf>
    <xf numFmtId="0" fontId="30" fillId="0" borderId="9" xfId="0" applyFont="1" applyBorder="1" applyAlignment="1">
      <alignment horizontal="center" vertical="center"/>
    </xf>
    <xf numFmtId="164" fontId="16" fillId="0" borderId="4" xfId="4" applyFont="1" applyFill="1" applyBorder="1" applyAlignment="1">
      <alignment vertical="center"/>
    </xf>
    <xf numFmtId="164" fontId="16" fillId="0" borderId="4" xfId="4" applyFont="1" applyBorder="1" applyAlignment="1">
      <alignment vertical="center" wrapText="1"/>
    </xf>
    <xf numFmtId="170" fontId="16" fillId="0" borderId="43" xfId="4" applyNumberFormat="1" applyFont="1" applyBorder="1" applyAlignment="1">
      <alignment horizontal="center" vertical="center" wrapText="1"/>
    </xf>
    <xf numFmtId="164" fontId="16" fillId="0" borderId="4" xfId="4" applyFont="1" applyBorder="1" applyAlignment="1">
      <alignment horizontal="left" vertical="center" wrapText="1"/>
    </xf>
    <xf numFmtId="0" fontId="20" fillId="0" borderId="4" xfId="0" applyFont="1" applyBorder="1" applyAlignment="1">
      <alignment horizontal="left" vertical="center" wrapText="1"/>
    </xf>
    <xf numFmtId="0" fontId="4" fillId="5" borderId="47"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29" fillId="7" borderId="22" xfId="0" applyFont="1" applyFill="1" applyBorder="1" applyAlignment="1">
      <alignment horizontal="left" vertical="top" wrapText="1" indent="1"/>
    </xf>
    <xf numFmtId="0" fontId="29" fillId="9" borderId="22" xfId="0" applyFont="1" applyFill="1" applyBorder="1" applyAlignment="1">
      <alignment horizontal="left" vertical="top" wrapText="1" indent="1"/>
    </xf>
    <xf numFmtId="0" fontId="29" fillId="7" borderId="48" xfId="0" applyFont="1" applyFill="1" applyBorder="1" applyAlignment="1">
      <alignment horizontal="left" vertical="top" wrapText="1" indent="1"/>
    </xf>
    <xf numFmtId="0" fontId="29" fillId="9" borderId="22" xfId="0" applyFont="1" applyFill="1" applyBorder="1" applyAlignment="1">
      <alignment horizontal="left" vertical="top" wrapText="1"/>
    </xf>
    <xf numFmtId="0" fontId="29" fillId="7" borderId="48" xfId="0" applyFont="1" applyFill="1" applyBorder="1" applyAlignment="1">
      <alignment vertical="top" wrapText="1"/>
    </xf>
    <xf numFmtId="0" fontId="16" fillId="3" borderId="42" xfId="3" applyFont="1" applyFill="1" applyBorder="1" applyAlignment="1">
      <alignment horizontal="center" vertical="center"/>
    </xf>
    <xf numFmtId="0" fontId="3" fillId="0" borderId="48" xfId="3" applyBorder="1" applyAlignment="1">
      <alignment horizontal="center" vertical="center" wrapText="1"/>
    </xf>
    <xf numFmtId="0" fontId="17" fillId="0" borderId="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2" xfId="0" applyFont="1" applyBorder="1" applyAlignment="1">
      <alignment horizontal="center" vertical="center" wrapText="1"/>
    </xf>
    <xf numFmtId="2" fontId="3" fillId="0" borderId="22" xfId="0" applyNumberFormat="1" applyFont="1" applyBorder="1" applyAlignment="1">
      <alignment horizontal="center" vertical="center" wrapText="1"/>
    </xf>
    <xf numFmtId="4" fontId="3" fillId="0" borderId="63" xfId="0" applyNumberFormat="1" applyFont="1" applyBorder="1" applyAlignment="1">
      <alignment horizontal="center" vertical="center" wrapText="1"/>
    </xf>
    <xf numFmtId="10" fontId="3" fillId="0" borderId="22" xfId="0" applyNumberFormat="1" applyFont="1" applyBorder="1" applyAlignment="1">
      <alignment horizontal="center" vertical="center" wrapText="1"/>
    </xf>
    <xf numFmtId="0" fontId="31" fillId="0" borderId="22" xfId="39" applyFont="1" applyBorder="1" applyAlignment="1">
      <alignment horizontal="center" vertical="center" wrapText="1"/>
    </xf>
    <xf numFmtId="0" fontId="19"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right" vertical="top" wrapText="1"/>
    </xf>
    <xf numFmtId="4" fontId="4" fillId="0" borderId="0" xfId="0" applyNumberFormat="1" applyFont="1" applyAlignment="1">
      <alignment horizontal="right" vertical="top" wrapText="1"/>
    </xf>
    <xf numFmtId="4" fontId="4" fillId="0" borderId="46" xfId="0" applyNumberFormat="1" applyFont="1" applyBorder="1" applyAlignment="1">
      <alignment horizontal="right" vertical="top" wrapText="1"/>
    </xf>
    <xf numFmtId="0" fontId="4" fillId="0" borderId="45" xfId="3" applyFont="1" applyBorder="1" applyAlignment="1">
      <alignment horizontal="center" vertical="center"/>
    </xf>
    <xf numFmtId="0" fontId="3" fillId="0" borderId="22" xfId="3" applyBorder="1" applyAlignment="1">
      <alignment horizontal="center" vertical="center" wrapText="1"/>
    </xf>
    <xf numFmtId="0" fontId="4" fillId="0" borderId="22" xfId="3" applyFont="1" applyBorder="1" applyAlignment="1">
      <alignment vertical="center" wrapText="1"/>
    </xf>
    <xf numFmtId="0" fontId="3" fillId="0" borderId="45" xfId="0" applyFont="1" applyBorder="1" applyAlignment="1">
      <alignment horizontal="center" vertical="center" wrapText="1"/>
    </xf>
    <xf numFmtId="44" fontId="3" fillId="0" borderId="45" xfId="0" applyNumberFormat="1" applyFont="1" applyBorder="1" applyAlignment="1">
      <alignment horizontal="center" vertical="center" wrapText="1"/>
    </xf>
    <xf numFmtId="0" fontId="27" fillId="0" borderId="0" xfId="0" applyFont="1"/>
    <xf numFmtId="0" fontId="28" fillId="0" borderId="0" xfId="0" applyFont="1" applyAlignment="1">
      <alignment horizontal="center"/>
    </xf>
    <xf numFmtId="4" fontId="31" fillId="0" borderId="22" xfId="39" applyNumberFormat="1" applyFont="1" applyBorder="1" applyAlignment="1">
      <alignment horizontal="center" vertical="center" wrapText="1"/>
    </xf>
    <xf numFmtId="0" fontId="4" fillId="0" borderId="48" xfId="3" applyFont="1" applyBorder="1" applyAlignment="1">
      <alignment vertical="center" wrapText="1"/>
    </xf>
    <xf numFmtId="0" fontId="17" fillId="0" borderId="36" xfId="0" applyFont="1" applyBorder="1" applyAlignment="1">
      <alignment horizontal="right" vertical="top" wrapText="1"/>
    </xf>
    <xf numFmtId="4" fontId="16" fillId="0" borderId="36" xfId="0" applyNumberFormat="1" applyFont="1" applyBorder="1" applyAlignment="1">
      <alignment horizontal="right" vertical="top" wrapText="1"/>
    </xf>
    <xf numFmtId="4" fontId="16" fillId="0" borderId="87" xfId="0" applyNumberFormat="1" applyFont="1" applyBorder="1" applyAlignment="1">
      <alignment horizontal="right" vertical="top" wrapText="1"/>
    </xf>
    <xf numFmtId="0" fontId="4" fillId="0" borderId="45" xfId="3" applyFont="1" applyBorder="1" applyAlignment="1">
      <alignment vertical="center" wrapText="1"/>
    </xf>
    <xf numFmtId="0" fontId="17" fillId="0" borderId="45" xfId="0" applyFont="1" applyBorder="1" applyAlignment="1">
      <alignment horizontal="center" vertical="center" wrapText="1"/>
    </xf>
    <xf numFmtId="2" fontId="4" fillId="0" borderId="45" xfId="3" applyNumberFormat="1" applyFont="1" applyBorder="1" applyAlignment="1">
      <alignment horizontal="center" vertical="center" wrapText="1"/>
    </xf>
    <xf numFmtId="2" fontId="4" fillId="0" borderId="45" xfId="3" applyNumberFormat="1" applyFont="1" applyBorder="1" applyAlignment="1">
      <alignment vertical="center" wrapText="1"/>
    </xf>
    <xf numFmtId="173" fontId="3" fillId="0" borderId="50" xfId="0" applyNumberFormat="1" applyFont="1" applyBorder="1" applyAlignment="1">
      <alignment horizontal="center" vertical="center" wrapText="1"/>
    </xf>
    <xf numFmtId="173" fontId="3" fillId="0" borderId="22" xfId="0" applyNumberFormat="1" applyFont="1" applyBorder="1" applyAlignment="1">
      <alignment horizontal="center" vertical="center" wrapText="1"/>
    </xf>
    <xf numFmtId="0" fontId="27" fillId="0" borderId="52" xfId="0" applyFont="1" applyBorder="1"/>
    <xf numFmtId="0" fontId="28" fillId="0" borderId="52" xfId="0" applyFont="1" applyBorder="1" applyAlignment="1">
      <alignment horizontal="center"/>
    </xf>
    <xf numFmtId="4" fontId="28" fillId="0" borderId="52" xfId="0" applyNumberFormat="1" applyFont="1" applyBorder="1" applyAlignment="1">
      <alignment horizontal="right" vertical="center"/>
    </xf>
    <xf numFmtId="4" fontId="28" fillId="0" borderId="67" xfId="0" applyNumberFormat="1" applyFont="1" applyBorder="1" applyAlignment="1">
      <alignment horizontal="right" vertical="center"/>
    </xf>
    <xf numFmtId="0" fontId="17" fillId="0" borderId="57" xfId="3" applyFont="1" applyBorder="1" applyAlignment="1">
      <alignment vertical="center" wrapText="1"/>
    </xf>
    <xf numFmtId="0" fontId="17" fillId="0" borderId="0" xfId="3" applyFont="1" applyBorder="1" applyAlignment="1">
      <alignment vertical="center" wrapText="1"/>
    </xf>
    <xf numFmtId="0" fontId="19" fillId="0" borderId="0" xfId="0" applyFont="1" applyBorder="1" applyAlignment="1">
      <alignment vertical="center" wrapText="1"/>
    </xf>
    <xf numFmtId="2" fontId="17" fillId="0" borderId="0" xfId="3" applyNumberFormat="1" applyFont="1" applyBorder="1" applyAlignment="1">
      <alignment horizontal="center" vertical="center"/>
    </xf>
    <xf numFmtId="43" fontId="17" fillId="0" borderId="0" xfId="1" applyFont="1" applyBorder="1" applyAlignment="1">
      <alignment horizontal="right" vertical="center"/>
    </xf>
    <xf numFmtId="164" fontId="17" fillId="0" borderId="0" xfId="4" applyFont="1" applyBorder="1" applyAlignment="1">
      <alignment horizontal="right" vertical="center" wrapText="1"/>
    </xf>
    <xf numFmtId="164" fontId="17" fillId="0" borderId="7" xfId="4" applyFont="1" applyFill="1" applyBorder="1" applyAlignment="1">
      <alignment horizontal="right" vertical="center"/>
    </xf>
    <xf numFmtId="10" fontId="17" fillId="0" borderId="18" xfId="26" applyNumberFormat="1" applyFont="1" applyFill="1" applyBorder="1" applyAlignment="1">
      <alignment horizontal="center" vertical="center"/>
    </xf>
    <xf numFmtId="10" fontId="17" fillId="0" borderId="8" xfId="27" applyNumberFormat="1" applyFont="1" applyFill="1" applyBorder="1" applyAlignment="1">
      <alignment vertical="center"/>
    </xf>
    <xf numFmtId="10" fontId="16" fillId="0" borderId="43" xfId="26" quotePrefix="1" applyNumberFormat="1" applyFont="1" applyBorder="1" applyAlignment="1">
      <alignment horizontal="right" vertical="center"/>
    </xf>
    <xf numFmtId="10" fontId="16" fillId="0" borderId="42" xfId="1" applyNumberFormat="1" applyFont="1" applyBorder="1" applyAlignment="1">
      <alignment vertical="center" wrapText="1"/>
    </xf>
    <xf numFmtId="0" fontId="16" fillId="0" borderId="60" xfId="5" applyFont="1" applyFill="1" applyBorder="1" applyAlignment="1">
      <alignment horizontal="right" vertical="center"/>
    </xf>
    <xf numFmtId="43" fontId="16" fillId="0" borderId="39" xfId="1" applyFont="1" applyBorder="1" applyAlignment="1">
      <alignment vertical="center" wrapText="1"/>
    </xf>
    <xf numFmtId="43" fontId="16" fillId="0" borderId="32" xfId="1" applyFont="1" applyBorder="1" applyAlignment="1">
      <alignment vertical="center" wrapText="1"/>
    </xf>
    <xf numFmtId="43" fontId="16" fillId="0" borderId="44" xfId="1" applyFont="1" applyBorder="1" applyAlignment="1">
      <alignment vertical="center" wrapText="1"/>
    </xf>
    <xf numFmtId="0" fontId="16" fillId="0" borderId="9" xfId="5" applyFont="1" applyFill="1" applyBorder="1" applyAlignment="1">
      <alignment horizontal="right" vertical="center"/>
    </xf>
    <xf numFmtId="0" fontId="16" fillId="0" borderId="8" xfId="5" applyFont="1" applyBorder="1" applyAlignment="1">
      <alignment horizontal="right" vertical="center"/>
    </xf>
    <xf numFmtId="10" fontId="26" fillId="4" borderId="42" xfId="1" applyNumberFormat="1" applyFont="1" applyFill="1" applyBorder="1" applyAlignment="1">
      <alignment vertical="center"/>
    </xf>
    <xf numFmtId="0" fontId="16" fillId="0" borderId="29" xfId="5" applyFont="1" applyFill="1" applyBorder="1" applyAlignment="1">
      <alignment horizontal="right" vertical="center"/>
    </xf>
    <xf numFmtId="10" fontId="16" fillId="0" borderId="54" xfId="4" applyNumberFormat="1" applyFont="1" applyBorder="1" applyAlignment="1">
      <alignment horizontal="center" vertical="center" wrapText="1"/>
    </xf>
    <xf numFmtId="10" fontId="16" fillId="0" borderId="43" xfId="4" applyNumberFormat="1" applyFont="1" applyBorder="1" applyAlignment="1">
      <alignment horizontal="center" vertical="center" wrapText="1"/>
    </xf>
    <xf numFmtId="0" fontId="16" fillId="0" borderId="38" xfId="3" applyFont="1" applyBorder="1" applyAlignment="1">
      <alignment horizontal="right" vertical="center"/>
    </xf>
    <xf numFmtId="10" fontId="16" fillId="0" borderId="39" xfId="4" applyNumberFormat="1" applyFont="1" applyBorder="1" applyAlignment="1">
      <alignment horizontal="center" vertical="center" wrapText="1"/>
    </xf>
    <xf numFmtId="0" fontId="17" fillId="4" borderId="4" xfId="3" applyFont="1" applyFill="1" applyBorder="1" applyAlignment="1">
      <alignment horizontal="center" vertical="center" wrapText="1"/>
    </xf>
    <xf numFmtId="164" fontId="16" fillId="0" borderId="4" xfId="4" applyFont="1" applyFill="1" applyBorder="1" applyAlignment="1">
      <alignment horizontal="right" vertical="center"/>
    </xf>
    <xf numFmtId="2" fontId="17" fillId="4" borderId="4" xfId="1" applyNumberFormat="1" applyFont="1" applyFill="1" applyBorder="1" applyAlignment="1">
      <alignment horizontal="center" vertical="center"/>
    </xf>
    <xf numFmtId="44" fontId="18" fillId="3" borderId="43" xfId="4" applyNumberFormat="1" applyFont="1" applyFill="1" applyBorder="1" applyAlignment="1">
      <alignment horizontal="right" vertical="center" wrapText="1"/>
    </xf>
    <xf numFmtId="44" fontId="17" fillId="0" borderId="4" xfId="4" applyNumberFormat="1" applyFont="1" applyFill="1" applyBorder="1" applyAlignment="1">
      <alignment horizontal="right" vertical="center"/>
    </xf>
    <xf numFmtId="44" fontId="17" fillId="0" borderId="43" xfId="4" applyNumberFormat="1" applyFont="1" applyFill="1" applyBorder="1" applyAlignment="1">
      <alignment horizontal="right" vertical="center"/>
    </xf>
    <xf numFmtId="44" fontId="17" fillId="0" borderId="4" xfId="3" applyNumberFormat="1" applyFont="1" applyFill="1" applyBorder="1" applyAlignment="1">
      <alignment vertical="center" wrapText="1"/>
    </xf>
    <xf numFmtId="44" fontId="17" fillId="0" borderId="4" xfId="4" applyNumberFormat="1" applyFont="1" applyFill="1" applyBorder="1" applyAlignment="1">
      <alignment horizontal="right" vertical="center" wrapText="1"/>
    </xf>
    <xf numFmtId="44" fontId="17" fillId="0" borderId="4" xfId="4" applyNumberFormat="1" applyFont="1" applyBorder="1" applyAlignment="1">
      <alignment horizontal="right" vertical="center" wrapText="1"/>
    </xf>
    <xf numFmtId="44" fontId="17" fillId="0" borderId="43" xfId="4" applyNumberFormat="1" applyFont="1" applyBorder="1" applyAlignment="1">
      <alignment horizontal="right" vertical="center"/>
    </xf>
    <xf numFmtId="43" fontId="17" fillId="0" borderId="4" xfId="1" applyFont="1" applyFill="1" applyBorder="1" applyAlignment="1">
      <alignment horizontal="center" vertical="center"/>
    </xf>
    <xf numFmtId="0" fontId="3" fillId="0" borderId="0" xfId="3" applyFont="1" applyAlignment="1">
      <alignment vertical="center"/>
    </xf>
    <xf numFmtId="0" fontId="19" fillId="0" borderId="4" xfId="0" applyFont="1" applyBorder="1" applyAlignment="1">
      <alignment horizontal="center" vertical="center"/>
    </xf>
    <xf numFmtId="0" fontId="16" fillId="3" borderId="4" xfId="3" applyFont="1" applyFill="1" applyBorder="1" applyAlignment="1">
      <alignment horizontal="center" vertical="center"/>
    </xf>
    <xf numFmtId="0" fontId="16" fillId="3" borderId="43" xfId="3" applyFont="1" applyFill="1" applyBorder="1" applyAlignment="1">
      <alignment horizontal="center" vertical="center"/>
    </xf>
    <xf numFmtId="0" fontId="16" fillId="3" borderId="30" xfId="3" applyFont="1" applyFill="1" applyBorder="1" applyAlignment="1">
      <alignment horizontal="center" vertical="center"/>
    </xf>
    <xf numFmtId="0" fontId="16" fillId="3" borderId="4" xfId="3" applyFont="1" applyFill="1" applyBorder="1" applyAlignment="1">
      <alignment horizontal="center" vertical="center" wrapText="1"/>
    </xf>
    <xf numFmtId="0" fontId="16" fillId="4" borderId="0" xfId="3" applyFont="1" applyFill="1" applyBorder="1" applyAlignment="1">
      <alignment horizontal="center" vertical="center" wrapText="1"/>
    </xf>
    <xf numFmtId="0" fontId="16" fillId="4" borderId="0" xfId="3" applyFont="1" applyFill="1" applyBorder="1" applyAlignment="1">
      <alignment horizontal="center" vertical="center"/>
    </xf>
    <xf numFmtId="0" fontId="16" fillId="3" borderId="39" xfId="3" applyFont="1" applyFill="1" applyBorder="1" applyAlignment="1">
      <alignment horizontal="center" vertical="center"/>
    </xf>
    <xf numFmtId="44" fontId="16" fillId="0" borderId="43" xfId="27" applyNumberFormat="1" applyFont="1" applyFill="1" applyBorder="1" applyAlignment="1">
      <alignment horizontal="right" vertical="center"/>
    </xf>
    <xf numFmtId="44" fontId="16" fillId="0" borderId="44" xfId="27" applyNumberFormat="1" applyFont="1" applyFill="1" applyBorder="1" applyAlignment="1">
      <alignment horizontal="right" vertical="center"/>
    </xf>
    <xf numFmtId="2" fontId="17" fillId="0" borderId="4" xfId="3" applyNumberFormat="1" applyFont="1" applyBorder="1" applyAlignment="1">
      <alignment horizontal="right" vertical="center"/>
    </xf>
    <xf numFmtId="44" fontId="17" fillId="0" borderId="4" xfId="1" applyNumberFormat="1" applyFont="1" applyBorder="1" applyAlignment="1">
      <alignment horizontal="right" vertical="center"/>
    </xf>
    <xf numFmtId="44" fontId="17" fillId="0" borderId="4" xfId="3" applyNumberFormat="1" applyFont="1" applyBorder="1" applyAlignment="1">
      <alignment horizontal="center" vertical="center"/>
    </xf>
    <xf numFmtId="10" fontId="18" fillId="0" borderId="59" xfId="6" applyNumberFormat="1" applyFont="1" applyBorder="1" applyAlignment="1">
      <alignment horizontal="center" vertical="center"/>
    </xf>
    <xf numFmtId="10" fontId="19" fillId="5" borderId="41" xfId="6" applyNumberFormat="1" applyFont="1" applyFill="1" applyBorder="1"/>
    <xf numFmtId="10" fontId="26" fillId="5" borderId="41" xfId="6" applyNumberFormat="1" applyFont="1" applyFill="1" applyBorder="1" applyAlignment="1">
      <alignment horizontal="center"/>
    </xf>
    <xf numFmtId="10" fontId="19" fillId="0" borderId="46" xfId="6" applyNumberFormat="1" applyFont="1" applyBorder="1"/>
    <xf numFmtId="10" fontId="19" fillId="5" borderId="59" xfId="6" applyNumberFormat="1" applyFont="1" applyFill="1" applyBorder="1"/>
    <xf numFmtId="10" fontId="18" fillId="5" borderId="41" xfId="6" applyNumberFormat="1" applyFont="1" applyFill="1" applyBorder="1" applyAlignment="1">
      <alignment horizontal="center"/>
    </xf>
    <xf numFmtId="0" fontId="19" fillId="0" borderId="57" xfId="6" applyFont="1" applyBorder="1" applyAlignment="1">
      <alignment horizontal="left"/>
    </xf>
    <xf numFmtId="0" fontId="19" fillId="0" borderId="46" xfId="6" applyFont="1" applyBorder="1"/>
    <xf numFmtId="0" fontId="18" fillId="3" borderId="97" xfId="6" applyFont="1" applyFill="1" applyBorder="1" applyAlignment="1">
      <alignment horizontal="center"/>
    </xf>
    <xf numFmtId="10" fontId="18" fillId="3" borderId="100" xfId="6" applyNumberFormat="1" applyFont="1" applyFill="1" applyBorder="1"/>
    <xf numFmtId="0" fontId="19" fillId="0" borderId="57" xfId="6" applyFont="1" applyBorder="1"/>
    <xf numFmtId="0" fontId="26" fillId="0" borderId="43" xfId="6" applyFont="1" applyBorder="1" applyAlignment="1">
      <alignment horizontal="center"/>
    </xf>
    <xf numFmtId="0" fontId="19" fillId="0" borderId="40" xfId="6" applyFont="1" applyBorder="1"/>
    <xf numFmtId="10" fontId="19" fillId="0" borderId="43" xfId="6" applyNumberFormat="1" applyFont="1" applyBorder="1" applyAlignment="1">
      <alignment horizontal="center"/>
    </xf>
    <xf numFmtId="0" fontId="19" fillId="0" borderId="40" xfId="6" applyFont="1" applyFill="1" applyBorder="1"/>
    <xf numFmtId="10" fontId="17" fillId="0" borderId="43" xfId="6" applyNumberFormat="1" applyFont="1" applyBorder="1" applyAlignment="1">
      <alignment horizontal="center"/>
    </xf>
    <xf numFmtId="9" fontId="17" fillId="0" borderId="43" xfId="3" applyNumberFormat="1" applyFont="1" applyBorder="1" applyAlignment="1">
      <alignment horizontal="center"/>
    </xf>
    <xf numFmtId="0" fontId="19" fillId="0" borderId="57" xfId="6" applyFont="1" applyFill="1" applyBorder="1"/>
    <xf numFmtId="10" fontId="17" fillId="0" borderId="43" xfId="3" applyNumberFormat="1" applyFont="1" applyBorder="1" applyAlignment="1">
      <alignment horizontal="center"/>
    </xf>
    <xf numFmtId="0" fontId="17" fillId="0" borderId="58" xfId="3" applyFont="1" applyBorder="1"/>
    <xf numFmtId="0" fontId="17" fillId="0" borderId="43" xfId="3" applyFont="1" applyBorder="1"/>
    <xf numFmtId="0" fontId="3" fillId="0" borderId="65" xfId="3" applyBorder="1"/>
    <xf numFmtId="0" fontId="3" fillId="0" borderId="3" xfId="3" applyBorder="1"/>
    <xf numFmtId="0" fontId="3" fillId="0" borderId="74" xfId="3" applyBorder="1"/>
    <xf numFmtId="44" fontId="27" fillId="0" borderId="45" xfId="0" applyNumberFormat="1" applyFont="1" applyBorder="1"/>
    <xf numFmtId="44" fontId="3" fillId="0" borderId="49" xfId="4" applyNumberFormat="1" applyFont="1" applyFill="1" applyBorder="1" applyAlignment="1">
      <alignment horizontal="right" vertical="center"/>
    </xf>
    <xf numFmtId="44" fontId="27" fillId="0" borderId="54" xfId="0" applyNumberFormat="1" applyFont="1" applyBorder="1" applyAlignment="1">
      <alignment horizontal="center" vertical="center"/>
    </xf>
    <xf numFmtId="44" fontId="29" fillId="7" borderId="85" xfId="0" applyNumberFormat="1" applyFont="1" applyFill="1" applyBorder="1" applyAlignment="1">
      <alignment horizontal="center" vertical="center"/>
    </xf>
    <xf numFmtId="44" fontId="3" fillId="0" borderId="85" xfId="0" applyNumberFormat="1" applyFont="1" applyFill="1" applyBorder="1" applyAlignment="1">
      <alignment horizontal="center" vertical="center" wrapText="1"/>
    </xf>
    <xf numFmtId="44" fontId="3" fillId="0" borderId="54" xfId="0" applyNumberFormat="1" applyFont="1" applyFill="1" applyBorder="1" applyAlignment="1">
      <alignment horizontal="center" vertical="center" wrapText="1"/>
    </xf>
    <xf numFmtId="44" fontId="3" fillId="0" borderId="63" xfId="0" applyNumberFormat="1" applyFont="1" applyFill="1" applyBorder="1" applyAlignment="1">
      <alignment horizontal="center" vertical="center" wrapText="1"/>
    </xf>
    <xf numFmtId="44" fontId="17" fillId="0" borderId="9" xfId="0" applyNumberFormat="1" applyFont="1" applyBorder="1" applyAlignment="1">
      <alignment horizontal="center" vertical="center" wrapText="1"/>
    </xf>
    <xf numFmtId="44" fontId="17" fillId="0" borderId="42" xfId="0" applyNumberFormat="1" applyFont="1" applyBorder="1" applyAlignment="1">
      <alignment horizontal="center" vertical="center" wrapText="1"/>
    </xf>
    <xf numFmtId="44" fontId="3" fillId="0" borderId="50" xfId="0" applyNumberFormat="1" applyFont="1" applyBorder="1" applyAlignment="1">
      <alignment horizontal="center" vertical="center" wrapText="1"/>
    </xf>
    <xf numFmtId="44" fontId="3" fillId="0" borderId="62" xfId="0" applyNumberFormat="1" applyFont="1" applyBorder="1" applyAlignment="1">
      <alignment horizontal="center" vertical="center" wrapText="1"/>
    </xf>
    <xf numFmtId="44" fontId="3" fillId="0" borderId="22" xfId="0" applyNumberFormat="1" applyFont="1" applyBorder="1" applyAlignment="1">
      <alignment horizontal="center" vertical="center" wrapText="1"/>
    </xf>
    <xf numFmtId="44" fontId="3" fillId="0" borderId="63" xfId="0" applyNumberFormat="1" applyFont="1" applyBorder="1" applyAlignment="1">
      <alignment horizontal="center" vertical="center" wrapText="1"/>
    </xf>
    <xf numFmtId="44" fontId="3" fillId="0" borderId="54" xfId="0" applyNumberFormat="1" applyFont="1" applyBorder="1" applyAlignment="1">
      <alignment horizontal="center" vertical="center" wrapText="1"/>
    </xf>
    <xf numFmtId="44" fontId="27" fillId="0" borderId="50" xfId="0" applyNumberFormat="1" applyFont="1" applyBorder="1" applyAlignment="1">
      <alignment horizontal="center" vertical="center"/>
    </xf>
    <xf numFmtId="44" fontId="28" fillId="0" borderId="63" xfId="0" applyNumberFormat="1" applyFont="1" applyBorder="1" applyAlignment="1">
      <alignment horizontal="center" vertical="center"/>
    </xf>
    <xf numFmtId="44" fontId="27" fillId="0" borderId="62" xfId="0" applyNumberFormat="1" applyFont="1" applyBorder="1" applyAlignment="1">
      <alignment horizontal="center" vertical="center"/>
    </xf>
    <xf numFmtId="44" fontId="27" fillId="0" borderId="22" xfId="0" applyNumberFormat="1" applyFont="1" applyBorder="1" applyAlignment="1">
      <alignment horizontal="center" vertical="center"/>
    </xf>
    <xf numFmtId="44" fontId="27" fillId="0" borderId="63" xfId="0" applyNumberFormat="1" applyFont="1" applyBorder="1" applyAlignment="1">
      <alignment horizontal="center" vertical="center"/>
    </xf>
    <xf numFmtId="44" fontId="17" fillId="0" borderId="45" xfId="0" applyNumberFormat="1" applyFont="1" applyBorder="1" applyAlignment="1">
      <alignment horizontal="center" vertical="center" wrapText="1"/>
    </xf>
    <xf numFmtId="44" fontId="16" fillId="0" borderId="54" xfId="0" applyNumberFormat="1" applyFont="1" applyBorder="1" applyAlignment="1">
      <alignment horizontal="center" vertical="center" wrapText="1"/>
    </xf>
    <xf numFmtId="44" fontId="29" fillId="7" borderId="48" xfId="0" applyNumberFormat="1" applyFont="1" applyFill="1" applyBorder="1" applyAlignment="1">
      <alignment horizontal="center" vertical="center"/>
    </xf>
    <xf numFmtId="44" fontId="29" fillId="9" borderId="22" xfId="0" applyNumberFormat="1" applyFont="1" applyFill="1" applyBorder="1" applyAlignment="1">
      <alignment horizontal="center" vertical="center"/>
    </xf>
    <xf numFmtId="44" fontId="29" fillId="7" borderId="63" xfId="0" applyNumberFormat="1" applyFont="1" applyFill="1" applyBorder="1" applyAlignment="1">
      <alignment horizontal="center" vertical="center"/>
    </xf>
    <xf numFmtId="44" fontId="29" fillId="7" borderId="22" xfId="0" applyNumberFormat="1" applyFont="1" applyFill="1" applyBorder="1" applyAlignment="1">
      <alignment horizontal="center" vertical="center"/>
    </xf>
    <xf numFmtId="44" fontId="27" fillId="0" borderId="51" xfId="0" applyNumberFormat="1" applyFont="1" applyBorder="1" applyAlignment="1">
      <alignment horizontal="center" vertical="center"/>
    </xf>
    <xf numFmtId="44" fontId="27" fillId="0" borderId="68" xfId="0" applyNumberFormat="1" applyFont="1" applyBorder="1" applyAlignment="1">
      <alignment horizontal="center" vertical="center"/>
    </xf>
    <xf numFmtId="44" fontId="27" fillId="0" borderId="45" xfId="0" applyNumberFormat="1" applyFont="1" applyBorder="1" applyAlignment="1">
      <alignment horizontal="center" vertical="center"/>
    </xf>
    <xf numFmtId="44" fontId="28" fillId="0" borderId="54" xfId="0" applyNumberFormat="1" applyFont="1" applyBorder="1" applyAlignment="1">
      <alignment horizontal="center" vertical="center"/>
    </xf>
    <xf numFmtId="44" fontId="29" fillId="4" borderId="51" xfId="0" applyNumberFormat="1" applyFont="1" applyFill="1" applyBorder="1" applyAlignment="1">
      <alignment horizontal="center" vertical="center"/>
    </xf>
    <xf numFmtId="44" fontId="29" fillId="7" borderId="68" xfId="0" applyNumberFormat="1" applyFont="1" applyFill="1" applyBorder="1" applyAlignment="1">
      <alignment horizontal="center" vertical="center"/>
    </xf>
    <xf numFmtId="44" fontId="27" fillId="4" borderId="50" xfId="0" applyNumberFormat="1" applyFont="1" applyFill="1" applyBorder="1" applyAlignment="1">
      <alignment horizontal="center" vertical="center"/>
    </xf>
    <xf numFmtId="44" fontId="27" fillId="4" borderId="22" xfId="0" applyNumberFormat="1" applyFont="1" applyFill="1" applyBorder="1" applyAlignment="1">
      <alignment horizontal="center" vertical="center"/>
    </xf>
    <xf numFmtId="44" fontId="27" fillId="4" borderId="9" xfId="0" applyNumberFormat="1" applyFont="1" applyFill="1" applyBorder="1" applyAlignment="1">
      <alignment horizontal="center" vertical="center"/>
    </xf>
    <xf numFmtId="44" fontId="28" fillId="0" borderId="42" xfId="0" applyNumberFormat="1" applyFont="1" applyBorder="1" applyAlignment="1">
      <alignment horizontal="center" vertical="center"/>
    </xf>
    <xf numFmtId="0" fontId="0" fillId="0" borderId="57" xfId="0" applyBorder="1"/>
    <xf numFmtId="0" fontId="0" fillId="0" borderId="0" xfId="0" applyBorder="1"/>
    <xf numFmtId="0" fontId="3" fillId="0" borderId="0" xfId="0" applyFont="1" applyBorder="1" applyAlignment="1" applyProtection="1">
      <alignment horizontal="justify" vertical="center" wrapText="1"/>
      <protection locked="0"/>
    </xf>
    <xf numFmtId="0" fontId="34" fillId="0" borderId="46" xfId="0" applyFont="1" applyBorder="1" applyAlignment="1" applyProtection="1">
      <alignment vertical="center" wrapText="1"/>
      <protection locked="0"/>
    </xf>
    <xf numFmtId="0" fontId="35" fillId="0" borderId="0" xfId="0" applyFont="1" applyBorder="1" applyAlignment="1" applyProtection="1">
      <alignment horizontal="justify" vertical="center" wrapText="1"/>
      <protection locked="0"/>
    </xf>
    <xf numFmtId="0" fontId="4" fillId="0" borderId="0" xfId="0" applyFont="1" applyBorder="1" applyAlignment="1" applyProtection="1">
      <alignment horizontal="justify" vertical="center" wrapText="1"/>
      <protection locked="0"/>
    </xf>
    <xf numFmtId="0" fontId="3" fillId="0" borderId="0" xfId="0" applyFont="1" applyBorder="1" applyAlignment="1" applyProtection="1">
      <alignment horizontal="left" indent="3"/>
      <protection locked="0"/>
    </xf>
    <xf numFmtId="0" fontId="36" fillId="0" borderId="0" xfId="0" applyFont="1" applyBorder="1" applyAlignment="1" applyProtection="1">
      <alignment horizontal="justify" vertical="center" wrapText="1"/>
      <protection locked="0"/>
    </xf>
    <xf numFmtId="10" fontId="18" fillId="0" borderId="41" xfId="6" applyNumberFormat="1" applyFont="1" applyBorder="1" applyAlignment="1">
      <alignment vertical="center"/>
    </xf>
    <xf numFmtId="0" fontId="39" fillId="11" borderId="101" xfId="0" applyFont="1" applyFill="1" applyBorder="1" applyAlignment="1">
      <alignment vertical="center"/>
    </xf>
    <xf numFmtId="2" fontId="26" fillId="5" borderId="4" xfId="0" applyNumberFormat="1" applyFont="1" applyFill="1" applyBorder="1" applyAlignment="1">
      <alignment vertical="center"/>
    </xf>
    <xf numFmtId="4" fontId="22" fillId="11" borderId="105" xfId="0" applyNumberFormat="1" applyFont="1" applyFill="1" applyBorder="1" applyAlignment="1">
      <alignment vertical="center" wrapText="1"/>
    </xf>
    <xf numFmtId="0" fontId="39" fillId="11" borderId="107" xfId="0" applyFont="1" applyFill="1" applyBorder="1" applyAlignment="1">
      <alignment vertical="center"/>
    </xf>
    <xf numFmtId="4" fontId="17" fillId="11" borderId="0" xfId="0" applyNumberFormat="1" applyFont="1" applyFill="1" applyBorder="1" applyAlignment="1">
      <alignment vertical="center"/>
    </xf>
    <xf numFmtId="10" fontId="16" fillId="11" borderId="46" xfId="0" applyNumberFormat="1" applyFont="1" applyFill="1" applyBorder="1" applyAlignment="1">
      <alignment horizontal="left" vertical="center" wrapText="1" shrinkToFit="1"/>
    </xf>
    <xf numFmtId="2" fontId="26" fillId="5" borderId="43" xfId="0" applyNumberFormat="1" applyFont="1" applyFill="1" applyBorder="1" applyAlignment="1">
      <alignment horizontal="center" vertical="center"/>
    </xf>
    <xf numFmtId="2" fontId="26" fillId="5" borderId="31" xfId="0" applyNumberFormat="1" applyFont="1" applyFill="1" applyBorder="1" applyAlignment="1">
      <alignment horizontal="center" vertical="center"/>
    </xf>
    <xf numFmtId="2" fontId="26" fillId="5" borderId="32" xfId="0" applyNumberFormat="1" applyFont="1" applyFill="1" applyBorder="1" applyAlignment="1">
      <alignment horizontal="center" vertical="center"/>
    </xf>
    <xf numFmtId="2" fontId="26" fillId="5" borderId="44" xfId="0" applyNumberFormat="1" applyFont="1" applyFill="1" applyBorder="1" applyAlignment="1">
      <alignment horizontal="center" vertical="center"/>
    </xf>
    <xf numFmtId="0" fontId="19" fillId="4" borderId="60" xfId="0" applyFont="1" applyFill="1" applyBorder="1" applyAlignment="1">
      <alignment horizontal="left" vertical="center"/>
    </xf>
    <xf numFmtId="2" fontId="30" fillId="4" borderId="16" xfId="0" applyNumberFormat="1" applyFont="1" applyFill="1" applyBorder="1" applyAlignment="1">
      <alignment horizontal="center" vertical="center"/>
    </xf>
    <xf numFmtId="2" fontId="30" fillId="4" borderId="61" xfId="0" applyNumberFormat="1" applyFont="1" applyFill="1" applyBorder="1" applyAlignment="1">
      <alignment horizontal="center" vertical="center"/>
    </xf>
    <xf numFmtId="0" fontId="19" fillId="4" borderId="57" xfId="0" applyFont="1" applyFill="1" applyBorder="1" applyAlignment="1">
      <alignment horizontal="left" vertical="center"/>
    </xf>
    <xf numFmtId="2" fontId="30" fillId="4" borderId="0" xfId="0" applyNumberFormat="1" applyFont="1" applyFill="1" applyBorder="1" applyAlignment="1">
      <alignment horizontal="center" vertical="center"/>
    </xf>
    <xf numFmtId="2" fontId="30" fillId="4" borderId="46" xfId="0" applyNumberFormat="1" applyFont="1" applyFill="1" applyBorder="1" applyAlignment="1">
      <alignment horizontal="center" vertical="center"/>
    </xf>
    <xf numFmtId="0" fontId="19" fillId="4" borderId="58" xfId="0" applyFont="1" applyFill="1" applyBorder="1" applyAlignment="1">
      <alignment horizontal="left" vertical="center"/>
    </xf>
    <xf numFmtId="2" fontId="30" fillId="4" borderId="18" xfId="0" applyNumberFormat="1" applyFont="1" applyFill="1" applyBorder="1" applyAlignment="1">
      <alignment horizontal="center" vertical="center"/>
    </xf>
    <xf numFmtId="2" fontId="30" fillId="4" borderId="59" xfId="0" applyNumberFormat="1" applyFont="1" applyFill="1" applyBorder="1" applyAlignment="1">
      <alignment horizontal="center" vertical="center"/>
    </xf>
    <xf numFmtId="0" fontId="0" fillId="0" borderId="46" xfId="0" applyBorder="1"/>
    <xf numFmtId="0" fontId="0" fillId="0" borderId="65" xfId="0" applyBorder="1"/>
    <xf numFmtId="0" fontId="0" fillId="0" borderId="3" xfId="0" applyBorder="1"/>
    <xf numFmtId="0" fontId="0" fillId="0" borderId="74" xfId="0"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6" fillId="0" borderId="0" xfId="3" applyFont="1" applyBorder="1" applyAlignment="1">
      <alignment horizontal="center" vertical="center"/>
    </xf>
    <xf numFmtId="0" fontId="16" fillId="0" borderId="0" xfId="3" applyFont="1" applyAlignment="1">
      <alignment horizontal="center" vertical="center"/>
    </xf>
    <xf numFmtId="165" fontId="17" fillId="0" borderId="0" xfId="3" applyNumberFormat="1" applyFont="1" applyBorder="1" applyAlignment="1">
      <alignment horizontal="center" vertical="center"/>
    </xf>
    <xf numFmtId="0" fontId="17" fillId="0" borderId="0" xfId="3" applyFont="1" applyAlignment="1">
      <alignment horizontal="center" vertical="center"/>
    </xf>
    <xf numFmtId="165" fontId="3" fillId="0" borderId="0" xfId="3" applyNumberFormat="1" applyFont="1" applyBorder="1" applyAlignment="1">
      <alignment horizontal="center" vertical="center"/>
    </xf>
    <xf numFmtId="0" fontId="3" fillId="0" borderId="0" xfId="3" applyFont="1" applyAlignment="1">
      <alignment horizontal="center" vertical="center"/>
    </xf>
    <xf numFmtId="0" fontId="16" fillId="0" borderId="0" xfId="3" applyFont="1" applyFill="1" applyAlignment="1">
      <alignment horizontal="center" vertical="center" wrapText="1"/>
    </xf>
    <xf numFmtId="44" fontId="16" fillId="0" borderId="4" xfId="4" applyNumberFormat="1" applyFont="1" applyFill="1" applyBorder="1" applyAlignment="1">
      <alignment horizontal="center" vertical="center"/>
    </xf>
    <xf numFmtId="44" fontId="16" fillId="0" borderId="43" xfId="4" applyNumberFormat="1" applyFont="1" applyFill="1" applyBorder="1" applyAlignment="1">
      <alignment horizontal="center" vertical="center"/>
    </xf>
    <xf numFmtId="44" fontId="16" fillId="0" borderId="32" xfId="4" applyNumberFormat="1" applyFont="1" applyFill="1" applyBorder="1" applyAlignment="1">
      <alignment horizontal="center" vertical="center"/>
    </xf>
    <xf numFmtId="44" fontId="16" fillId="0" borderId="44" xfId="4" applyNumberFormat="1" applyFont="1" applyFill="1" applyBorder="1" applyAlignment="1">
      <alignment horizontal="center" vertical="center"/>
    </xf>
    <xf numFmtId="44" fontId="17" fillId="0" borderId="40" xfId="3" applyNumberFormat="1" applyFont="1" applyFill="1" applyBorder="1" applyAlignment="1">
      <alignment horizontal="center" vertical="center" wrapText="1"/>
    </xf>
    <xf numFmtId="0" fontId="17" fillId="0" borderId="19" xfId="3" applyFont="1" applyFill="1" applyBorder="1" applyAlignment="1">
      <alignment horizontal="center" vertical="center" wrapText="1"/>
    </xf>
    <xf numFmtId="0" fontId="17" fillId="0" borderId="6" xfId="3" applyFont="1" applyFill="1" applyBorder="1" applyAlignment="1">
      <alignment horizontal="center" vertical="center" wrapText="1"/>
    </xf>
    <xf numFmtId="0" fontId="17" fillId="0" borderId="66" xfId="3" applyFont="1" applyFill="1" applyBorder="1" applyAlignment="1">
      <alignment horizontal="center" vertical="center" wrapText="1"/>
    </xf>
    <xf numFmtId="0" fontId="17" fillId="0" borderId="82" xfId="3" applyFont="1" applyFill="1" applyBorder="1" applyAlignment="1">
      <alignment horizontal="center" vertical="center" wrapText="1"/>
    </xf>
    <xf numFmtId="0" fontId="17" fillId="0" borderId="56" xfId="3" applyFont="1" applyFill="1" applyBorder="1" applyAlignment="1">
      <alignment horizontal="center" vertical="center" wrapText="1"/>
    </xf>
    <xf numFmtId="0" fontId="21" fillId="0" borderId="94" xfId="5" applyFont="1" applyFill="1" applyBorder="1" applyAlignment="1">
      <alignment horizontal="center" vertical="center"/>
    </xf>
    <xf numFmtId="0" fontId="21" fillId="0" borderId="95" xfId="5" applyFont="1" applyFill="1" applyBorder="1" applyAlignment="1">
      <alignment horizontal="center" vertical="center"/>
    </xf>
    <xf numFmtId="0" fontId="21" fillId="0" borderId="98" xfId="5" applyFont="1" applyFill="1" applyBorder="1" applyAlignment="1">
      <alignment horizontal="center" vertical="center"/>
    </xf>
    <xf numFmtId="164" fontId="16" fillId="0" borderId="5" xfId="4" applyFont="1" applyBorder="1" applyAlignment="1">
      <alignment horizontal="center" vertical="center" wrapText="1"/>
    </xf>
    <xf numFmtId="164" fontId="16" fillId="0" borderId="41" xfId="4" applyFont="1" applyBorder="1" applyAlignment="1">
      <alignment horizontal="center" vertical="center" wrapText="1"/>
    </xf>
    <xf numFmtId="0" fontId="16" fillId="0" borderId="60" xfId="5" applyFont="1" applyFill="1" applyBorder="1" applyAlignment="1">
      <alignment horizontal="center" vertical="center"/>
    </xf>
    <xf numFmtId="0" fontId="16" fillId="0" borderId="91" xfId="5" applyFont="1" applyFill="1" applyBorder="1" applyAlignment="1">
      <alignment horizontal="center" vertical="center"/>
    </xf>
    <xf numFmtId="0" fontId="16" fillId="0" borderId="57" xfId="5" applyFont="1" applyFill="1" applyBorder="1" applyAlignment="1">
      <alignment horizontal="center" vertical="center"/>
    </xf>
    <xf numFmtId="0" fontId="16" fillId="0" borderId="37" xfId="5" applyFont="1" applyFill="1" applyBorder="1" applyAlignment="1">
      <alignment horizontal="center" vertical="center"/>
    </xf>
    <xf numFmtId="0" fontId="9" fillId="0" borderId="30" xfId="5" applyFont="1" applyFill="1" applyBorder="1" applyAlignment="1">
      <alignment horizontal="center" vertical="center"/>
    </xf>
    <xf numFmtId="0" fontId="9" fillId="0" borderId="4" xfId="5" applyFont="1" applyFill="1" applyBorder="1" applyAlignment="1">
      <alignment horizontal="center" vertical="center"/>
    </xf>
    <xf numFmtId="0" fontId="9" fillId="0" borderId="43" xfId="5" applyFont="1" applyFill="1" applyBorder="1" applyAlignment="1">
      <alignment horizontal="center" vertical="center"/>
    </xf>
    <xf numFmtId="0" fontId="17" fillId="0" borderId="40" xfId="3" applyFont="1" applyBorder="1" applyAlignment="1">
      <alignment horizontal="center" vertical="center"/>
    </xf>
    <xf numFmtId="0" fontId="17" fillId="0" borderId="19" xfId="3" applyFont="1" applyBorder="1" applyAlignment="1">
      <alignment horizontal="center" vertical="center"/>
    </xf>
    <xf numFmtId="0" fontId="17" fillId="0" borderId="41" xfId="3" applyFont="1" applyBorder="1" applyAlignment="1">
      <alignment horizontal="center" vertical="center"/>
    </xf>
    <xf numFmtId="0" fontId="17" fillId="0" borderId="40" xfId="3" applyFont="1" applyFill="1" applyBorder="1" applyAlignment="1">
      <alignment horizontal="center" vertical="center" wrapText="1"/>
    </xf>
    <xf numFmtId="0" fontId="16" fillId="3" borderId="5" xfId="3" applyFont="1" applyFill="1" applyBorder="1" applyAlignment="1">
      <alignment horizontal="left" vertical="center" wrapText="1"/>
    </xf>
    <xf numFmtId="0" fontId="16" fillId="3" borderId="19" xfId="3" applyFont="1" applyFill="1" applyBorder="1" applyAlignment="1">
      <alignment horizontal="left" vertical="center" wrapText="1"/>
    </xf>
    <xf numFmtId="0" fontId="16" fillId="3" borderId="6" xfId="3" applyFont="1" applyFill="1" applyBorder="1" applyAlignment="1">
      <alignment horizontal="left" vertical="center" wrapText="1"/>
    </xf>
    <xf numFmtId="0" fontId="17" fillId="0" borderId="40" xfId="3" applyFont="1" applyFill="1" applyBorder="1" applyAlignment="1">
      <alignment horizontal="center" vertical="center"/>
    </xf>
    <xf numFmtId="0" fontId="17" fillId="0" borderId="19" xfId="3" applyFont="1" applyFill="1" applyBorder="1" applyAlignment="1">
      <alignment horizontal="center" vertical="center"/>
    </xf>
    <xf numFmtId="0" fontId="17" fillId="0" borderId="41" xfId="3" applyFont="1" applyFill="1" applyBorder="1" applyAlignment="1">
      <alignment horizontal="center" vertical="center"/>
    </xf>
    <xf numFmtId="0" fontId="17" fillId="0" borderId="41" xfId="3" applyFont="1" applyFill="1" applyBorder="1" applyAlignment="1">
      <alignment horizontal="center" vertical="center" wrapText="1"/>
    </xf>
    <xf numFmtId="0" fontId="26" fillId="4" borderId="60" xfId="0" applyFont="1" applyFill="1" applyBorder="1" applyAlignment="1">
      <alignment horizontal="center" vertical="center"/>
    </xf>
    <xf numFmtId="0" fontId="26" fillId="4" borderId="16" xfId="0" applyFont="1" applyFill="1" applyBorder="1" applyAlignment="1">
      <alignment horizontal="center" vertical="center"/>
    </xf>
    <xf numFmtId="0" fontId="26" fillId="4" borderId="91" xfId="0" applyFont="1" applyFill="1" applyBorder="1" applyAlignment="1">
      <alignment horizontal="center" vertical="center"/>
    </xf>
    <xf numFmtId="0" fontId="26" fillId="4" borderId="65"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92" xfId="0" applyFont="1" applyFill="1" applyBorder="1" applyAlignment="1">
      <alignment horizontal="center" vertical="center"/>
    </xf>
    <xf numFmtId="0" fontId="26" fillId="4" borderId="38" xfId="0" applyFont="1" applyFill="1" applyBorder="1" applyAlignment="1">
      <alignment horizontal="center" vertical="center"/>
    </xf>
    <xf numFmtId="0" fontId="26" fillId="4" borderId="29" xfId="0" applyFont="1" applyFill="1" applyBorder="1" applyAlignment="1">
      <alignment horizontal="center" vertical="center"/>
    </xf>
    <xf numFmtId="0" fontId="19" fillId="4" borderId="90" xfId="0" applyFont="1" applyFill="1" applyBorder="1" applyAlignment="1">
      <alignment vertical="center"/>
    </xf>
    <xf numFmtId="0" fontId="19" fillId="4" borderId="16" xfId="0" applyFont="1" applyFill="1" applyBorder="1" applyAlignment="1">
      <alignment vertical="center"/>
    </xf>
    <xf numFmtId="0" fontId="19" fillId="4" borderId="7" xfId="0" applyFont="1" applyFill="1" applyBorder="1" applyAlignment="1">
      <alignment vertical="center"/>
    </xf>
    <xf numFmtId="0" fontId="19" fillId="4" borderId="18" xfId="0" applyFont="1" applyFill="1" applyBorder="1" applyAlignment="1">
      <alignment vertical="center"/>
    </xf>
    <xf numFmtId="44" fontId="16" fillId="4" borderId="4" xfId="7" applyNumberFormat="1" applyFont="1" applyFill="1" applyBorder="1" applyAlignment="1">
      <alignment horizontal="center" vertical="center"/>
    </xf>
    <xf numFmtId="44" fontId="19" fillId="4" borderId="61" xfId="0" applyNumberFormat="1" applyFont="1" applyFill="1" applyBorder="1" applyAlignment="1">
      <alignment horizontal="center" vertical="center"/>
    </xf>
    <xf numFmtId="44" fontId="19" fillId="4" borderId="59" xfId="0" applyNumberFormat="1" applyFont="1" applyFill="1" applyBorder="1" applyAlignment="1">
      <alignment horizontal="center" vertical="center"/>
    </xf>
    <xf numFmtId="44" fontId="26" fillId="4" borderId="90" xfId="0" applyNumberFormat="1" applyFont="1" applyFill="1" applyBorder="1" applyAlignment="1">
      <alignment horizontal="center" vertical="center"/>
    </xf>
    <xf numFmtId="44" fontId="26" fillId="4" borderId="61" xfId="0" applyNumberFormat="1" applyFont="1" applyFill="1" applyBorder="1" applyAlignment="1">
      <alignment horizontal="center" vertical="center"/>
    </xf>
    <xf numFmtId="44" fontId="26" fillId="4" borderId="93" xfId="0" applyNumberFormat="1" applyFont="1" applyFill="1" applyBorder="1" applyAlignment="1">
      <alignment horizontal="center" vertical="center"/>
    </xf>
    <xf numFmtId="44" fontId="26" fillId="4" borderId="74" xfId="0" applyNumberFormat="1" applyFont="1" applyFill="1" applyBorder="1" applyAlignment="1">
      <alignment horizontal="center" vertical="center"/>
    </xf>
    <xf numFmtId="0" fontId="26" fillId="4" borderId="30" xfId="0" applyFont="1" applyFill="1" applyBorder="1" applyAlignment="1">
      <alignment horizontal="center" vertical="center"/>
    </xf>
    <xf numFmtId="44" fontId="19" fillId="4" borderId="41" xfId="0" applyNumberFormat="1" applyFont="1" applyFill="1" applyBorder="1" applyAlignment="1">
      <alignment horizontal="center" vertical="center"/>
    </xf>
    <xf numFmtId="0" fontId="26" fillId="10" borderId="29" xfId="0" applyFont="1" applyFill="1" applyBorder="1" applyAlignment="1">
      <alignment horizontal="center" vertical="center"/>
    </xf>
    <xf numFmtId="0" fontId="26" fillId="10" borderId="30" xfId="0" applyFont="1" applyFill="1" applyBorder="1" applyAlignment="1">
      <alignment horizontal="center" vertical="center"/>
    </xf>
    <xf numFmtId="0" fontId="26" fillId="10" borderId="9" xfId="0" applyFont="1" applyFill="1" applyBorder="1" applyAlignment="1">
      <alignment horizontal="center" vertical="center"/>
    </xf>
    <xf numFmtId="0" fontId="26" fillId="10" borderId="4" xfId="0" applyFont="1" applyFill="1" applyBorder="1" applyAlignment="1">
      <alignment horizontal="center" vertical="center"/>
    </xf>
    <xf numFmtId="0" fontId="26" fillId="10" borderId="36"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0" borderId="42" xfId="0" applyFont="1" applyFill="1" applyBorder="1" applyAlignment="1">
      <alignment horizontal="center" vertical="center" wrapText="1"/>
    </xf>
    <xf numFmtId="0" fontId="16" fillId="0" borderId="69" xfId="3" applyFont="1" applyBorder="1" applyAlignment="1">
      <alignment horizontal="center" vertical="center"/>
    </xf>
    <xf numFmtId="0" fontId="16" fillId="0" borderId="70" xfId="3" applyFont="1" applyBorder="1" applyAlignment="1">
      <alignment horizontal="center" vertical="center"/>
    </xf>
    <xf numFmtId="0" fontId="16" fillId="0" borderId="96" xfId="3" applyFont="1" applyBorder="1" applyAlignment="1">
      <alignment horizontal="center" vertical="center"/>
    </xf>
    <xf numFmtId="0" fontId="16" fillId="0" borderId="53" xfId="18" applyFont="1" applyBorder="1" applyAlignment="1">
      <alignment horizontal="center" vertical="center" wrapText="1"/>
    </xf>
    <xf numFmtId="0" fontId="16" fillId="0" borderId="45" xfId="18" applyFont="1" applyBorder="1" applyAlignment="1">
      <alignment horizontal="center" vertical="center" wrapText="1"/>
    </xf>
    <xf numFmtId="0" fontId="16" fillId="0" borderId="54" xfId="18" applyFont="1" applyBorder="1" applyAlignment="1">
      <alignment horizontal="center" vertical="center" wrapText="1"/>
    </xf>
    <xf numFmtId="0" fontId="21" fillId="0" borderId="72" xfId="3" applyFont="1" applyFill="1" applyBorder="1" applyAlignment="1">
      <alignment horizontal="center" vertical="center"/>
    </xf>
    <xf numFmtId="0" fontId="21" fillId="0" borderId="2" xfId="3" applyFont="1" applyFill="1" applyBorder="1" applyAlignment="1">
      <alignment horizontal="center" vertical="center"/>
    </xf>
    <xf numFmtId="0" fontId="21" fillId="0" borderId="73" xfId="3" applyFont="1" applyFill="1" applyBorder="1" applyAlignment="1">
      <alignment horizontal="center" vertical="center"/>
    </xf>
    <xf numFmtId="0" fontId="21" fillId="0" borderId="65" xfId="3" applyFont="1" applyFill="1" applyBorder="1" applyAlignment="1">
      <alignment horizontal="center" vertical="center"/>
    </xf>
    <xf numFmtId="0" fontId="21" fillId="0" borderId="3" xfId="3" applyFont="1" applyFill="1" applyBorder="1" applyAlignment="1">
      <alignment horizontal="center" vertical="center"/>
    </xf>
    <xf numFmtId="0" fontId="21" fillId="0" borderId="74" xfId="3" applyFont="1" applyFill="1" applyBorder="1" applyAlignment="1">
      <alignment horizontal="center" vertical="center"/>
    </xf>
    <xf numFmtId="164" fontId="16" fillId="0" borderId="83" xfId="4" applyFont="1" applyFill="1" applyBorder="1" applyAlignment="1">
      <alignment horizontal="right" vertical="center"/>
    </xf>
    <xf numFmtId="164" fontId="16" fillId="0" borderId="95" xfId="4" applyFont="1" applyFill="1" applyBorder="1" applyAlignment="1">
      <alignment horizontal="right" vertical="center"/>
    </xf>
    <xf numFmtId="164" fontId="16" fillId="0" borderId="55" xfId="4" applyFont="1" applyFill="1" applyBorder="1" applyAlignment="1">
      <alignment horizontal="right" vertical="center"/>
    </xf>
    <xf numFmtId="164" fontId="16" fillId="0" borderId="5" xfId="4" applyFont="1" applyFill="1" applyBorder="1" applyAlignment="1">
      <alignment horizontal="right" vertical="center"/>
    </xf>
    <xf numFmtId="164" fontId="16" fillId="0" borderId="19" xfId="4" applyFont="1" applyFill="1" applyBorder="1" applyAlignment="1">
      <alignment horizontal="right" vertical="center"/>
    </xf>
    <xf numFmtId="164" fontId="16" fillId="0" borderId="6" xfId="4" applyFont="1" applyFill="1" applyBorder="1" applyAlignment="1">
      <alignment horizontal="right" vertical="center"/>
    </xf>
    <xf numFmtId="164" fontId="16" fillId="0" borderId="5" xfId="4" applyFont="1" applyBorder="1" applyAlignment="1">
      <alignment horizontal="right" vertical="center"/>
    </xf>
    <xf numFmtId="164" fontId="16" fillId="0" borderId="19" xfId="4" applyFont="1" applyBorder="1" applyAlignment="1">
      <alignment horizontal="right" vertical="center"/>
    </xf>
    <xf numFmtId="164" fontId="16" fillId="0" borderId="6" xfId="4" applyFont="1" applyBorder="1" applyAlignment="1">
      <alignment horizontal="right" vertical="center"/>
    </xf>
    <xf numFmtId="0" fontId="17" fillId="0" borderId="82" xfId="5" applyFont="1" applyFill="1" applyBorder="1" applyAlignment="1">
      <alignment horizontal="left" vertical="center"/>
    </xf>
    <xf numFmtId="0" fontId="17" fillId="0" borderId="56" xfId="5" applyFont="1" applyFill="1" applyBorder="1" applyAlignment="1">
      <alignment horizontal="left" vertical="center"/>
    </xf>
    <xf numFmtId="0" fontId="16" fillId="0" borderId="71" xfId="3" applyFont="1" applyBorder="1" applyAlignment="1">
      <alignment horizontal="center" vertical="center"/>
    </xf>
    <xf numFmtId="0" fontId="21" fillId="0" borderId="72" xfId="3" applyFont="1" applyBorder="1" applyAlignment="1">
      <alignment horizontal="center" vertical="center"/>
    </xf>
    <xf numFmtId="0" fontId="21" fillId="0" borderId="2" xfId="3" applyFont="1" applyBorder="1" applyAlignment="1">
      <alignment horizontal="center" vertical="center"/>
    </xf>
    <xf numFmtId="0" fontId="21" fillId="0" borderId="73" xfId="3" applyFont="1" applyBorder="1" applyAlignment="1">
      <alignment horizontal="center" vertical="center"/>
    </xf>
    <xf numFmtId="0" fontId="21" fillId="0" borderId="58" xfId="3" applyFont="1" applyBorder="1" applyAlignment="1">
      <alignment horizontal="center" vertical="center"/>
    </xf>
    <xf numFmtId="0" fontId="21" fillId="0" borderId="18" xfId="3" applyFont="1" applyBorder="1" applyAlignment="1">
      <alignment horizontal="center" vertical="center"/>
    </xf>
    <xf numFmtId="0" fontId="21" fillId="0" borderId="59" xfId="3" applyFont="1" applyBorder="1" applyAlignment="1">
      <alignment horizontal="center" vertical="center"/>
    </xf>
    <xf numFmtId="0" fontId="22" fillId="2" borderId="94" xfId="3" applyFont="1" applyFill="1" applyBorder="1" applyAlignment="1">
      <alignment horizontal="center" vertical="center"/>
    </xf>
    <xf numFmtId="0" fontId="22" fillId="2" borderId="55" xfId="3" applyFont="1" applyFill="1" applyBorder="1" applyAlignment="1">
      <alignment horizontal="center" vertical="center"/>
    </xf>
    <xf numFmtId="0" fontId="22" fillId="2" borderId="40" xfId="3" applyFont="1" applyFill="1" applyBorder="1" applyAlignment="1">
      <alignment horizontal="center" vertical="center"/>
    </xf>
    <xf numFmtId="0" fontId="22" fillId="2" borderId="6" xfId="3" applyFont="1" applyFill="1" applyBorder="1" applyAlignment="1">
      <alignment horizontal="center" vertical="center"/>
    </xf>
    <xf numFmtId="44" fontId="16" fillId="3" borderId="43" xfId="3" applyNumberFormat="1" applyFont="1" applyFill="1" applyBorder="1" applyAlignment="1">
      <alignment horizontal="center" vertical="center"/>
    </xf>
    <xf numFmtId="44" fontId="16" fillId="3" borderId="44" xfId="3" applyNumberFormat="1" applyFont="1" applyFill="1" applyBorder="1" applyAlignment="1">
      <alignment horizontal="center" vertical="center"/>
    </xf>
    <xf numFmtId="0" fontId="16" fillId="0" borderId="65" xfId="18" applyFont="1" applyBorder="1" applyAlignment="1">
      <alignment horizontal="center" vertical="center" wrapText="1"/>
    </xf>
    <xf numFmtId="0" fontId="16" fillId="0" borderId="3" xfId="18" applyFont="1" applyBorder="1" applyAlignment="1">
      <alignment horizontal="center" vertical="center" wrapText="1"/>
    </xf>
    <xf numFmtId="0" fontId="16" fillId="0" borderId="74" xfId="18" applyFont="1" applyBorder="1" applyAlignment="1">
      <alignment horizontal="center" vertical="center" wrapText="1"/>
    </xf>
    <xf numFmtId="49" fontId="22" fillId="0" borderId="75" xfId="4" applyNumberFormat="1" applyFont="1" applyBorder="1" applyAlignment="1">
      <alignment horizontal="center" vertical="center"/>
    </xf>
    <xf numFmtId="49" fontId="22" fillId="0" borderId="77" xfId="4" applyNumberFormat="1" applyFont="1" applyBorder="1" applyAlignment="1">
      <alignment horizontal="center" vertical="center"/>
    </xf>
    <xf numFmtId="0" fontId="22" fillId="0" borderId="25" xfId="3" applyNumberFormat="1" applyFont="1" applyBorder="1" applyAlignment="1">
      <alignment horizontal="left" vertical="center"/>
    </xf>
    <xf numFmtId="0" fontId="22" fillId="0" borderId="27" xfId="3" applyNumberFormat="1" applyFont="1" applyBorder="1" applyAlignment="1">
      <alignment horizontal="left" vertical="center"/>
    </xf>
    <xf numFmtId="0" fontId="22" fillId="2" borderId="66" xfId="3" applyFont="1" applyFill="1" applyBorder="1" applyAlignment="1">
      <alignment horizontal="center" vertical="center"/>
    </xf>
    <xf numFmtId="0" fontId="22" fillId="2" borderId="56" xfId="3" applyFont="1" applyFill="1" applyBorder="1" applyAlignment="1">
      <alignment horizontal="center" vertical="center"/>
    </xf>
    <xf numFmtId="44" fontId="16" fillId="4" borderId="76" xfId="7" applyNumberFormat="1" applyFont="1" applyFill="1" applyBorder="1" applyAlignment="1">
      <alignment horizontal="center" vertical="center"/>
    </xf>
    <xf numFmtId="44" fontId="16" fillId="4" borderId="78" xfId="7" applyNumberFormat="1" applyFont="1" applyFill="1" applyBorder="1" applyAlignment="1">
      <alignment horizontal="center" vertical="center"/>
    </xf>
    <xf numFmtId="4" fontId="16" fillId="4" borderId="0" xfId="3" applyNumberFormat="1" applyFont="1" applyFill="1" applyBorder="1" applyAlignment="1">
      <alignment horizontal="center" vertical="center" wrapText="1"/>
    </xf>
    <xf numFmtId="0" fontId="16" fillId="4" borderId="0" xfId="3" applyFont="1" applyFill="1" applyBorder="1" applyAlignment="1">
      <alignment horizontal="center" vertical="center" wrapText="1"/>
    </xf>
    <xf numFmtId="4" fontId="16" fillId="4" borderId="0" xfId="3" applyNumberFormat="1" applyFont="1" applyFill="1" applyBorder="1" applyAlignment="1">
      <alignment horizontal="center" vertical="center"/>
    </xf>
    <xf numFmtId="0" fontId="16" fillId="4" borderId="0" xfId="3" applyFont="1" applyFill="1" applyBorder="1" applyAlignment="1">
      <alignment horizontal="center" vertical="center"/>
    </xf>
    <xf numFmtId="0" fontId="16" fillId="4" borderId="40" xfId="3" applyFont="1" applyFill="1" applyBorder="1" applyAlignment="1">
      <alignment horizontal="center" vertical="center"/>
    </xf>
    <xf numFmtId="0" fontId="16" fillId="4" borderId="19" xfId="3" applyFont="1" applyFill="1" applyBorder="1" applyAlignment="1">
      <alignment horizontal="center" vertical="center"/>
    </xf>
    <xf numFmtId="0" fontId="16" fillId="4" borderId="41" xfId="3" applyFont="1" applyFill="1" applyBorder="1" applyAlignment="1">
      <alignment horizontal="center" vertical="center"/>
    </xf>
    <xf numFmtId="0" fontId="17" fillId="4" borderId="30" xfId="3" applyFont="1" applyFill="1" applyBorder="1" applyAlignment="1">
      <alignment horizontal="center" vertical="center" wrapText="1"/>
    </xf>
    <xf numFmtId="0" fontId="17" fillId="4" borderId="4" xfId="3" applyFont="1" applyFill="1" applyBorder="1" applyAlignment="1">
      <alignment horizontal="center" vertical="center" wrapText="1"/>
    </xf>
    <xf numFmtId="0" fontId="17" fillId="4" borderId="43" xfId="3" applyFont="1" applyFill="1" applyBorder="1" applyAlignment="1">
      <alignment horizontal="center" vertical="center" wrapText="1"/>
    </xf>
    <xf numFmtId="0" fontId="16" fillId="3" borderId="4" xfId="3" applyFont="1" applyFill="1" applyBorder="1" applyAlignment="1">
      <alignment horizontal="center" vertical="center"/>
    </xf>
    <xf numFmtId="0" fontId="16" fillId="3" borderId="43" xfId="3" applyFont="1" applyFill="1" applyBorder="1" applyAlignment="1">
      <alignment horizontal="center" vertical="center"/>
    </xf>
    <xf numFmtId="0" fontId="16" fillId="3" borderId="30" xfId="3" applyFont="1" applyFill="1" applyBorder="1" applyAlignment="1">
      <alignment horizontal="center" vertical="center"/>
    </xf>
    <xf numFmtId="0" fontId="16" fillId="3" borderId="4" xfId="3" applyFont="1" applyFill="1" applyBorder="1" applyAlignment="1">
      <alignment horizontal="center" vertical="center" wrapText="1"/>
    </xf>
    <xf numFmtId="10" fontId="4" fillId="0" borderId="0" xfId="26" applyNumberFormat="1" applyFont="1" applyFill="1" applyBorder="1" applyAlignment="1">
      <alignment horizontal="center" vertical="center"/>
    </xf>
    <xf numFmtId="10" fontId="4" fillId="0" borderId="33" xfId="26" applyNumberFormat="1" applyFont="1" applyFill="1" applyBorder="1" applyAlignment="1">
      <alignment horizontal="center" vertical="center"/>
    </xf>
    <xf numFmtId="10" fontId="4" fillId="0" borderId="0" xfId="4" applyNumberFormat="1" applyFont="1" applyBorder="1" applyAlignment="1">
      <alignment horizontal="center" vertical="center"/>
    </xf>
    <xf numFmtId="10" fontId="4" fillId="0" borderId="33" xfId="4" applyNumberFormat="1" applyFont="1" applyBorder="1" applyAlignment="1">
      <alignment horizontal="center" vertical="center"/>
    </xf>
    <xf numFmtId="0" fontId="16" fillId="0" borderId="53" xfId="3" applyFont="1" applyBorder="1" applyAlignment="1">
      <alignment horizontal="center" vertical="center"/>
    </xf>
    <xf numFmtId="0" fontId="16" fillId="0" borderId="83" xfId="3" applyFont="1" applyBorder="1" applyAlignment="1">
      <alignment horizontal="center" vertical="center"/>
    </xf>
    <xf numFmtId="0" fontId="16" fillId="0" borderId="30" xfId="3" applyFont="1" applyBorder="1" applyAlignment="1">
      <alignment horizontal="center" vertical="center"/>
    </xf>
    <xf numFmtId="0" fontId="16" fillId="0" borderId="5" xfId="3" applyFont="1" applyBorder="1" applyAlignment="1">
      <alignment horizontal="center" vertical="center"/>
    </xf>
    <xf numFmtId="0" fontId="16" fillId="0" borderId="4"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17" fillId="0" borderId="9" xfId="3" applyFont="1" applyFill="1" applyBorder="1" applyAlignment="1">
      <alignment horizontal="left" vertical="center"/>
    </xf>
    <xf numFmtId="0" fontId="17" fillId="0" borderId="4" xfId="3" applyFont="1" applyFill="1" applyBorder="1" applyAlignment="1">
      <alignment horizontal="left" vertical="center"/>
    </xf>
    <xf numFmtId="0" fontId="17" fillId="0" borderId="5" xfId="3" applyFont="1" applyFill="1" applyBorder="1" applyAlignment="1">
      <alignment horizontal="left" vertical="center" wrapText="1"/>
    </xf>
    <xf numFmtId="0" fontId="17" fillId="0" borderId="19" xfId="3" applyFont="1" applyFill="1" applyBorder="1" applyAlignment="1">
      <alignment horizontal="left" vertical="center" wrapText="1"/>
    </xf>
    <xf numFmtId="0" fontId="17" fillId="0" borderId="6" xfId="3" applyFont="1" applyFill="1" applyBorder="1" applyAlignment="1">
      <alignment horizontal="left" vertical="center" wrapText="1"/>
    </xf>
    <xf numFmtId="0" fontId="17" fillId="0" borderId="81" xfId="5" applyFont="1" applyFill="1" applyBorder="1" applyAlignment="1">
      <alignment horizontal="left" vertical="center"/>
    </xf>
    <xf numFmtId="0" fontId="9" fillId="0" borderId="72" xfId="3" applyFont="1" applyBorder="1" applyAlignment="1">
      <alignment horizontal="center" vertical="center" wrapText="1"/>
    </xf>
    <xf numFmtId="0" fontId="9" fillId="0" borderId="2" xfId="3" applyFont="1" applyBorder="1" applyAlignment="1">
      <alignment horizontal="center" vertical="center" wrapText="1"/>
    </xf>
    <xf numFmtId="0" fontId="9" fillId="0" borderId="73" xfId="3" applyFont="1" applyBorder="1" applyAlignment="1">
      <alignment horizontal="center" vertical="center" wrapText="1"/>
    </xf>
    <xf numFmtId="0" fontId="9" fillId="0" borderId="65" xfId="3" applyFont="1" applyBorder="1" applyAlignment="1">
      <alignment horizontal="center" vertical="center" wrapText="1"/>
    </xf>
    <xf numFmtId="0" fontId="9" fillId="0" borderId="3" xfId="3" applyFont="1" applyBorder="1" applyAlignment="1">
      <alignment horizontal="center" vertical="center" wrapText="1"/>
    </xf>
    <xf numFmtId="0" fontId="9" fillId="0" borderId="74" xfId="3" applyFont="1" applyBorder="1" applyAlignment="1">
      <alignment horizontal="center" vertical="center" wrapText="1"/>
    </xf>
    <xf numFmtId="0" fontId="16" fillId="3" borderId="53" xfId="5" applyFont="1" applyFill="1" applyBorder="1" applyAlignment="1">
      <alignment horizontal="center" vertical="center"/>
    </xf>
    <xf numFmtId="0" fontId="16" fillId="3" borderId="45" xfId="5" applyFont="1" applyFill="1" applyBorder="1" applyAlignment="1">
      <alignment horizontal="center" vertical="center"/>
    </xf>
    <xf numFmtId="0" fontId="16" fillId="3" borderId="54" xfId="5" applyFont="1" applyFill="1" applyBorder="1" applyAlignment="1">
      <alignment horizontal="center" vertical="center"/>
    </xf>
    <xf numFmtId="164" fontId="16" fillId="0" borderId="90" xfId="4" applyFont="1" applyBorder="1" applyAlignment="1">
      <alignment horizontal="right" vertical="center"/>
    </xf>
    <xf numFmtId="164" fontId="16" fillId="0" borderId="16" xfId="4" applyFont="1" applyBorder="1" applyAlignment="1">
      <alignment horizontal="right" vertical="center"/>
    </xf>
    <xf numFmtId="164" fontId="16" fillId="0" borderId="91" xfId="4" applyFont="1" applyBorder="1" applyAlignment="1">
      <alignment horizontal="right" vertical="center"/>
    </xf>
    <xf numFmtId="0" fontId="16" fillId="3" borderId="5" xfId="3" applyFont="1" applyFill="1" applyBorder="1" applyAlignment="1">
      <alignment horizontal="center" vertical="center"/>
    </xf>
    <xf numFmtId="0" fontId="16" fillId="3" borderId="19" xfId="3" applyFont="1" applyFill="1" applyBorder="1" applyAlignment="1">
      <alignment horizontal="center" vertical="center"/>
    </xf>
    <xf numFmtId="0" fontId="16" fillId="3" borderId="6" xfId="3" applyFont="1" applyFill="1" applyBorder="1" applyAlignment="1">
      <alignment horizontal="center" vertical="center"/>
    </xf>
    <xf numFmtId="0" fontId="16" fillId="3" borderId="10" xfId="3" applyFont="1" applyFill="1" applyBorder="1" applyAlignment="1">
      <alignment horizontal="center" vertical="center" wrapText="1"/>
    </xf>
    <xf numFmtId="0" fontId="16" fillId="3" borderId="36" xfId="3" applyFont="1" applyFill="1" applyBorder="1" applyAlignment="1">
      <alignment horizontal="center" vertical="center" wrapText="1"/>
    </xf>
    <xf numFmtId="0" fontId="16" fillId="3" borderId="9" xfId="3" applyFont="1" applyFill="1" applyBorder="1" applyAlignment="1">
      <alignment horizontal="center" vertical="center" wrapText="1"/>
    </xf>
    <xf numFmtId="0" fontId="16" fillId="0" borderId="72" xfId="5" applyFont="1" applyFill="1" applyBorder="1" applyAlignment="1">
      <alignment horizontal="center" vertical="center"/>
    </xf>
    <xf numFmtId="0" fontId="16" fillId="0" borderId="73" xfId="5" applyFont="1" applyFill="1" applyBorder="1" applyAlignment="1">
      <alignment horizontal="center" vertical="center"/>
    </xf>
    <xf numFmtId="0" fontId="16" fillId="0" borderId="46" xfId="5" applyFont="1" applyFill="1" applyBorder="1" applyAlignment="1">
      <alignment horizontal="center" vertical="center"/>
    </xf>
    <xf numFmtId="0" fontId="17" fillId="0" borderId="57" xfId="6" applyFont="1" applyBorder="1" applyAlignment="1">
      <alignment horizontal="left" vertical="center" wrapText="1"/>
    </xf>
    <xf numFmtId="0" fontId="17" fillId="0" borderId="0" xfId="6" applyFont="1" applyBorder="1" applyAlignment="1">
      <alignment horizontal="left" vertical="center" wrapText="1"/>
    </xf>
    <xf numFmtId="0" fontId="17" fillId="0" borderId="46" xfId="6" applyFont="1" applyBorder="1" applyAlignment="1">
      <alignment horizontal="left" vertical="center" wrapText="1"/>
    </xf>
    <xf numFmtId="0" fontId="18" fillId="0" borderId="97" xfId="6" applyFont="1" applyBorder="1" applyAlignment="1">
      <alignment horizontal="center" vertical="center"/>
    </xf>
    <xf numFmtId="0" fontId="18" fillId="0" borderId="79" xfId="6" applyFont="1" applyBorder="1" applyAlignment="1">
      <alignment horizontal="center" vertical="center"/>
    </xf>
    <xf numFmtId="0" fontId="18" fillId="0" borderId="80" xfId="6" applyFont="1" applyBorder="1" applyAlignment="1">
      <alignment horizontal="center" vertical="center"/>
    </xf>
    <xf numFmtId="0" fontId="18" fillId="3" borderId="34" xfId="6" applyFont="1" applyFill="1" applyBorder="1" applyAlignment="1">
      <alignment horizontal="left"/>
    </xf>
    <xf numFmtId="0" fontId="18" fillId="3" borderId="1" xfId="6" applyFont="1" applyFill="1" applyBorder="1" applyAlignment="1">
      <alignment horizontal="left"/>
    </xf>
    <xf numFmtId="0" fontId="18" fillId="0" borderId="58" xfId="6" applyFont="1" applyBorder="1" applyAlignment="1">
      <alignment horizontal="center" vertical="center"/>
    </xf>
    <xf numFmtId="0" fontId="18" fillId="0" borderId="8" xfId="6" applyFont="1" applyBorder="1" applyAlignment="1">
      <alignment horizontal="center" vertical="center"/>
    </xf>
    <xf numFmtId="0" fontId="33" fillId="0" borderId="40" xfId="6" applyFont="1" applyBorder="1" applyAlignment="1">
      <alignment horizontal="center"/>
    </xf>
    <xf numFmtId="0" fontId="33" fillId="0" borderId="6" xfId="6" applyFont="1" applyBorder="1" applyAlignment="1">
      <alignment horizontal="center"/>
    </xf>
    <xf numFmtId="0" fontId="19" fillId="0" borderId="5" xfId="6" applyFont="1" applyBorder="1" applyAlignment="1">
      <alignment horizontal="left"/>
    </xf>
    <xf numFmtId="0" fontId="19" fillId="0" borderId="19" xfId="6" applyFont="1" applyBorder="1" applyAlignment="1">
      <alignment horizontal="left"/>
    </xf>
    <xf numFmtId="0" fontId="18" fillId="0" borderId="7" xfId="6" applyFont="1" applyBorder="1" applyAlignment="1">
      <alignment horizontal="center" vertical="center"/>
    </xf>
    <xf numFmtId="0" fontId="18" fillId="0" borderId="18" xfId="6" applyFont="1" applyBorder="1" applyAlignment="1">
      <alignment horizontal="center" vertical="center"/>
    </xf>
    <xf numFmtId="0" fontId="18" fillId="0" borderId="5" xfId="6" applyFont="1" applyBorder="1" applyAlignment="1">
      <alignment horizontal="left"/>
    </xf>
    <xf numFmtId="0" fontId="18" fillId="0" borderId="19" xfId="6" applyFont="1" applyBorder="1" applyAlignment="1">
      <alignment horizontal="left"/>
    </xf>
    <xf numFmtId="0" fontId="18" fillId="0" borderId="5" xfId="6" applyFont="1" applyBorder="1" applyAlignment="1">
      <alignment horizontal="center"/>
    </xf>
    <xf numFmtId="0" fontId="18" fillId="0" borderId="19" xfId="6" applyFont="1" applyBorder="1" applyAlignment="1">
      <alignment horizontal="center"/>
    </xf>
    <xf numFmtId="0" fontId="18" fillId="0" borderId="40" xfId="6" applyFont="1" applyBorder="1" applyAlignment="1">
      <alignment horizontal="center"/>
    </xf>
    <xf numFmtId="0" fontId="18" fillId="0" borderId="6" xfId="6" applyFont="1" applyBorder="1" applyAlignment="1">
      <alignment horizontal="center"/>
    </xf>
    <xf numFmtId="0" fontId="16" fillId="0" borderId="72" xfId="3" applyFont="1" applyBorder="1" applyAlignment="1">
      <alignment horizontal="center" vertical="center"/>
    </xf>
    <xf numFmtId="0" fontId="16" fillId="0" borderId="2" xfId="3" applyFont="1" applyBorder="1" applyAlignment="1">
      <alignment horizontal="center" vertical="center"/>
    </xf>
    <xf numFmtId="0" fontId="16" fillId="0" borderId="73" xfId="3" applyFont="1" applyBorder="1" applyAlignment="1">
      <alignment horizontal="center" vertical="center"/>
    </xf>
    <xf numFmtId="0" fontId="16" fillId="0" borderId="65" xfId="3" applyFont="1" applyBorder="1" applyAlignment="1">
      <alignment horizontal="center" vertical="center"/>
    </xf>
    <xf numFmtId="0" fontId="16" fillId="0" borderId="3" xfId="3" applyFont="1" applyBorder="1" applyAlignment="1">
      <alignment horizontal="center" vertical="center"/>
    </xf>
    <xf numFmtId="0" fontId="16" fillId="0" borderId="74" xfId="3" applyFont="1" applyBorder="1" applyAlignment="1">
      <alignment horizontal="center" vertical="center"/>
    </xf>
    <xf numFmtId="0" fontId="17" fillId="0" borderId="83" xfId="5" applyFont="1" applyFill="1" applyBorder="1" applyAlignment="1">
      <alignment horizontal="left" vertical="center"/>
    </xf>
    <xf numFmtId="0" fontId="17" fillId="0" borderId="95" xfId="5" applyFont="1" applyFill="1" applyBorder="1" applyAlignment="1">
      <alignment horizontal="left" vertical="center"/>
    </xf>
    <xf numFmtId="0" fontId="17" fillId="0" borderId="98" xfId="5" applyFont="1" applyFill="1" applyBorder="1" applyAlignment="1">
      <alignment horizontal="left" vertical="center"/>
    </xf>
    <xf numFmtId="0" fontId="33" fillId="0" borderId="5" xfId="6" applyFont="1" applyBorder="1" applyAlignment="1">
      <alignment horizontal="left"/>
    </xf>
    <xf numFmtId="0" fontId="33" fillId="0" borderId="19" xfId="6" applyFont="1" applyBorder="1" applyAlignment="1">
      <alignment horizontal="left"/>
    </xf>
    <xf numFmtId="0" fontId="26" fillId="0" borderId="5" xfId="6" applyFont="1" applyBorder="1" applyAlignment="1">
      <alignment horizontal="center"/>
    </xf>
    <xf numFmtId="0" fontId="26" fillId="0" borderId="19" xfId="6" applyFont="1" applyBorder="1" applyAlignment="1">
      <alignment horizontal="center"/>
    </xf>
    <xf numFmtId="0" fontId="17" fillId="0" borderId="5" xfId="5" applyFont="1" applyFill="1" applyBorder="1" applyAlignment="1">
      <alignment horizontal="left" vertical="top" wrapText="1"/>
    </xf>
    <xf numFmtId="0" fontId="17" fillId="0" borderId="19" xfId="5" applyFont="1" applyFill="1" applyBorder="1" applyAlignment="1">
      <alignment horizontal="left" vertical="top" wrapText="1"/>
    </xf>
    <xf numFmtId="0" fontId="17" fillId="0" borderId="41" xfId="5" applyFont="1" applyFill="1" applyBorder="1" applyAlignment="1">
      <alignment horizontal="left" vertical="top" wrapText="1"/>
    </xf>
    <xf numFmtId="0" fontId="17" fillId="0" borderId="81" xfId="5" applyFont="1" applyFill="1" applyBorder="1" applyAlignment="1">
      <alignment horizontal="left" vertical="center" wrapText="1"/>
    </xf>
    <xf numFmtId="0" fontId="17" fillId="0" borderId="82" xfId="5" applyFont="1" applyFill="1" applyBorder="1" applyAlignment="1">
      <alignment horizontal="left" vertical="center" wrapText="1"/>
    </xf>
    <xf numFmtId="0" fontId="17" fillId="0" borderId="99" xfId="5" applyFont="1" applyFill="1" applyBorder="1" applyAlignment="1">
      <alignment horizontal="left" vertical="center" wrapText="1"/>
    </xf>
    <xf numFmtId="0" fontId="4" fillId="0" borderId="0" xfId="0" applyFont="1" applyBorder="1" applyAlignment="1" applyProtection="1">
      <alignment horizontal="right" vertical="center" wrapText="1"/>
      <protection locked="0"/>
    </xf>
    <xf numFmtId="0" fontId="26" fillId="5" borderId="30"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43" xfId="0" applyFont="1" applyFill="1" applyBorder="1" applyAlignment="1">
      <alignment horizontal="center" vertical="center"/>
    </xf>
    <xf numFmtId="2" fontId="26" fillId="5" borderId="30" xfId="0" applyNumberFormat="1" applyFont="1" applyFill="1" applyBorder="1" applyAlignment="1">
      <alignment horizontal="center" vertical="center"/>
    </xf>
    <xf numFmtId="2" fontId="26" fillId="5" borderId="4" xfId="0" applyNumberFormat="1" applyFont="1" applyFill="1" applyBorder="1" applyAlignment="1">
      <alignment horizontal="center" vertical="center"/>
    </xf>
    <xf numFmtId="2" fontId="26" fillId="5" borderId="43" xfId="0" applyNumberFormat="1" applyFont="1" applyFill="1" applyBorder="1" applyAlignment="1">
      <alignment horizontal="center" vertical="center"/>
    </xf>
    <xf numFmtId="10" fontId="39" fillId="11" borderId="104" xfId="4" applyNumberFormat="1" applyFont="1" applyFill="1" applyBorder="1" applyAlignment="1">
      <alignment horizontal="center" vertical="center"/>
    </xf>
    <xf numFmtId="10" fontId="39" fillId="11" borderId="102" xfId="4" applyNumberFormat="1" applyFont="1" applyFill="1" applyBorder="1" applyAlignment="1">
      <alignment horizontal="center" vertical="center"/>
    </xf>
    <xf numFmtId="10" fontId="39" fillId="11" borderId="49" xfId="4" applyNumberFormat="1" applyFont="1" applyFill="1" applyBorder="1" applyAlignment="1">
      <alignment horizontal="center" vertical="center"/>
    </xf>
    <xf numFmtId="10" fontId="39" fillId="11" borderId="103" xfId="4" applyNumberFormat="1" applyFont="1" applyFill="1" applyBorder="1" applyAlignment="1">
      <alignment horizontal="center" vertical="center"/>
    </xf>
    <xf numFmtId="10" fontId="39" fillId="11" borderId="106" xfId="4" applyNumberFormat="1" applyFont="1" applyFill="1" applyBorder="1" applyAlignment="1">
      <alignment horizontal="center" vertical="center"/>
    </xf>
    <xf numFmtId="4" fontId="17" fillId="11" borderId="57" xfId="0" applyNumberFormat="1" applyFont="1" applyFill="1" applyBorder="1" applyAlignment="1">
      <alignment horizontal="right" vertical="center"/>
    </xf>
    <xf numFmtId="4" fontId="17" fillId="11" borderId="0" xfId="0" applyNumberFormat="1" applyFont="1" applyFill="1" applyBorder="1" applyAlignment="1">
      <alignment horizontal="right" vertical="center"/>
    </xf>
    <xf numFmtId="4" fontId="40" fillId="4" borderId="60" xfId="0" applyNumberFormat="1" applyFont="1" applyFill="1" applyBorder="1" applyAlignment="1">
      <alignment horizontal="center" vertical="center"/>
    </xf>
    <xf numFmtId="4" fontId="40" fillId="4" borderId="16" xfId="0" applyNumberFormat="1" applyFont="1" applyFill="1" applyBorder="1" applyAlignment="1">
      <alignment horizontal="center" vertical="center"/>
    </xf>
    <xf numFmtId="4" fontId="40" fillId="4" borderId="61" xfId="0" applyNumberFormat="1" applyFont="1" applyFill="1" applyBorder="1" applyAlignment="1">
      <alignment horizontal="center" vertical="center"/>
    </xf>
    <xf numFmtId="4" fontId="40" fillId="4" borderId="57" xfId="0" applyNumberFormat="1" applyFont="1" applyFill="1" applyBorder="1" applyAlignment="1">
      <alignment horizontal="center" vertical="center"/>
    </xf>
    <xf numFmtId="4" fontId="40" fillId="4" borderId="0" xfId="0" applyNumberFormat="1" applyFont="1" applyFill="1" applyBorder="1" applyAlignment="1">
      <alignment horizontal="center" vertical="center"/>
    </xf>
    <xf numFmtId="4" fontId="40" fillId="4" borderId="46" xfId="0" applyNumberFormat="1" applyFont="1" applyFill="1" applyBorder="1" applyAlignment="1">
      <alignment horizontal="center" vertical="center"/>
    </xf>
    <xf numFmtId="4" fontId="40" fillId="4" borderId="58" xfId="0" applyNumberFormat="1" applyFont="1" applyFill="1" applyBorder="1" applyAlignment="1">
      <alignment horizontal="center" vertical="center"/>
    </xf>
    <xf numFmtId="4" fontId="40" fillId="4" borderId="18" xfId="0" applyNumberFormat="1" applyFont="1" applyFill="1" applyBorder="1" applyAlignment="1">
      <alignment horizontal="center" vertical="center"/>
    </xf>
    <xf numFmtId="4" fontId="40" fillId="4" borderId="59" xfId="0" applyNumberFormat="1" applyFont="1" applyFill="1" applyBorder="1" applyAlignment="1">
      <alignment horizontal="center" vertical="center"/>
    </xf>
    <xf numFmtId="0" fontId="0" fillId="0" borderId="72" xfId="0" applyBorder="1" applyAlignment="1">
      <alignment horizontal="center"/>
    </xf>
    <xf numFmtId="0" fontId="0" fillId="0" borderId="2" xfId="0" applyBorder="1" applyAlignment="1">
      <alignment horizontal="center"/>
    </xf>
    <xf numFmtId="0" fontId="0" fillId="0" borderId="73" xfId="0" applyBorder="1" applyAlignment="1">
      <alignment horizontal="center"/>
    </xf>
    <xf numFmtId="0" fontId="0" fillId="0" borderId="57" xfId="0" applyBorder="1" applyAlignment="1">
      <alignment horizontal="center"/>
    </xf>
    <xf numFmtId="0" fontId="0" fillId="0" borderId="0" xfId="0" applyBorder="1" applyAlignment="1">
      <alignment horizontal="center"/>
    </xf>
    <xf numFmtId="0" fontId="0" fillId="0" borderId="46" xfId="0" applyBorder="1" applyAlignment="1">
      <alignment horizontal="center"/>
    </xf>
    <xf numFmtId="0" fontId="16" fillId="11" borderId="57" xfId="0" applyFont="1" applyFill="1" applyBorder="1" applyAlignment="1">
      <alignment horizontal="center" wrapText="1"/>
    </xf>
    <xf numFmtId="0" fontId="16" fillId="11" borderId="0" xfId="0" applyFont="1" applyFill="1" applyBorder="1" applyAlignment="1">
      <alignment horizontal="center" wrapText="1"/>
    </xf>
    <xf numFmtId="0" fontId="16" fillId="11" borderId="46" xfId="0" applyFont="1" applyFill="1" applyBorder="1" applyAlignment="1">
      <alignment horizontal="center" wrapText="1"/>
    </xf>
    <xf numFmtId="0" fontId="16" fillId="11" borderId="57" xfId="0" applyFont="1" applyFill="1" applyBorder="1" applyAlignment="1">
      <alignment horizontal="center" vertical="center" wrapText="1"/>
    </xf>
    <xf numFmtId="0" fontId="16" fillId="11" borderId="0" xfId="0" applyFont="1" applyFill="1" applyBorder="1" applyAlignment="1">
      <alignment horizontal="center" vertical="center" wrapText="1"/>
    </xf>
    <xf numFmtId="0" fontId="16" fillId="11" borderId="46" xfId="0" applyFont="1" applyFill="1" applyBorder="1" applyAlignment="1">
      <alignment horizontal="center" vertical="center" wrapText="1"/>
    </xf>
    <xf numFmtId="0" fontId="16" fillId="11" borderId="57" xfId="0" applyFont="1" applyFill="1" applyBorder="1" applyAlignment="1">
      <alignment horizontal="center" vertical="top" wrapText="1"/>
    </xf>
    <xf numFmtId="0" fontId="16" fillId="11" borderId="0" xfId="0" applyFont="1" applyFill="1" applyBorder="1" applyAlignment="1">
      <alignment horizontal="center" vertical="top" wrapText="1"/>
    </xf>
    <xf numFmtId="0" fontId="16" fillId="11" borderId="46" xfId="0" applyFont="1" applyFill="1" applyBorder="1" applyAlignment="1">
      <alignment horizontal="center" vertical="top" wrapText="1"/>
    </xf>
    <xf numFmtId="0" fontId="16" fillId="11" borderId="104" xfId="0" applyFont="1" applyFill="1" applyBorder="1" applyAlignment="1">
      <alignment horizontal="center" vertical="top" wrapText="1"/>
    </xf>
    <xf numFmtId="0" fontId="16" fillId="11" borderId="102" xfId="0" applyFont="1" applyFill="1" applyBorder="1" applyAlignment="1">
      <alignment horizontal="center" vertical="top" wrapText="1"/>
    </xf>
    <xf numFmtId="0" fontId="16" fillId="11" borderId="106" xfId="0" applyFont="1" applyFill="1" applyBorder="1" applyAlignment="1">
      <alignment horizontal="center" vertical="top" wrapText="1"/>
    </xf>
    <xf numFmtId="0" fontId="17" fillId="0" borderId="9" xfId="5" applyFont="1" applyFill="1" applyBorder="1" applyAlignment="1">
      <alignment horizontal="left" vertical="center"/>
    </xf>
    <xf numFmtId="0" fontId="17" fillId="0" borderId="4" xfId="5" applyFont="1" applyFill="1" applyBorder="1" applyAlignment="1">
      <alignment horizontal="left" vertical="center"/>
    </xf>
    <xf numFmtId="0" fontId="17" fillId="0" borderId="4" xfId="5" applyFont="1" applyFill="1" applyBorder="1" applyAlignment="1">
      <alignment horizontal="left" vertical="center" wrapText="1"/>
    </xf>
    <xf numFmtId="0" fontId="24" fillId="5" borderId="31" xfId="0" applyFont="1" applyFill="1" applyBorder="1" applyAlignment="1">
      <alignment horizontal="center" vertical="center"/>
    </xf>
    <xf numFmtId="0" fontId="24" fillId="5" borderId="56" xfId="0" applyFont="1" applyFill="1" applyBorder="1" applyAlignment="1">
      <alignment horizontal="center" vertical="center"/>
    </xf>
    <xf numFmtId="0" fontId="24" fillId="5" borderId="32" xfId="0" applyFont="1" applyFill="1" applyBorder="1" applyAlignment="1">
      <alignment horizontal="center" vertical="center"/>
    </xf>
    <xf numFmtId="0" fontId="23" fillId="0" borderId="57" xfId="3" applyFont="1" applyBorder="1" applyAlignment="1">
      <alignment horizontal="center" vertical="center" wrapText="1"/>
    </xf>
    <xf numFmtId="0" fontId="23" fillId="0" borderId="0" xfId="3" applyFont="1" applyBorder="1" applyAlignment="1">
      <alignment horizontal="center" vertical="center" wrapText="1"/>
    </xf>
    <xf numFmtId="0" fontId="23" fillId="0" borderId="46" xfId="3" applyFont="1" applyBorder="1" applyAlignment="1">
      <alignment horizontal="center" vertical="center" wrapText="1"/>
    </xf>
    <xf numFmtId="0" fontId="23" fillId="0" borderId="58" xfId="3" applyFont="1" applyBorder="1" applyAlignment="1">
      <alignment horizontal="center" vertical="center" wrapText="1"/>
    </xf>
    <xf numFmtId="0" fontId="23" fillId="0" borderId="18" xfId="3" applyFont="1" applyBorder="1" applyAlignment="1">
      <alignment horizontal="center" vertical="center" wrapText="1"/>
    </xf>
    <xf numFmtId="0" fontId="23" fillId="0" borderId="59" xfId="3" applyFont="1" applyBorder="1" applyAlignment="1">
      <alignment horizontal="center" vertical="center" wrapText="1"/>
    </xf>
    <xf numFmtId="0" fontId="25" fillId="0" borderId="5" xfId="0" applyFont="1" applyBorder="1" applyAlignment="1">
      <alignment horizontal="left" vertical="top"/>
    </xf>
    <xf numFmtId="0" fontId="25" fillId="0" borderId="6" xfId="0" applyFont="1" applyBorder="1" applyAlignment="1">
      <alignment horizontal="left" vertical="top"/>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5" borderId="40" xfId="0" applyFont="1" applyFill="1" applyBorder="1" applyAlignment="1">
      <alignment horizontal="center" vertical="center"/>
    </xf>
    <xf numFmtId="0" fontId="24" fillId="5" borderId="19" xfId="0" applyFont="1" applyFill="1" applyBorder="1" applyAlignment="1">
      <alignment horizontal="center" vertical="center"/>
    </xf>
    <xf numFmtId="0" fontId="24" fillId="5" borderId="41" xfId="0" applyFont="1" applyFill="1" applyBorder="1" applyAlignment="1">
      <alignment horizontal="center" vertical="center"/>
    </xf>
    <xf numFmtId="0" fontId="16" fillId="0" borderId="2" xfId="5" applyFont="1" applyFill="1" applyBorder="1" applyAlignment="1">
      <alignment horizontal="center" vertical="center"/>
    </xf>
    <xf numFmtId="0" fontId="16" fillId="0" borderId="65" xfId="5" applyFont="1" applyFill="1" applyBorder="1" applyAlignment="1">
      <alignment horizontal="center" vertical="center"/>
    </xf>
    <xf numFmtId="0" fontId="16" fillId="0" borderId="3" xfId="5" applyFont="1" applyFill="1" applyBorder="1" applyAlignment="1">
      <alignment horizontal="center" vertical="center"/>
    </xf>
    <xf numFmtId="0" fontId="16" fillId="0" borderId="74" xfId="5" applyFont="1" applyFill="1" applyBorder="1" applyAlignment="1">
      <alignment horizontal="center" vertical="center"/>
    </xf>
    <xf numFmtId="49" fontId="24" fillId="0" borderId="40" xfId="0" applyNumberFormat="1" applyFont="1" applyBorder="1" applyAlignment="1">
      <alignment horizontal="center" vertical="center"/>
    </xf>
    <xf numFmtId="49" fontId="24" fillId="0" borderId="6" xfId="0" applyNumberFormat="1" applyFont="1" applyBorder="1" applyAlignment="1">
      <alignment horizontal="center" vertical="center"/>
    </xf>
    <xf numFmtId="0" fontId="7" fillId="5" borderId="40"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5" xfId="0" applyFont="1" applyFill="1" applyBorder="1" applyAlignment="1">
      <alignment horizontal="center" vertical="center"/>
    </xf>
    <xf numFmtId="0" fontId="16" fillId="6" borderId="53" xfId="0" applyFont="1" applyFill="1" applyBorder="1" applyAlignment="1">
      <alignment horizontal="center" vertical="center" wrapText="1"/>
    </xf>
    <xf numFmtId="0" fontId="19" fillId="6" borderId="45" xfId="0" applyFont="1" applyFill="1" applyBorder="1" applyAlignment="1">
      <alignment vertical="center"/>
    </xf>
    <xf numFmtId="0" fontId="19" fillId="6" borderId="54" xfId="0" applyFont="1" applyFill="1" applyBorder="1" applyAlignment="1">
      <alignment vertical="center"/>
    </xf>
    <xf numFmtId="0" fontId="16" fillId="3" borderId="38" xfId="0" applyFont="1" applyFill="1" applyBorder="1" applyAlignment="1">
      <alignment horizontal="center" vertical="center" wrapText="1"/>
    </xf>
    <xf numFmtId="0" fontId="19" fillId="3" borderId="10" xfId="0" applyFont="1" applyFill="1" applyBorder="1" applyAlignment="1">
      <alignment vertical="center"/>
    </xf>
    <xf numFmtId="0" fontId="19" fillId="3" borderId="39" xfId="0" applyFont="1" applyFill="1" applyBorder="1" applyAlignment="1">
      <alignment vertical="center"/>
    </xf>
    <xf numFmtId="2" fontId="29" fillId="0" borderId="48" xfId="0" applyNumberFormat="1" applyFont="1" applyBorder="1" applyAlignment="1">
      <alignment wrapText="1"/>
    </xf>
    <xf numFmtId="0" fontId="4" fillId="0" borderId="24" xfId="0" applyFont="1" applyFill="1" applyBorder="1" applyAlignment="1">
      <alignment horizontal="right" vertical="center" wrapText="1"/>
    </xf>
    <xf numFmtId="0" fontId="4" fillId="0" borderId="23" xfId="0" applyFont="1" applyFill="1" applyBorder="1" applyAlignment="1">
      <alignment horizontal="right" vertical="center" wrapText="1"/>
    </xf>
    <xf numFmtId="44" fontId="4" fillId="0" borderId="22" xfId="0" applyNumberFormat="1" applyFont="1" applyFill="1" applyBorder="1" applyAlignment="1">
      <alignment horizontal="right" vertical="top" wrapText="1"/>
    </xf>
    <xf numFmtId="44" fontId="4" fillId="0" borderId="63" xfId="0" applyNumberFormat="1" applyFont="1" applyFill="1" applyBorder="1" applyAlignment="1">
      <alignment horizontal="right" vertical="top" wrapText="1"/>
    </xf>
    <xf numFmtId="0" fontId="16" fillId="4" borderId="53" xfId="5" applyFont="1" applyFill="1" applyBorder="1" applyAlignment="1">
      <alignment horizontal="center" vertical="center"/>
    </xf>
    <xf numFmtId="0" fontId="16" fillId="4" borderId="45" xfId="5" applyFont="1" applyFill="1" applyBorder="1" applyAlignment="1">
      <alignment horizontal="center" vertical="center"/>
    </xf>
    <xf numFmtId="0" fontId="16" fillId="4" borderId="54" xfId="5" applyFont="1" applyFill="1" applyBorder="1" applyAlignment="1">
      <alignment horizontal="center" vertical="center"/>
    </xf>
    <xf numFmtId="0" fontId="16" fillId="4" borderId="30" xfId="5" applyFont="1" applyFill="1" applyBorder="1" applyAlignment="1">
      <alignment horizontal="center" vertical="center"/>
    </xf>
    <xf numFmtId="0" fontId="16" fillId="4" borderId="4" xfId="5" applyFont="1" applyFill="1" applyBorder="1" applyAlignment="1">
      <alignment horizontal="center" vertical="center"/>
    </xf>
    <xf numFmtId="0" fontId="16" fillId="4" borderId="43" xfId="5" applyFont="1" applyFill="1" applyBorder="1" applyAlignment="1">
      <alignment horizontal="center" vertical="center"/>
    </xf>
    <xf numFmtId="0" fontId="17" fillId="0" borderId="9" xfId="5" applyFont="1" applyBorder="1" applyAlignment="1">
      <alignment vertical="center"/>
    </xf>
    <xf numFmtId="0" fontId="19" fillId="4" borderId="4" xfId="0" applyFont="1" applyFill="1" applyBorder="1" applyAlignment="1">
      <alignment wrapText="1"/>
    </xf>
    <xf numFmtId="0" fontId="19" fillId="4" borderId="4" xfId="0" applyFont="1" applyFill="1" applyBorder="1" applyAlignment="1">
      <alignment vertical="center" wrapText="1"/>
    </xf>
    <xf numFmtId="0" fontId="26" fillId="4" borderId="72" xfId="0" applyFont="1" applyFill="1" applyBorder="1" applyAlignment="1">
      <alignment horizontal="center" vertical="center"/>
    </xf>
    <xf numFmtId="0" fontId="26" fillId="4" borderId="2" xfId="0" applyFont="1" applyFill="1" applyBorder="1" applyAlignment="1">
      <alignment horizontal="center" vertical="center"/>
    </xf>
    <xf numFmtId="0" fontId="26" fillId="4" borderId="73" xfId="0" applyFont="1" applyFill="1" applyBorder="1" applyAlignment="1">
      <alignment horizontal="center" vertical="center"/>
    </xf>
    <xf numFmtId="0" fontId="26" fillId="4" borderId="74" xfId="0" applyFont="1" applyFill="1" applyBorder="1" applyAlignment="1">
      <alignment horizontal="center" vertical="center"/>
    </xf>
    <xf numFmtId="164" fontId="16" fillId="4" borderId="83" xfId="4" applyFont="1" applyFill="1" applyBorder="1" applyAlignment="1">
      <alignment horizontal="right" vertical="center"/>
    </xf>
    <xf numFmtId="164" fontId="16" fillId="4" borderId="95" xfId="4" applyFont="1" applyFill="1" applyBorder="1" applyAlignment="1">
      <alignment horizontal="right" vertical="center"/>
    </xf>
    <xf numFmtId="164" fontId="16" fillId="4" borderId="55" xfId="4" applyFont="1" applyFill="1" applyBorder="1" applyAlignment="1">
      <alignment horizontal="right" vertical="center"/>
    </xf>
    <xf numFmtId="164" fontId="16" fillId="4" borderId="5" xfId="4" applyFont="1" applyFill="1" applyBorder="1" applyAlignment="1">
      <alignment horizontal="right" vertical="center"/>
    </xf>
    <xf numFmtId="164" fontId="16" fillId="4" borderId="19" xfId="4" applyFont="1" applyFill="1" applyBorder="1" applyAlignment="1">
      <alignment horizontal="right" vertical="center"/>
    </xf>
    <xf numFmtId="164" fontId="16" fillId="4" borderId="6" xfId="4" applyFont="1" applyFill="1" applyBorder="1" applyAlignment="1">
      <alignment horizontal="right" vertical="center"/>
    </xf>
    <xf numFmtId="164" fontId="16" fillId="4" borderId="81" xfId="4" applyFont="1" applyFill="1" applyBorder="1" applyAlignment="1">
      <alignment horizontal="right" vertical="center"/>
    </xf>
    <xf numFmtId="164" fontId="16" fillId="4" borderId="82" xfId="4" applyFont="1" applyFill="1" applyBorder="1" applyAlignment="1">
      <alignment horizontal="right" vertical="center"/>
    </xf>
    <xf numFmtId="164" fontId="16" fillId="4" borderId="56" xfId="4" applyFont="1" applyFill="1" applyBorder="1" applyAlignment="1">
      <alignment horizontal="right" vertical="center"/>
    </xf>
    <xf numFmtId="0" fontId="4" fillId="5" borderId="47" xfId="0" applyFont="1" applyFill="1" applyBorder="1" applyAlignment="1">
      <alignment horizontal="center" vertical="center" wrapText="1"/>
    </xf>
    <xf numFmtId="0" fontId="3" fillId="0" borderId="45" xfId="0" applyFont="1" applyFill="1" applyBorder="1" applyAlignment="1">
      <alignment horizontal="left" vertical="top" wrapText="1"/>
    </xf>
    <xf numFmtId="0" fontId="3" fillId="0" borderId="48" xfId="0" applyFont="1" applyFill="1" applyBorder="1" applyAlignment="1">
      <alignment horizontal="left" vertical="top" wrapText="1"/>
    </xf>
    <xf numFmtId="0" fontId="16" fillId="5" borderId="47" xfId="0" applyFont="1" applyFill="1" applyBorder="1" applyAlignment="1">
      <alignment horizontal="center" vertical="center" wrapText="1"/>
    </xf>
    <xf numFmtId="0" fontId="4" fillId="0" borderId="22" xfId="0" applyFont="1" applyFill="1" applyBorder="1" applyAlignment="1">
      <alignment horizontal="right" vertical="top" wrapText="1"/>
    </xf>
    <xf numFmtId="0" fontId="4" fillId="0" borderId="22" xfId="0" applyFont="1" applyBorder="1" applyAlignment="1">
      <alignment horizontal="left" vertical="center" wrapText="1"/>
    </xf>
    <xf numFmtId="0" fontId="17" fillId="0" borderId="9" xfId="0" applyFont="1" applyBorder="1" applyAlignment="1">
      <alignment horizontal="left" vertical="top" wrapText="1"/>
    </xf>
    <xf numFmtId="0" fontId="3" fillId="0" borderId="22" xfId="0" applyFont="1" applyBorder="1" applyAlignment="1">
      <alignment horizontal="left" vertical="top" wrapText="1"/>
    </xf>
    <xf numFmtId="4" fontId="31" fillId="0" borderId="22" xfId="39" applyNumberFormat="1" applyFont="1" applyBorder="1" applyAlignment="1">
      <alignment horizontal="center" vertical="center" wrapText="1"/>
    </xf>
    <xf numFmtId="0" fontId="3" fillId="0" borderId="22" xfId="0" applyFont="1" applyFill="1" applyBorder="1" applyAlignment="1">
      <alignment horizontal="left" vertical="top" wrapText="1"/>
    </xf>
    <xf numFmtId="0" fontId="3" fillId="0" borderId="50" xfId="0" applyFont="1" applyBorder="1" applyAlignment="1">
      <alignment horizontal="center" vertical="center" wrapText="1"/>
    </xf>
    <xf numFmtId="0" fontId="3" fillId="0" borderId="22" xfId="0" applyFont="1" applyBorder="1" applyAlignment="1">
      <alignment horizontal="center" vertical="center" wrapText="1"/>
    </xf>
    <xf numFmtId="0" fontId="28" fillId="0" borderId="22" xfId="0" applyFont="1" applyBorder="1" applyAlignment="1">
      <alignment horizontal="center"/>
    </xf>
    <xf numFmtId="0" fontId="3" fillId="0" borderId="22" xfId="0" applyFont="1" applyBorder="1" applyAlignment="1">
      <alignment horizontal="right" vertical="top" wrapText="1"/>
    </xf>
    <xf numFmtId="44" fontId="4" fillId="0" borderId="22" xfId="0" applyNumberFormat="1" applyFont="1" applyBorder="1" applyAlignment="1">
      <alignment horizontal="right" vertical="top" wrapText="1"/>
    </xf>
    <xf numFmtId="44" fontId="4" fillId="0" borderId="63" xfId="0" applyNumberFormat="1" applyFont="1" applyBorder="1" applyAlignment="1">
      <alignment horizontal="right" vertical="top" wrapText="1"/>
    </xf>
    <xf numFmtId="0" fontId="3" fillId="0" borderId="45" xfId="0" applyFont="1" applyBorder="1" applyAlignment="1">
      <alignment horizontal="left" vertical="top" wrapText="1"/>
    </xf>
    <xf numFmtId="4" fontId="4" fillId="0" borderId="22" xfId="0" applyNumberFormat="1" applyFont="1" applyBorder="1" applyAlignment="1">
      <alignment horizontal="right" vertical="top" wrapText="1"/>
    </xf>
    <xf numFmtId="4" fontId="4" fillId="0" borderId="63" xfId="0" applyNumberFormat="1" applyFont="1" applyBorder="1" applyAlignment="1">
      <alignment horizontal="right" vertical="top" wrapText="1"/>
    </xf>
    <xf numFmtId="0" fontId="29" fillId="7" borderId="22" xfId="0" applyFont="1" applyFill="1" applyBorder="1" applyAlignment="1">
      <alignment horizontal="left" vertical="top" wrapText="1" indent="1"/>
    </xf>
    <xf numFmtId="0" fontId="29" fillId="9" borderId="22" xfId="0" applyFont="1" applyFill="1" applyBorder="1" applyAlignment="1">
      <alignment horizontal="left" vertical="top" wrapText="1" indent="1"/>
    </xf>
    <xf numFmtId="0" fontId="29" fillId="9" borderId="22" xfId="0" applyFont="1" applyFill="1" applyBorder="1" applyAlignment="1">
      <alignment horizontal="left" vertical="top" wrapText="1"/>
    </xf>
    <xf numFmtId="0" fontId="17" fillId="0" borderId="22" xfId="0" applyFont="1" applyBorder="1" applyAlignment="1">
      <alignment horizontal="right" vertical="top" wrapText="1"/>
    </xf>
    <xf numFmtId="44" fontId="16" fillId="0" borderId="22" xfId="0" applyNumberFormat="1" applyFont="1" applyBorder="1" applyAlignment="1">
      <alignment horizontal="right" vertical="top" wrapText="1"/>
    </xf>
    <xf numFmtId="44" fontId="16" fillId="0" borderId="63" xfId="0" applyNumberFormat="1" applyFont="1" applyBorder="1" applyAlignment="1">
      <alignment horizontal="right" vertical="top" wrapText="1"/>
    </xf>
    <xf numFmtId="0" fontId="29" fillId="7" borderId="50" xfId="0" applyFont="1" applyFill="1" applyBorder="1" applyAlignment="1">
      <alignment horizontal="left" vertical="top" wrapText="1" indent="1"/>
    </xf>
    <xf numFmtId="0" fontId="17" fillId="0" borderId="45" xfId="0" applyFont="1" applyBorder="1" applyAlignment="1">
      <alignment horizontal="left" vertical="top" wrapText="1"/>
    </xf>
    <xf numFmtId="0" fontId="29" fillId="7" borderId="48" xfId="0" applyFont="1" applyFill="1" applyBorder="1" applyAlignment="1">
      <alignment horizontal="left" vertical="top" wrapText="1" indent="1"/>
    </xf>
    <xf numFmtId="2" fontId="29" fillId="7" borderId="48" xfId="0" applyNumberFormat="1" applyFont="1" applyFill="1" applyBorder="1" applyAlignment="1">
      <alignment horizontal="left" vertical="top" wrapText="1" indent="1"/>
    </xf>
    <xf numFmtId="2" fontId="29" fillId="4" borderId="22" xfId="0" applyNumberFormat="1" applyFont="1" applyFill="1" applyBorder="1" applyAlignment="1">
      <alignment horizontal="left" vertical="top" wrapText="1" indent="1"/>
    </xf>
    <xf numFmtId="0" fontId="4" fillId="0" borderId="22" xfId="0" applyFont="1" applyBorder="1" applyAlignment="1">
      <alignment horizontal="right" vertical="top" wrapText="1"/>
    </xf>
    <xf numFmtId="0" fontId="3" fillId="0" borderId="50" xfId="0" applyFont="1" applyBorder="1" applyAlignment="1">
      <alignment horizontal="left" vertical="top" wrapText="1"/>
    </xf>
    <xf numFmtId="0" fontId="27" fillId="0" borderId="24" xfId="0" applyFont="1" applyBorder="1" applyAlignment="1">
      <alignment horizontal="center" wrapText="1"/>
    </xf>
    <xf numFmtId="0" fontId="27" fillId="0" borderId="23" xfId="0" applyFont="1" applyBorder="1" applyAlignment="1">
      <alignment horizontal="center" wrapText="1"/>
    </xf>
    <xf numFmtId="0" fontId="27" fillId="0" borderId="50" xfId="0" applyFont="1" applyBorder="1" applyAlignment="1">
      <alignment horizontal="left" vertical="center"/>
    </xf>
    <xf numFmtId="0" fontId="27" fillId="0" borderId="22" xfId="0" applyFont="1" applyBorder="1" applyAlignment="1">
      <alignment horizontal="left" vertical="center"/>
    </xf>
    <xf numFmtId="44" fontId="28" fillId="0" borderId="22" xfId="0" applyNumberFormat="1" applyFont="1" applyBorder="1" applyAlignment="1">
      <alignment horizontal="right" vertical="center"/>
    </xf>
    <xf numFmtId="44" fontId="28" fillId="0" borderId="63" xfId="0" applyNumberFormat="1" applyFont="1" applyBorder="1" applyAlignment="1">
      <alignment horizontal="right" vertical="center"/>
    </xf>
    <xf numFmtId="0" fontId="0" fillId="0" borderId="7"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xf>
    <xf numFmtId="0" fontId="0" fillId="0" borderId="19" xfId="0" applyBorder="1" applyAlignment="1">
      <alignment horizontal="center"/>
    </xf>
    <xf numFmtId="0" fontId="0" fillId="0" borderId="6" xfId="0" applyBorder="1" applyAlignment="1">
      <alignment horizontal="center"/>
    </xf>
    <xf numFmtId="0" fontId="0" fillId="0" borderId="4" xfId="0" applyBorder="1" applyAlignment="1">
      <alignment horizontal="center" vertical="center"/>
    </xf>
    <xf numFmtId="0" fontId="21" fillId="0" borderId="57" xfId="3" applyFont="1" applyBorder="1" applyAlignment="1">
      <alignment horizontal="center" vertical="center"/>
    </xf>
    <xf numFmtId="0" fontId="21" fillId="0" borderId="0" xfId="3" applyFont="1" applyBorder="1" applyAlignment="1">
      <alignment horizontal="center" vertical="center"/>
    </xf>
    <xf numFmtId="0" fontId="21" fillId="0" borderId="46" xfId="3" applyFont="1" applyBorder="1" applyAlignment="1">
      <alignment horizontal="center" vertical="center"/>
    </xf>
    <xf numFmtId="0" fontId="21" fillId="0" borderId="65" xfId="3" applyFont="1" applyBorder="1" applyAlignment="1">
      <alignment horizontal="center" vertical="center"/>
    </xf>
    <xf numFmtId="0" fontId="21" fillId="0" borderId="3" xfId="3" applyFont="1" applyBorder="1" applyAlignment="1">
      <alignment horizontal="center" vertical="center"/>
    </xf>
    <xf numFmtId="0" fontId="21" fillId="0" borderId="74" xfId="3" applyFont="1" applyBorder="1" applyAlignment="1">
      <alignment horizontal="center" vertical="center"/>
    </xf>
    <xf numFmtId="164" fontId="16" fillId="0" borderId="45" xfId="4" applyFont="1" applyFill="1" applyBorder="1" applyAlignment="1">
      <alignment horizontal="right" vertical="center"/>
    </xf>
    <xf numFmtId="164" fontId="16" fillId="0" borderId="4" xfId="4" applyFont="1" applyFill="1" applyBorder="1" applyAlignment="1">
      <alignment horizontal="right" vertical="center"/>
    </xf>
    <xf numFmtId="164" fontId="16" fillId="0" borderId="10" xfId="4" applyFont="1" applyBorder="1" applyAlignment="1">
      <alignment horizontal="right" vertical="center"/>
    </xf>
    <xf numFmtId="0" fontId="16" fillId="0" borderId="81" xfId="3" applyFont="1" applyFill="1" applyBorder="1" applyAlignment="1">
      <alignment horizontal="center" vertical="center"/>
    </xf>
    <xf numFmtId="0" fontId="16" fillId="0" borderId="82" xfId="3" applyFont="1" applyFill="1" applyBorder="1" applyAlignment="1">
      <alignment horizontal="center" vertical="center"/>
    </xf>
    <xf numFmtId="0" fontId="16" fillId="0" borderId="56" xfId="3" applyFont="1" applyFill="1" applyBorder="1" applyAlignment="1">
      <alignment horizontal="center" vertical="center"/>
    </xf>
    <xf numFmtId="0" fontId="16" fillId="0" borderId="7" xfId="3" applyFont="1" applyFill="1" applyBorder="1" applyAlignment="1">
      <alignment horizontal="center" vertical="center"/>
    </xf>
    <xf numFmtId="0" fontId="16" fillId="0" borderId="18" xfId="3" applyFont="1" applyFill="1" applyBorder="1" applyAlignment="1">
      <alignment horizontal="center" vertical="center"/>
    </xf>
    <xf numFmtId="0" fontId="16" fillId="0" borderId="8" xfId="3" applyFont="1" applyFill="1" applyBorder="1" applyAlignment="1">
      <alignment horizontal="center" vertical="center"/>
    </xf>
    <xf numFmtId="0" fontId="16" fillId="0" borderId="5" xfId="3" applyFont="1" applyFill="1" applyBorder="1" applyAlignment="1">
      <alignment horizontal="center" vertical="center"/>
    </xf>
    <xf numFmtId="0" fontId="16" fillId="0" borderId="19" xfId="3" applyFont="1" applyFill="1" applyBorder="1" applyAlignment="1">
      <alignment horizontal="center" vertical="center"/>
    </xf>
    <xf numFmtId="0" fontId="16" fillId="0" borderId="6" xfId="3" applyFont="1" applyFill="1" applyBorder="1" applyAlignment="1">
      <alignment horizontal="center" vertical="center"/>
    </xf>
    <xf numFmtId="0" fontId="16" fillId="0" borderId="94" xfId="5" applyFont="1" applyFill="1" applyBorder="1" applyAlignment="1">
      <alignment horizontal="center" vertical="center"/>
    </xf>
    <xf numFmtId="0" fontId="16" fillId="0" borderId="95" xfId="5" applyFont="1" applyFill="1" applyBorder="1" applyAlignment="1">
      <alignment horizontal="center" vertical="center"/>
    </xf>
    <xf numFmtId="0" fontId="16" fillId="0" borderId="98" xfId="5" applyFont="1" applyFill="1" applyBorder="1" applyAlignment="1">
      <alignment horizontal="center" vertical="center"/>
    </xf>
    <xf numFmtId="0" fontId="17" fillId="0" borderId="10" xfId="5" applyFont="1" applyFill="1" applyBorder="1" applyAlignment="1">
      <alignment horizontal="left" vertical="center"/>
    </xf>
    <xf numFmtId="0" fontId="17" fillId="0" borderId="40"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6" xfId="3" applyFont="1" applyBorder="1" applyAlignment="1">
      <alignment horizontal="center" vertical="center" wrapText="1"/>
    </xf>
    <xf numFmtId="0" fontId="16" fillId="3" borderId="40" xfId="3" applyFont="1" applyFill="1" applyBorder="1" applyAlignment="1">
      <alignment horizontal="center" vertical="center"/>
    </xf>
    <xf numFmtId="0" fontId="17" fillId="0" borderId="6" xfId="3" applyFont="1" applyBorder="1" applyAlignment="1">
      <alignment horizontal="center" vertical="center"/>
    </xf>
    <xf numFmtId="0" fontId="16" fillId="3" borderId="39" xfId="3" applyFont="1" applyFill="1" applyBorder="1" applyAlignment="1">
      <alignment horizontal="center" vertical="center"/>
    </xf>
    <xf numFmtId="0" fontId="16" fillId="3" borderId="87" xfId="3" applyFont="1" applyFill="1" applyBorder="1" applyAlignment="1">
      <alignment horizontal="center" vertical="center"/>
    </xf>
    <xf numFmtId="10" fontId="34" fillId="0" borderId="46" xfId="19" applyNumberFormat="1" applyFont="1" applyBorder="1" applyAlignment="1" applyProtection="1">
      <alignment horizontal="right" vertical="center" wrapText="1"/>
    </xf>
    <xf numFmtId="0" fontId="16" fillId="0" borderId="72" xfId="5" applyFont="1" applyFill="1" applyBorder="1" applyAlignment="1" applyProtection="1">
      <alignment horizontal="center" vertical="center"/>
      <protection locked="0"/>
    </xf>
    <xf numFmtId="0" fontId="16" fillId="0" borderId="73" xfId="5" applyFont="1" applyFill="1" applyBorder="1" applyAlignment="1" applyProtection="1">
      <alignment horizontal="center" vertical="center"/>
      <protection locked="0"/>
    </xf>
    <xf numFmtId="0" fontId="16" fillId="0" borderId="72" xfId="3" applyFont="1" applyBorder="1" applyAlignment="1" applyProtection="1">
      <alignment horizontal="center" vertical="center"/>
      <protection locked="0"/>
    </xf>
    <xf numFmtId="0" fontId="16" fillId="0" borderId="2" xfId="3" applyFont="1" applyBorder="1" applyAlignment="1" applyProtection="1">
      <alignment horizontal="center" vertical="center"/>
      <protection locked="0"/>
    </xf>
    <xf numFmtId="0" fontId="16" fillId="0" borderId="73" xfId="3" applyFont="1" applyBorder="1" applyAlignment="1" applyProtection="1">
      <alignment horizontal="center" vertical="center"/>
      <protection locked="0"/>
    </xf>
    <xf numFmtId="0" fontId="16" fillId="0" borderId="57" xfId="5" applyFont="1" applyFill="1" applyBorder="1" applyAlignment="1" applyProtection="1">
      <alignment horizontal="center" vertical="center"/>
      <protection locked="0"/>
    </xf>
    <xf numFmtId="0" fontId="16" fillId="0" borderId="46" xfId="5" applyFont="1" applyFill="1" applyBorder="1" applyAlignment="1" applyProtection="1">
      <alignment horizontal="center" vertical="center"/>
      <protection locked="0"/>
    </xf>
    <xf numFmtId="0" fontId="16" fillId="0" borderId="65" xfId="3" applyFont="1" applyBorder="1" applyAlignment="1" applyProtection="1">
      <alignment horizontal="center" vertical="center"/>
      <protection locked="0"/>
    </xf>
    <xf numFmtId="0" fontId="16" fillId="0" borderId="3" xfId="3" applyFont="1" applyBorder="1" applyAlignment="1" applyProtection="1">
      <alignment horizontal="center" vertical="center"/>
      <protection locked="0"/>
    </xf>
    <xf numFmtId="0" fontId="16" fillId="0" borderId="74" xfId="3" applyFont="1" applyBorder="1" applyAlignment="1" applyProtection="1">
      <alignment horizontal="center" vertical="center"/>
      <protection locked="0"/>
    </xf>
    <xf numFmtId="0" fontId="16" fillId="0" borderId="8" xfId="5" applyFont="1" applyFill="1" applyBorder="1" applyAlignment="1" applyProtection="1">
      <alignment horizontal="right" vertical="center"/>
      <protection locked="0"/>
    </xf>
    <xf numFmtId="0" fontId="17" fillId="0" borderId="83" xfId="5" applyFont="1" applyFill="1" applyBorder="1" applyAlignment="1" applyProtection="1">
      <alignment horizontal="left" vertical="center"/>
      <protection locked="0"/>
    </xf>
    <xf numFmtId="0" fontId="17" fillId="0" borderId="95" xfId="5" applyFont="1" applyFill="1" applyBorder="1" applyAlignment="1" applyProtection="1">
      <alignment horizontal="left" vertical="center"/>
      <protection locked="0"/>
    </xf>
    <xf numFmtId="0" fontId="17" fillId="0" borderId="98" xfId="5" applyFont="1" applyFill="1" applyBorder="1" applyAlignment="1" applyProtection="1">
      <alignment horizontal="left" vertical="center"/>
      <protection locked="0"/>
    </xf>
    <xf numFmtId="0" fontId="17" fillId="0" borderId="83" xfId="5" applyFont="1" applyFill="1" applyBorder="1" applyAlignment="1" applyProtection="1">
      <alignment horizontal="left" vertical="top" wrapText="1"/>
      <protection locked="0"/>
    </xf>
    <xf numFmtId="0" fontId="17" fillId="0" borderId="95" xfId="5" applyFont="1" applyFill="1" applyBorder="1" applyAlignment="1" applyProtection="1">
      <alignment horizontal="left" vertical="top" wrapText="1"/>
      <protection locked="0"/>
    </xf>
    <xf numFmtId="0" fontId="17" fillId="0" borderId="98" xfId="5" applyFont="1" applyFill="1" applyBorder="1" applyAlignment="1" applyProtection="1">
      <alignment horizontal="left" vertical="top" wrapText="1"/>
      <protection locked="0"/>
    </xf>
    <xf numFmtId="0" fontId="18" fillId="0" borderId="97" xfId="6" applyFont="1" applyBorder="1" applyAlignment="1" applyProtection="1">
      <alignment horizontal="center" vertical="center"/>
      <protection locked="0"/>
    </xf>
    <xf numFmtId="0" fontId="18" fillId="0" borderId="79" xfId="6" applyFont="1" applyBorder="1" applyAlignment="1" applyProtection="1">
      <alignment horizontal="center" vertical="center"/>
      <protection locked="0"/>
    </xf>
    <xf numFmtId="0" fontId="18" fillId="0" borderId="80" xfId="6" applyFont="1" applyBorder="1" applyAlignment="1" applyProtection="1">
      <alignment horizontal="center" vertical="center"/>
      <protection locked="0"/>
    </xf>
    <xf numFmtId="0" fontId="0" fillId="0" borderId="57" xfId="0" applyBorder="1" applyProtection="1">
      <protection locked="0"/>
    </xf>
    <xf numFmtId="0" fontId="0" fillId="0" borderId="0" xfId="0" applyBorder="1" applyProtection="1">
      <protection locked="0"/>
    </xf>
    <xf numFmtId="0" fontId="17" fillId="0" borderId="57" xfId="6" applyFont="1" applyBorder="1" applyAlignment="1" applyProtection="1">
      <alignment horizontal="left" vertical="center" wrapText="1"/>
      <protection locked="0"/>
    </xf>
    <xf numFmtId="0" fontId="17" fillId="0" borderId="0" xfId="6" applyFont="1" applyBorder="1" applyAlignment="1" applyProtection="1">
      <alignment horizontal="left" vertical="center" wrapText="1"/>
      <protection locked="0"/>
    </xf>
    <xf numFmtId="0" fontId="17" fillId="0" borderId="46" xfId="6" applyFont="1" applyBorder="1" applyAlignment="1" applyProtection="1">
      <alignment horizontal="left" vertical="center" wrapText="1"/>
      <protection locked="0"/>
    </xf>
    <xf numFmtId="0" fontId="19" fillId="0" borderId="57" xfId="6" applyFont="1" applyBorder="1" applyProtection="1">
      <protection locked="0"/>
    </xf>
    <xf numFmtId="0" fontId="19" fillId="0" borderId="0" xfId="6" applyFont="1" applyBorder="1" applyProtection="1">
      <protection locked="0"/>
    </xf>
    <xf numFmtId="0" fontId="19" fillId="0" borderId="46" xfId="6" applyFont="1" applyBorder="1" applyProtection="1">
      <protection locked="0"/>
    </xf>
    <xf numFmtId="0" fontId="17" fillId="0" borderId="0" xfId="3" applyFont="1" applyBorder="1" applyProtection="1">
      <protection locked="0"/>
    </xf>
    <xf numFmtId="0" fontId="26" fillId="0" borderId="43" xfId="6" applyFont="1" applyBorder="1" applyAlignment="1" applyProtection="1">
      <alignment horizontal="center"/>
      <protection locked="0"/>
    </xf>
    <xf numFmtId="0" fontId="19" fillId="0" borderId="40" xfId="6" applyFont="1" applyBorder="1" applyProtection="1">
      <protection locked="0"/>
    </xf>
    <xf numFmtId="0" fontId="19" fillId="0" borderId="19" xfId="6" applyFont="1" applyBorder="1" applyProtection="1">
      <protection locked="0"/>
    </xf>
    <xf numFmtId="0" fontId="19" fillId="0" borderId="6" xfId="6" applyFont="1" applyBorder="1" applyProtection="1">
      <protection locked="0"/>
    </xf>
    <xf numFmtId="10" fontId="19" fillId="0" borderId="43" xfId="6" applyNumberFormat="1" applyFont="1" applyBorder="1" applyAlignment="1" applyProtection="1">
      <alignment horizontal="center"/>
      <protection locked="0"/>
    </xf>
    <xf numFmtId="0" fontId="19" fillId="0" borderId="40" xfId="6" applyFont="1" applyFill="1" applyBorder="1" applyProtection="1">
      <protection locked="0"/>
    </xf>
    <xf numFmtId="0" fontId="19" fillId="0" borderId="19" xfId="6" applyFont="1" applyFill="1" applyBorder="1" applyProtection="1">
      <protection locked="0"/>
    </xf>
    <xf numFmtId="0" fontId="17" fillId="0" borderId="19" xfId="6" applyFont="1" applyBorder="1" applyProtection="1">
      <protection locked="0"/>
    </xf>
    <xf numFmtId="0" fontId="17" fillId="0" borderId="6" xfId="6" applyFont="1" applyBorder="1" applyProtection="1">
      <protection locked="0"/>
    </xf>
    <xf numFmtId="10" fontId="17" fillId="0" borderId="43" xfId="6" applyNumberFormat="1" applyFont="1" applyBorder="1" applyAlignment="1" applyProtection="1">
      <alignment horizontal="center"/>
      <protection locked="0"/>
    </xf>
    <xf numFmtId="0" fontId="17" fillId="0" borderId="19" xfId="3" applyFont="1" applyBorder="1" applyProtection="1">
      <protection locked="0"/>
    </xf>
    <xf numFmtId="0" fontId="17" fillId="0" borderId="6" xfId="3" applyFont="1" applyBorder="1" applyProtection="1">
      <protection locked="0"/>
    </xf>
    <xf numFmtId="9" fontId="17" fillId="0" borderId="43" xfId="3" applyNumberFormat="1" applyFont="1" applyBorder="1" applyAlignment="1" applyProtection="1">
      <alignment horizontal="center"/>
      <protection locked="0"/>
    </xf>
    <xf numFmtId="0" fontId="19" fillId="0" borderId="57" xfId="6" applyFont="1" applyFill="1" applyBorder="1" applyProtection="1">
      <protection locked="0"/>
    </xf>
    <xf numFmtId="0" fontId="19" fillId="0" borderId="0" xfId="6" applyFont="1" applyFill="1" applyBorder="1" applyProtection="1">
      <protection locked="0"/>
    </xf>
    <xf numFmtId="10" fontId="17" fillId="0" borderId="43" xfId="3" applyNumberFormat="1" applyFont="1" applyBorder="1" applyAlignment="1" applyProtection="1">
      <alignment horizontal="center"/>
      <protection locked="0"/>
    </xf>
    <xf numFmtId="0" fontId="17" fillId="0" borderId="58" xfId="3" applyFont="1" applyBorder="1" applyProtection="1">
      <protection locked="0"/>
    </xf>
    <xf numFmtId="0" fontId="17" fillId="0" borderId="18" xfId="3" applyFont="1" applyBorder="1" applyProtection="1">
      <protection locked="0"/>
    </xf>
    <xf numFmtId="0" fontId="17" fillId="0" borderId="43" xfId="3" applyFont="1" applyBorder="1" applyProtection="1">
      <protection locked="0"/>
    </xf>
    <xf numFmtId="0" fontId="3" fillId="0" borderId="65" xfId="3" applyBorder="1" applyProtection="1">
      <protection locked="0"/>
    </xf>
    <xf numFmtId="0" fontId="3" fillId="0" borderId="3" xfId="3" applyBorder="1" applyProtection="1">
      <protection locked="0"/>
    </xf>
    <xf numFmtId="0" fontId="3" fillId="0" borderId="74" xfId="3" applyBorder="1" applyProtection="1">
      <protection locked="0"/>
    </xf>
    <xf numFmtId="10" fontId="34" fillId="0" borderId="46" xfId="0" applyNumberFormat="1" applyFont="1" applyBorder="1" applyAlignment="1" applyProtection="1">
      <alignment horizontal="right" vertical="center" wrapText="1"/>
    </xf>
    <xf numFmtId="10" fontId="37" fillId="0" borderId="46" xfId="0" applyNumberFormat="1" applyFont="1" applyBorder="1" applyAlignment="1" applyProtection="1">
      <alignment vertical="center" wrapText="1"/>
    </xf>
    <xf numFmtId="0" fontId="37" fillId="0" borderId="46" xfId="0" applyFont="1" applyBorder="1" applyAlignment="1" applyProtection="1">
      <alignment vertical="center" wrapText="1"/>
    </xf>
    <xf numFmtId="10" fontId="38" fillId="0" borderId="46" xfId="0" applyNumberFormat="1" applyFont="1" applyBorder="1" applyAlignment="1" applyProtection="1">
      <alignment horizontal="right" vertical="center" wrapText="1"/>
    </xf>
  </cellXfs>
  <cellStyles count="43">
    <cellStyle name="Comma" xfId="1" builtinId="3"/>
    <cellStyle name="Currency" xfId="27" builtinId="4"/>
    <cellStyle name="Hipervínculo 13" xfId="40" xr:uid="{00000000-0005-0000-0000-000001000000}"/>
    <cellStyle name="Hipervínculo 15" xfId="41" xr:uid="{00000000-0005-0000-0000-000002000000}"/>
    <cellStyle name="Hipervínculo 7" xfId="42" xr:uid="{00000000-0005-0000-0000-000003000000}"/>
    <cellStyle name="Hyperlink" xfId="2" builtinId="8"/>
    <cellStyle name="Moeda 2" xfId="7" xr:uid="{00000000-0005-0000-0000-000005000000}"/>
    <cellStyle name="Moeda 2 2" xfId="8" xr:uid="{00000000-0005-0000-0000-000006000000}"/>
    <cellStyle name="Moeda 3" xfId="9" xr:uid="{00000000-0005-0000-0000-000007000000}"/>
    <cellStyle name="Moeda 4" xfId="29" xr:uid="{00000000-0005-0000-0000-000008000000}"/>
    <cellStyle name="Moeda 4 2" xfId="38" xr:uid="{00000000-0005-0000-0000-000009000000}"/>
    <cellStyle name="Moeda 5" xfId="36" xr:uid="{00000000-0005-0000-0000-00000A000000}"/>
    <cellStyle name="Normal" xfId="0" builtinId="0"/>
    <cellStyle name="Normal 2" xfId="3" xr:uid="{00000000-0005-0000-0000-00000C000000}"/>
    <cellStyle name="Normal 2 2" xfId="10" xr:uid="{00000000-0005-0000-0000-00000D000000}"/>
    <cellStyle name="Normal 2 3" xfId="11" xr:uid="{00000000-0005-0000-0000-00000E000000}"/>
    <cellStyle name="Normal 2 3 2" xfId="12" xr:uid="{00000000-0005-0000-0000-00000F000000}"/>
    <cellStyle name="Normal 2 4" xfId="13" xr:uid="{00000000-0005-0000-0000-000010000000}"/>
    <cellStyle name="Normal 2 4 2" xfId="6" xr:uid="{00000000-0005-0000-0000-000011000000}"/>
    <cellStyle name="Normal 2 5" xfId="14" xr:uid="{00000000-0005-0000-0000-000012000000}"/>
    <cellStyle name="Normal 3" xfId="5" xr:uid="{00000000-0005-0000-0000-000013000000}"/>
    <cellStyle name="Normal 3 2" xfId="15" xr:uid="{00000000-0005-0000-0000-000014000000}"/>
    <cellStyle name="Normal 4 2" xfId="16" xr:uid="{00000000-0005-0000-0000-000015000000}"/>
    <cellStyle name="Normal 5 2" xfId="17" xr:uid="{00000000-0005-0000-0000-000016000000}"/>
    <cellStyle name="Normal 6" xfId="18" xr:uid="{00000000-0005-0000-0000-000017000000}"/>
    <cellStyle name="Normal 9" xfId="37" xr:uid="{00000000-0005-0000-0000-000018000000}"/>
    <cellStyle name="Normal_Pesquisa no referencial 10 de maio de 2013" xfId="39" xr:uid="{00000000-0005-0000-0000-000019000000}"/>
    <cellStyle name="Percent" xfId="26" builtinId="5"/>
    <cellStyle name="Porcentagem 2" xfId="19" xr:uid="{00000000-0005-0000-0000-00001B000000}"/>
    <cellStyle name="Porcentagem 2 2" xfId="20" xr:uid="{00000000-0005-0000-0000-00001C000000}"/>
    <cellStyle name="Separador de milhares 2" xfId="21" xr:uid="{00000000-0005-0000-0000-00001D000000}"/>
    <cellStyle name="Separador de milhares 2 2" xfId="22" xr:uid="{00000000-0005-0000-0000-00001E000000}"/>
    <cellStyle name="Separador de milhares 2 2 2" xfId="32" xr:uid="{00000000-0005-0000-0000-00001F000000}"/>
    <cellStyle name="Separador de milhares 3" xfId="23" xr:uid="{00000000-0005-0000-0000-000020000000}"/>
    <cellStyle name="Separador de milhares 3 2" xfId="24" xr:uid="{00000000-0005-0000-0000-000021000000}"/>
    <cellStyle name="Separador de milhares 3 2 2" xfId="35" xr:uid="{00000000-0005-0000-0000-000022000000}"/>
    <cellStyle name="Separador de milhares 3 3" xfId="34" xr:uid="{00000000-0005-0000-0000-000023000000}"/>
    <cellStyle name="Separador de milhares 4" xfId="25" xr:uid="{00000000-0005-0000-0000-000024000000}"/>
    <cellStyle name="Separador de milhares 4 2" xfId="31" xr:uid="{00000000-0005-0000-0000-000025000000}"/>
    <cellStyle name="Vírgula 2" xfId="4" xr:uid="{00000000-0005-0000-0000-000027000000}"/>
    <cellStyle name="Vírgula 2 2" xfId="30" xr:uid="{00000000-0005-0000-0000-000028000000}"/>
    <cellStyle name="Vírgula 3" xfId="28" xr:uid="{00000000-0005-0000-0000-000029000000}"/>
    <cellStyle name="Vírgula 4" xfId="33" xr:uid="{00000000-0005-0000-0000-00002A000000}"/>
  </cellStyles>
  <dxfs count="30">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emf"/><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xdr:col>
      <xdr:colOff>180975</xdr:colOff>
      <xdr:row>24</xdr:row>
      <xdr:rowOff>0</xdr:rowOff>
    </xdr:to>
    <xdr:pic>
      <xdr:nvPicPr>
        <xdr:cNvPr id="33" name="Imagem 32" descr="http://www.censo2010.ibge.gov.br/sinopse/images/barra_percent_BG.gif">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515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xdr:row>
      <xdr:rowOff>0</xdr:rowOff>
    </xdr:from>
    <xdr:to>
      <xdr:col>2</xdr:col>
      <xdr:colOff>476250</xdr:colOff>
      <xdr:row>26</xdr:row>
      <xdr:rowOff>0</xdr:rowOff>
    </xdr:to>
    <xdr:pic>
      <xdr:nvPicPr>
        <xdr:cNvPr id="35" name="Imagem 34" descr="http://www.censo2010.ibge.gov.br/sinopse/images/barra_percent_BG.gif">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27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xdr:row>
      <xdr:rowOff>0</xdr:rowOff>
    </xdr:from>
    <xdr:to>
      <xdr:col>2</xdr:col>
      <xdr:colOff>123825</xdr:colOff>
      <xdr:row>26</xdr:row>
      <xdr:rowOff>0</xdr:rowOff>
    </xdr:to>
    <xdr:pic>
      <xdr:nvPicPr>
        <xdr:cNvPr id="36" name="Imagem 35" descr="http://www.censo2010.ibge.gov.br/sinopse/images/barra_percent_BG.gif">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2773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xdr:row>
      <xdr:rowOff>0</xdr:rowOff>
    </xdr:from>
    <xdr:to>
      <xdr:col>2</xdr:col>
      <xdr:colOff>123825</xdr:colOff>
      <xdr:row>26</xdr:row>
      <xdr:rowOff>0</xdr:rowOff>
    </xdr:to>
    <xdr:pic>
      <xdr:nvPicPr>
        <xdr:cNvPr id="37" name="Imagem 36" descr="http://www.censo2010.ibge.gov.br/sinopse/images/barra_percent_BG.gif">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2773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476250</xdr:colOff>
      <xdr:row>28</xdr:row>
      <xdr:rowOff>0</xdr:rowOff>
    </xdr:to>
    <xdr:pic>
      <xdr:nvPicPr>
        <xdr:cNvPr id="38" name="Imagem 37" descr="http://www.censo2010.ibge.gov.br/sinopse/images/barra_percent_BG.gif">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658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238125</xdr:colOff>
      <xdr:row>28</xdr:row>
      <xdr:rowOff>0</xdr:rowOff>
    </xdr:to>
    <xdr:pic>
      <xdr:nvPicPr>
        <xdr:cNvPr id="39" name="Imagem 38" descr="http://www.censo2010.ibge.gov.br/sinopse/images/barra_percent_BG.gif">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658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238125</xdr:colOff>
      <xdr:row>28</xdr:row>
      <xdr:rowOff>0</xdr:rowOff>
    </xdr:to>
    <xdr:pic>
      <xdr:nvPicPr>
        <xdr:cNvPr id="40" name="Imagem 39" descr="http://www.censo2010.ibge.gov.br/sinopse/images/barra_percent_BG.gif">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658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476250</xdr:colOff>
      <xdr:row>30</xdr:row>
      <xdr:rowOff>0</xdr:rowOff>
    </xdr:to>
    <xdr:pic>
      <xdr:nvPicPr>
        <xdr:cNvPr id="41" name="Imagem 40" descr="http://www.censo2010.ibge.gov.br/sinopse/images/barra_percent_BG.gif">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03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285750</xdr:colOff>
      <xdr:row>30</xdr:row>
      <xdr:rowOff>0</xdr:rowOff>
    </xdr:to>
    <xdr:pic>
      <xdr:nvPicPr>
        <xdr:cNvPr id="42" name="Imagem 41" descr="http://www.censo2010.ibge.gov.br/sinopse/images/barra_percent_BG.gif">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039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285750</xdr:colOff>
      <xdr:row>30</xdr:row>
      <xdr:rowOff>0</xdr:rowOff>
    </xdr:to>
    <xdr:pic>
      <xdr:nvPicPr>
        <xdr:cNvPr id="43" name="Imagem 42" descr="http://www.censo2010.ibge.gov.br/sinopse/images/barra_percent_BG.gif">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039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xdr:row>
      <xdr:rowOff>0</xdr:rowOff>
    </xdr:from>
    <xdr:to>
      <xdr:col>2</xdr:col>
      <xdr:colOff>476250</xdr:colOff>
      <xdr:row>32</xdr:row>
      <xdr:rowOff>0</xdr:rowOff>
    </xdr:to>
    <xdr:pic>
      <xdr:nvPicPr>
        <xdr:cNvPr id="44" name="Imagem 43" descr="http://www.censo2010.ibge.gov.br/sinopse/images/barra_percent_BG.gif">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420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xdr:row>
      <xdr:rowOff>0</xdr:rowOff>
    </xdr:from>
    <xdr:to>
      <xdr:col>2</xdr:col>
      <xdr:colOff>180975</xdr:colOff>
      <xdr:row>32</xdr:row>
      <xdr:rowOff>0</xdr:rowOff>
    </xdr:to>
    <xdr:pic>
      <xdr:nvPicPr>
        <xdr:cNvPr id="45" name="Imagem 44" descr="http://www.censo2010.ibge.gov.br/sinopse/images/barra_percent_BG.gif">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420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xdr:row>
      <xdr:rowOff>0</xdr:rowOff>
    </xdr:from>
    <xdr:to>
      <xdr:col>2</xdr:col>
      <xdr:colOff>180975</xdr:colOff>
      <xdr:row>32</xdr:row>
      <xdr:rowOff>0</xdr:rowOff>
    </xdr:to>
    <xdr:pic>
      <xdr:nvPicPr>
        <xdr:cNvPr id="46" name="Imagem 45" descr="http://www.censo2010.ibge.gov.br/sinopse/images/barra_percent_BG.gif">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420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476250</xdr:colOff>
      <xdr:row>34</xdr:row>
      <xdr:rowOff>0</xdr:rowOff>
    </xdr:to>
    <xdr:pic>
      <xdr:nvPicPr>
        <xdr:cNvPr id="47" name="Imagem 46" descr="http://www.censo2010.ibge.gov.br/sinopse/images/barra_percent_BG.gif">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80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133350</xdr:colOff>
      <xdr:row>34</xdr:row>
      <xdr:rowOff>0</xdr:rowOff>
    </xdr:to>
    <xdr:pic>
      <xdr:nvPicPr>
        <xdr:cNvPr id="48" name="Imagem 47" descr="http://www.censo2010.ibge.gov.br/sinopse/images/barra_percent_BG.gif">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8013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133350</xdr:colOff>
      <xdr:row>34</xdr:row>
      <xdr:rowOff>0</xdr:rowOff>
    </xdr:to>
    <xdr:pic>
      <xdr:nvPicPr>
        <xdr:cNvPr id="49" name="Imagem 48" descr="http://www.censo2010.ibge.gov.br/sinopse/images/barra_percent_BG.gif">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8013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476250</xdr:colOff>
      <xdr:row>36</xdr:row>
      <xdr:rowOff>0</xdr:rowOff>
    </xdr:to>
    <xdr:pic>
      <xdr:nvPicPr>
        <xdr:cNvPr id="50" name="Imagem 49" descr="http://www.censo2010.ibge.gov.br/sinopse/images/barra_percent_BG.gif">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118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180975</xdr:colOff>
      <xdr:row>36</xdr:row>
      <xdr:rowOff>0</xdr:rowOff>
    </xdr:to>
    <xdr:pic>
      <xdr:nvPicPr>
        <xdr:cNvPr id="51" name="Imagem 50" descr="http://www.censo2010.ibge.gov.br/sinopse/images/barra_percent_BG.gif">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1182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180975</xdr:colOff>
      <xdr:row>36</xdr:row>
      <xdr:rowOff>0</xdr:rowOff>
    </xdr:to>
    <xdr:pic>
      <xdr:nvPicPr>
        <xdr:cNvPr id="52" name="Imagem 51" descr="http://www.censo2010.ibge.gov.br/sinopse/images/barra_percent_BG.gif">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1182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476250</xdr:colOff>
      <xdr:row>38</xdr:row>
      <xdr:rowOff>0</xdr:rowOff>
    </xdr:to>
    <xdr:pic>
      <xdr:nvPicPr>
        <xdr:cNvPr id="53" name="Imagem 52" descr="http://www.censo2010.ibge.gov.br/sinopse/images/barra_percent_BG.gif">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1563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285750</xdr:colOff>
      <xdr:row>38</xdr:row>
      <xdr:rowOff>0</xdr:rowOff>
    </xdr:to>
    <xdr:pic>
      <xdr:nvPicPr>
        <xdr:cNvPr id="54" name="Imagem 53" descr="http://www.censo2010.ibge.gov.br/sinopse/images/barra_percent_BG.gif">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1563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276225</xdr:colOff>
      <xdr:row>38</xdr:row>
      <xdr:rowOff>0</xdr:rowOff>
    </xdr:to>
    <xdr:pic>
      <xdr:nvPicPr>
        <xdr:cNvPr id="55" name="Imagem 54" descr="http://www.censo2010.ibge.gov.br/sinopse/images/barra_percent_BG.gif">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15633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476250</xdr:colOff>
      <xdr:row>40</xdr:row>
      <xdr:rowOff>0</xdr:rowOff>
    </xdr:to>
    <xdr:pic>
      <xdr:nvPicPr>
        <xdr:cNvPr id="56" name="Imagem 55" descr="http://www.censo2010.ibge.gov.br/sinopse/images/barra_percent_BG.gif">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1944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190500</xdr:colOff>
      <xdr:row>40</xdr:row>
      <xdr:rowOff>0</xdr:rowOff>
    </xdr:to>
    <xdr:pic>
      <xdr:nvPicPr>
        <xdr:cNvPr id="57" name="Imagem 56" descr="http://www.censo2010.ibge.gov.br/sinopse/images/barra_percent_BG.gif">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1944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190500</xdr:colOff>
      <xdr:row>40</xdr:row>
      <xdr:rowOff>0</xdr:rowOff>
    </xdr:to>
    <xdr:pic>
      <xdr:nvPicPr>
        <xdr:cNvPr id="58" name="Imagem 57" descr="http://www.censo2010.ibge.gov.br/sinopse/images/barra_percent_BG.gif">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1944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476250</xdr:colOff>
      <xdr:row>42</xdr:row>
      <xdr:rowOff>0</xdr:rowOff>
    </xdr:to>
    <xdr:pic>
      <xdr:nvPicPr>
        <xdr:cNvPr id="59" name="Imagem 58" descr="http://www.censo2010.ibge.gov.br/sinopse/images/barra_percent_BG.gif">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2325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361950</xdr:colOff>
      <xdr:row>42</xdr:row>
      <xdr:rowOff>0</xdr:rowOff>
    </xdr:to>
    <xdr:pic>
      <xdr:nvPicPr>
        <xdr:cNvPr id="60" name="Imagem 59" descr="http://www.censo2010.ibge.gov.br/sinopse/images/barra_percent_BG.gif">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2325350"/>
          <a:ext cx="3619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361950</xdr:colOff>
      <xdr:row>42</xdr:row>
      <xdr:rowOff>0</xdr:rowOff>
    </xdr:to>
    <xdr:pic>
      <xdr:nvPicPr>
        <xdr:cNvPr id="61" name="Imagem 60" descr="http://www.censo2010.ibge.gov.br/sinopse/images/barra_percent_BG.gif">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2325350"/>
          <a:ext cx="3619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476250</xdr:colOff>
      <xdr:row>44</xdr:row>
      <xdr:rowOff>0</xdr:rowOff>
    </xdr:to>
    <xdr:pic>
      <xdr:nvPicPr>
        <xdr:cNvPr id="62" name="Imagem 61" descr="http://www.censo2010.ibge.gov.br/sinopse/images/barra_percent_BG.gif">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2706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44</xdr:row>
      <xdr:rowOff>0</xdr:rowOff>
    </xdr:to>
    <xdr:pic>
      <xdr:nvPicPr>
        <xdr:cNvPr id="63" name="Imagem 62" descr="http://www.censo2010.ibge.gov.br/sinopse/images/barra_percent_BG.gif">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2706350"/>
          <a:ext cx="1047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44</xdr:row>
      <xdr:rowOff>0</xdr:rowOff>
    </xdr:to>
    <xdr:pic>
      <xdr:nvPicPr>
        <xdr:cNvPr id="64" name="Imagem 63" descr="http://www.censo2010.ibge.gov.br/sinopse/images/barra_percent_BG.gif">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2706350"/>
          <a:ext cx="1047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476250</xdr:colOff>
      <xdr:row>46</xdr:row>
      <xdr:rowOff>0</xdr:rowOff>
    </xdr:to>
    <xdr:pic>
      <xdr:nvPicPr>
        <xdr:cNvPr id="65" name="Imagem 64" descr="http://www.censo2010.ibge.gov.br/sinopse/images/barra_percent_BG.gif">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308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247650</xdr:colOff>
      <xdr:row>46</xdr:row>
      <xdr:rowOff>0</xdr:rowOff>
    </xdr:to>
    <xdr:pic>
      <xdr:nvPicPr>
        <xdr:cNvPr id="66" name="Imagem 65" descr="http://www.censo2010.ibge.gov.br/sinopse/images/barra_percent_BG.gif">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3087350"/>
          <a:ext cx="2476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247650</xdr:colOff>
      <xdr:row>46</xdr:row>
      <xdr:rowOff>0</xdr:rowOff>
    </xdr:to>
    <xdr:pic>
      <xdr:nvPicPr>
        <xdr:cNvPr id="67" name="Imagem 66" descr="http://www.censo2010.ibge.gov.br/sinopse/images/barra_percent_BG.gif">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3087350"/>
          <a:ext cx="2476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476250</xdr:colOff>
      <xdr:row>48</xdr:row>
      <xdr:rowOff>0</xdr:rowOff>
    </xdr:to>
    <xdr:pic>
      <xdr:nvPicPr>
        <xdr:cNvPr id="68" name="Imagem 67" descr="http://www.censo2010.ibge.gov.br/sinopse/images/barra_percent_BG.gif">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3468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123825</xdr:colOff>
      <xdr:row>48</xdr:row>
      <xdr:rowOff>0</xdr:rowOff>
    </xdr:to>
    <xdr:pic>
      <xdr:nvPicPr>
        <xdr:cNvPr id="69" name="Imagem 68" descr="http://www.censo2010.ibge.gov.br/sinopse/images/barra_percent_BG.gif">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34683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123825</xdr:colOff>
      <xdr:row>48</xdr:row>
      <xdr:rowOff>0</xdr:rowOff>
    </xdr:to>
    <xdr:pic>
      <xdr:nvPicPr>
        <xdr:cNvPr id="70" name="Imagem 69" descr="http://www.censo2010.ibge.gov.br/sinopse/images/barra_percent_BG.gif">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34683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476250</xdr:colOff>
      <xdr:row>50</xdr:row>
      <xdr:rowOff>0</xdr:rowOff>
    </xdr:to>
    <xdr:pic>
      <xdr:nvPicPr>
        <xdr:cNvPr id="71" name="Imagem 70" descr="http://www.censo2010.ibge.gov.br/sinopse/images/barra_percent_BG.gif">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384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409575</xdr:colOff>
      <xdr:row>50</xdr:row>
      <xdr:rowOff>0</xdr:rowOff>
    </xdr:to>
    <xdr:pic>
      <xdr:nvPicPr>
        <xdr:cNvPr id="72" name="Imagem 71" descr="http://www.censo2010.ibge.gov.br/sinopse/images/barra_percent_BG.gif">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3849350"/>
          <a:ext cx="409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409575</xdr:colOff>
      <xdr:row>50</xdr:row>
      <xdr:rowOff>0</xdr:rowOff>
    </xdr:to>
    <xdr:pic>
      <xdr:nvPicPr>
        <xdr:cNvPr id="73" name="Imagem 72" descr="http://www.censo2010.ibge.gov.br/sinopse/images/barra_percent_BG.gif">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3849350"/>
          <a:ext cx="409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51</xdr:row>
      <xdr:rowOff>0</xdr:rowOff>
    </xdr:from>
    <xdr:to>
      <xdr:col>2</xdr:col>
      <xdr:colOff>476250</xdr:colOff>
      <xdr:row>52</xdr:row>
      <xdr:rowOff>0</xdr:rowOff>
    </xdr:to>
    <xdr:pic>
      <xdr:nvPicPr>
        <xdr:cNvPr id="74" name="Imagem 73" descr="http://www.censo2010.ibge.gov.br/sinopse/images/barra_percent_BG.gif">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4230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51</xdr:row>
      <xdr:rowOff>0</xdr:rowOff>
    </xdr:from>
    <xdr:to>
      <xdr:col>2</xdr:col>
      <xdr:colOff>266700</xdr:colOff>
      <xdr:row>52</xdr:row>
      <xdr:rowOff>0</xdr:rowOff>
    </xdr:to>
    <xdr:pic>
      <xdr:nvPicPr>
        <xdr:cNvPr id="75" name="Imagem 74" descr="http://www.censo2010.ibge.gov.br/sinopse/images/barra_percent_BG.gif">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42303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51</xdr:row>
      <xdr:rowOff>0</xdr:rowOff>
    </xdr:from>
    <xdr:to>
      <xdr:col>2</xdr:col>
      <xdr:colOff>266700</xdr:colOff>
      <xdr:row>52</xdr:row>
      <xdr:rowOff>0</xdr:rowOff>
    </xdr:to>
    <xdr:pic>
      <xdr:nvPicPr>
        <xdr:cNvPr id="76" name="Imagem 75" descr="http://www.censo2010.ibge.gov.br/sinopse/images/barra_percent_BG.gif">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42303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476250</xdr:colOff>
      <xdr:row>54</xdr:row>
      <xdr:rowOff>0</xdr:rowOff>
    </xdr:to>
    <xdr:pic>
      <xdr:nvPicPr>
        <xdr:cNvPr id="77" name="Imagem 76" descr="http://www.censo2010.ibge.gov.br/sinopse/images/barra_percent_BG.gif">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461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295275</xdr:colOff>
      <xdr:row>54</xdr:row>
      <xdr:rowOff>0</xdr:rowOff>
    </xdr:to>
    <xdr:pic>
      <xdr:nvPicPr>
        <xdr:cNvPr id="78" name="Imagem 77" descr="http://www.censo2010.ibge.gov.br/sinopse/images/barra_percent_BG.gif">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4611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295275</xdr:colOff>
      <xdr:row>54</xdr:row>
      <xdr:rowOff>0</xdr:rowOff>
    </xdr:to>
    <xdr:pic>
      <xdr:nvPicPr>
        <xdr:cNvPr id="79" name="Imagem 78" descr="http://www.censo2010.ibge.gov.br/sinopse/images/barra_percent_BG.gif">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4611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476250</xdr:colOff>
      <xdr:row>56</xdr:row>
      <xdr:rowOff>0</xdr:rowOff>
    </xdr:to>
    <xdr:pic>
      <xdr:nvPicPr>
        <xdr:cNvPr id="80" name="Imagem 79" descr="http://www.censo2010.ibge.gov.br/sinopse/images/barra_percent_BG.gif">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499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190500</xdr:colOff>
      <xdr:row>56</xdr:row>
      <xdr:rowOff>0</xdr:rowOff>
    </xdr:to>
    <xdr:pic>
      <xdr:nvPicPr>
        <xdr:cNvPr id="81" name="Imagem 80" descr="http://www.censo2010.ibge.gov.br/sinopse/images/barra_percent_BG.gif">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4992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190500</xdr:colOff>
      <xdr:row>56</xdr:row>
      <xdr:rowOff>0</xdr:rowOff>
    </xdr:to>
    <xdr:pic>
      <xdr:nvPicPr>
        <xdr:cNvPr id="82" name="Imagem 81" descr="http://www.censo2010.ibge.gov.br/sinopse/images/barra_percent_BG.gif">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4992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476250</xdr:colOff>
      <xdr:row>58</xdr:row>
      <xdr:rowOff>0</xdr:rowOff>
    </xdr:to>
    <xdr:pic>
      <xdr:nvPicPr>
        <xdr:cNvPr id="83" name="Imagem 82" descr="http://www.censo2010.ibge.gov.br/sinopse/images/barra_percent_BG.gif">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5373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200025</xdr:colOff>
      <xdr:row>58</xdr:row>
      <xdr:rowOff>0</xdr:rowOff>
    </xdr:to>
    <xdr:pic>
      <xdr:nvPicPr>
        <xdr:cNvPr id="84" name="Imagem 83" descr="http://www.censo2010.ibge.gov.br/sinopse/images/barra_percent_BG.gif">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53733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200025</xdr:colOff>
      <xdr:row>58</xdr:row>
      <xdr:rowOff>0</xdr:rowOff>
    </xdr:to>
    <xdr:pic>
      <xdr:nvPicPr>
        <xdr:cNvPr id="85" name="Imagem 84" descr="http://www.censo2010.ibge.gov.br/sinopse/images/barra_percent_BG.gif">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53733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476250</xdr:colOff>
      <xdr:row>60</xdr:row>
      <xdr:rowOff>0</xdr:rowOff>
    </xdr:to>
    <xdr:pic>
      <xdr:nvPicPr>
        <xdr:cNvPr id="86" name="Imagem 85" descr="http://www.censo2010.ibge.gov.br/sinopse/images/barra_percent_BG.gif">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6135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238125</xdr:colOff>
      <xdr:row>60</xdr:row>
      <xdr:rowOff>0</xdr:rowOff>
    </xdr:to>
    <xdr:pic>
      <xdr:nvPicPr>
        <xdr:cNvPr id="87" name="Imagem 86" descr="http://www.censo2010.ibge.gov.br/sinopse/images/barra_percent_BG.gif">
          <a:extLst>
            <a:ext uri="{FF2B5EF4-FFF2-40B4-BE49-F238E27FC236}">
              <a16:creationId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6135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238125</xdr:colOff>
      <xdr:row>60</xdr:row>
      <xdr:rowOff>0</xdr:rowOff>
    </xdr:to>
    <xdr:pic>
      <xdr:nvPicPr>
        <xdr:cNvPr id="88" name="Imagem 87" descr="http://www.censo2010.ibge.gov.br/sinopse/images/barra_percent_BG.gif">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6135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476250</xdr:colOff>
      <xdr:row>62</xdr:row>
      <xdr:rowOff>0</xdr:rowOff>
    </xdr:to>
    <xdr:pic>
      <xdr:nvPicPr>
        <xdr:cNvPr id="89" name="Imagem 88" descr="http://www.censo2010.ibge.gov.br/sinopse/images/barra_percent_BG.gif">
          <a:extLst>
            <a:ext uri="{FF2B5EF4-FFF2-40B4-BE49-F238E27FC236}">
              <a16:creationId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6516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238125</xdr:colOff>
      <xdr:row>62</xdr:row>
      <xdr:rowOff>0</xdr:rowOff>
    </xdr:to>
    <xdr:pic>
      <xdr:nvPicPr>
        <xdr:cNvPr id="90" name="Imagem 89" descr="http://www.censo2010.ibge.gov.br/sinopse/images/barra_percent_BG.gif">
          <a:extLst>
            <a:ext uri="{FF2B5EF4-FFF2-40B4-BE49-F238E27FC236}">
              <a16:creationId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6516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238125</xdr:colOff>
      <xdr:row>62</xdr:row>
      <xdr:rowOff>0</xdr:rowOff>
    </xdr:to>
    <xdr:pic>
      <xdr:nvPicPr>
        <xdr:cNvPr id="91" name="Imagem 90" descr="http://www.censo2010.ibge.gov.br/sinopse/images/barra_percent_BG.gif">
          <a:extLst>
            <a:ext uri="{FF2B5EF4-FFF2-40B4-BE49-F238E27FC236}">
              <a16:creationId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6516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476250</xdr:colOff>
      <xdr:row>64</xdr:row>
      <xdr:rowOff>0</xdr:rowOff>
    </xdr:to>
    <xdr:pic>
      <xdr:nvPicPr>
        <xdr:cNvPr id="92" name="Imagem 91" descr="http://www.censo2010.ibge.gov.br/sinopse/images/barra_percent_BG.gif">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689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152400</xdr:colOff>
      <xdr:row>64</xdr:row>
      <xdr:rowOff>0</xdr:rowOff>
    </xdr:to>
    <xdr:pic>
      <xdr:nvPicPr>
        <xdr:cNvPr id="93" name="Imagem 92" descr="http://www.censo2010.ibge.gov.br/sinopse/images/barra_percent_BG.gif">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6897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152400</xdr:colOff>
      <xdr:row>64</xdr:row>
      <xdr:rowOff>0</xdr:rowOff>
    </xdr:to>
    <xdr:pic>
      <xdr:nvPicPr>
        <xdr:cNvPr id="94" name="Imagem 93" descr="http://www.censo2010.ibge.gov.br/sinopse/images/barra_percent_BG.gif">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6897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65</xdr:row>
      <xdr:rowOff>0</xdr:rowOff>
    </xdr:from>
    <xdr:to>
      <xdr:col>2</xdr:col>
      <xdr:colOff>476250</xdr:colOff>
      <xdr:row>66</xdr:row>
      <xdr:rowOff>0</xdr:rowOff>
    </xdr:to>
    <xdr:pic>
      <xdr:nvPicPr>
        <xdr:cNvPr id="95" name="Imagem 94" descr="http://www.censo2010.ibge.gov.br/sinopse/images/barra_percent_BG.gif">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7278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65</xdr:row>
      <xdr:rowOff>0</xdr:rowOff>
    </xdr:from>
    <xdr:to>
      <xdr:col>2</xdr:col>
      <xdr:colOff>180975</xdr:colOff>
      <xdr:row>66</xdr:row>
      <xdr:rowOff>0</xdr:rowOff>
    </xdr:to>
    <xdr:pic>
      <xdr:nvPicPr>
        <xdr:cNvPr id="96" name="Imagem 95" descr="http://www.censo2010.ibge.gov.br/sinopse/images/barra_percent_BG.gif">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7278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65</xdr:row>
      <xdr:rowOff>0</xdr:rowOff>
    </xdr:from>
    <xdr:to>
      <xdr:col>2</xdr:col>
      <xdr:colOff>180975</xdr:colOff>
      <xdr:row>66</xdr:row>
      <xdr:rowOff>0</xdr:rowOff>
    </xdr:to>
    <xdr:pic>
      <xdr:nvPicPr>
        <xdr:cNvPr id="97" name="Imagem 96" descr="http://www.censo2010.ibge.gov.br/sinopse/images/barra_percent_BG.gif">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7278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476250</xdr:colOff>
      <xdr:row>68</xdr:row>
      <xdr:rowOff>0</xdr:rowOff>
    </xdr:to>
    <xdr:pic>
      <xdr:nvPicPr>
        <xdr:cNvPr id="98" name="Imagem 97" descr="http://www.censo2010.ibge.gov.br/sinopse/images/barra_percent_BG.gif">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784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333375</xdr:colOff>
      <xdr:row>68</xdr:row>
      <xdr:rowOff>0</xdr:rowOff>
    </xdr:to>
    <xdr:pic>
      <xdr:nvPicPr>
        <xdr:cNvPr id="99" name="Imagem 98" descr="http://www.censo2010.ibge.gov.br/sinopse/images/barra_percent_BG.gif">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78498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333375</xdr:colOff>
      <xdr:row>68</xdr:row>
      <xdr:rowOff>0</xdr:rowOff>
    </xdr:to>
    <xdr:pic>
      <xdr:nvPicPr>
        <xdr:cNvPr id="100" name="Imagem 99" descr="http://www.censo2010.ibge.gov.br/sinopse/images/barra_percent_BG.gif">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78498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476250</xdr:colOff>
      <xdr:row>70</xdr:row>
      <xdr:rowOff>0</xdr:rowOff>
    </xdr:to>
    <xdr:pic>
      <xdr:nvPicPr>
        <xdr:cNvPr id="101" name="Imagem 100" descr="http://www.censo2010.ibge.gov.br/sinopse/images/barra_percent_BG.gif">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842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190500</xdr:colOff>
      <xdr:row>70</xdr:row>
      <xdr:rowOff>0</xdr:rowOff>
    </xdr:to>
    <xdr:pic>
      <xdr:nvPicPr>
        <xdr:cNvPr id="102" name="Imagem 101" descr="http://www.censo2010.ibge.gov.br/sinopse/images/barra_percent_BG.gif">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8421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190500</xdr:colOff>
      <xdr:row>70</xdr:row>
      <xdr:rowOff>0</xdr:rowOff>
    </xdr:to>
    <xdr:pic>
      <xdr:nvPicPr>
        <xdr:cNvPr id="103" name="Imagem 102" descr="http://www.censo2010.ibge.gov.br/sinopse/images/barra_percent_BG.gif">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8421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476250</xdr:colOff>
      <xdr:row>72</xdr:row>
      <xdr:rowOff>0</xdr:rowOff>
    </xdr:to>
    <xdr:pic>
      <xdr:nvPicPr>
        <xdr:cNvPr id="104" name="Imagem 103" descr="http://www.censo2010.ibge.gov.br/sinopse/images/barra_percent_BG.gif">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880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219075</xdr:colOff>
      <xdr:row>72</xdr:row>
      <xdr:rowOff>0</xdr:rowOff>
    </xdr:to>
    <xdr:pic>
      <xdr:nvPicPr>
        <xdr:cNvPr id="105" name="Imagem 104" descr="http://www.censo2010.ibge.gov.br/sinopse/images/barra_percent_BG.gif">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88023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219075</xdr:colOff>
      <xdr:row>72</xdr:row>
      <xdr:rowOff>0</xdr:rowOff>
    </xdr:to>
    <xdr:pic>
      <xdr:nvPicPr>
        <xdr:cNvPr id="106" name="Imagem 105" descr="http://www.censo2010.ibge.gov.br/sinopse/images/barra_percent_BG.gif">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88023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476250</xdr:colOff>
      <xdr:row>74</xdr:row>
      <xdr:rowOff>0</xdr:rowOff>
    </xdr:to>
    <xdr:pic>
      <xdr:nvPicPr>
        <xdr:cNvPr id="107" name="Imagem 106" descr="http://www.censo2010.ibge.gov.br/sinopse/images/barra_percent_BG.gif">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9373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133350</xdr:colOff>
      <xdr:row>74</xdr:row>
      <xdr:rowOff>0</xdr:rowOff>
    </xdr:to>
    <xdr:pic>
      <xdr:nvPicPr>
        <xdr:cNvPr id="108" name="Imagem 107" descr="http://www.censo2010.ibge.gov.br/sinopse/images/barra_percent_BG.gif">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93738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133350</xdr:colOff>
      <xdr:row>74</xdr:row>
      <xdr:rowOff>0</xdr:rowOff>
    </xdr:to>
    <xdr:pic>
      <xdr:nvPicPr>
        <xdr:cNvPr id="109" name="Imagem 108" descr="http://www.censo2010.ibge.gov.br/sinopse/images/barra_percent_BG.gif">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93738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476250</xdr:colOff>
      <xdr:row>76</xdr:row>
      <xdr:rowOff>0</xdr:rowOff>
    </xdr:to>
    <xdr:pic>
      <xdr:nvPicPr>
        <xdr:cNvPr id="110" name="Imagem 109" descr="http://www.censo2010.ibge.gov.br/sinopse/images/barra_percent_BG.gif">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975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76</xdr:row>
      <xdr:rowOff>0</xdr:rowOff>
    </xdr:to>
    <xdr:pic>
      <xdr:nvPicPr>
        <xdr:cNvPr id="111" name="Imagem 110" descr="http://www.censo2010.ibge.gov.br/sinopse/images/barra_percent_BG.gif">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9754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76</xdr:row>
      <xdr:rowOff>0</xdr:rowOff>
    </xdr:to>
    <xdr:pic>
      <xdr:nvPicPr>
        <xdr:cNvPr id="112" name="Imagem 111" descr="http://www.censo2010.ibge.gov.br/sinopse/images/barra_percent_BG.gif">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9754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476250</xdr:colOff>
      <xdr:row>78</xdr:row>
      <xdr:rowOff>0</xdr:rowOff>
    </xdr:to>
    <xdr:pic>
      <xdr:nvPicPr>
        <xdr:cNvPr id="113" name="Imagem 112" descr="http://www.censo2010.ibge.gov.br/sinopse/images/barra_percent_BG.gif">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013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238125</xdr:colOff>
      <xdr:row>78</xdr:row>
      <xdr:rowOff>0</xdr:rowOff>
    </xdr:to>
    <xdr:pic>
      <xdr:nvPicPr>
        <xdr:cNvPr id="114" name="Imagem 113" descr="http://www.censo2010.ibge.gov.br/sinopse/images/barra_percent_BG.gif">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01358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238125</xdr:colOff>
      <xdr:row>78</xdr:row>
      <xdr:rowOff>0</xdr:rowOff>
    </xdr:to>
    <xdr:pic>
      <xdr:nvPicPr>
        <xdr:cNvPr id="115" name="Imagem 114" descr="http://www.censo2010.ibge.gov.br/sinopse/images/barra_percent_BG.gif">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01358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476250</xdr:colOff>
      <xdr:row>80</xdr:row>
      <xdr:rowOff>0</xdr:rowOff>
    </xdr:to>
    <xdr:pic>
      <xdr:nvPicPr>
        <xdr:cNvPr id="116" name="Imagem 115" descr="http://www.censo2010.ibge.gov.br/sinopse/images/barra_percent_BG.gif">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051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142875</xdr:colOff>
      <xdr:row>80</xdr:row>
      <xdr:rowOff>0</xdr:rowOff>
    </xdr:to>
    <xdr:pic>
      <xdr:nvPicPr>
        <xdr:cNvPr id="117" name="Imagem 116" descr="http://www.censo2010.ibge.gov.br/sinopse/images/barra_percent_BG.gif">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05168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142875</xdr:colOff>
      <xdr:row>80</xdr:row>
      <xdr:rowOff>0</xdr:rowOff>
    </xdr:to>
    <xdr:pic>
      <xdr:nvPicPr>
        <xdr:cNvPr id="118" name="Imagem 117" descr="http://www.censo2010.ibge.gov.br/sinopse/images/barra_percent_BG.gif">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05168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476250</xdr:colOff>
      <xdr:row>82</xdr:row>
      <xdr:rowOff>0</xdr:rowOff>
    </xdr:to>
    <xdr:pic>
      <xdr:nvPicPr>
        <xdr:cNvPr id="119" name="Imagem 118" descr="http://www.censo2010.ibge.gov.br/sinopse/images/barra_percent_BG.gif">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0897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352425</xdr:colOff>
      <xdr:row>82</xdr:row>
      <xdr:rowOff>0</xdr:rowOff>
    </xdr:to>
    <xdr:pic>
      <xdr:nvPicPr>
        <xdr:cNvPr id="120" name="Imagem 119" descr="http://www.censo2010.ibge.gov.br/sinopse/images/barra_percent_BG.gif">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0897850"/>
          <a:ext cx="3524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352425</xdr:colOff>
      <xdr:row>82</xdr:row>
      <xdr:rowOff>0</xdr:rowOff>
    </xdr:to>
    <xdr:pic>
      <xdr:nvPicPr>
        <xdr:cNvPr id="121" name="Imagem 120" descr="http://www.censo2010.ibge.gov.br/sinopse/images/barra_percent_BG.gif">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0897850"/>
          <a:ext cx="3524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476250</xdr:colOff>
      <xdr:row>84</xdr:row>
      <xdr:rowOff>0</xdr:rowOff>
    </xdr:to>
    <xdr:pic>
      <xdr:nvPicPr>
        <xdr:cNvPr id="122" name="Imagem 121" descr="http://www.censo2010.ibge.gov.br/sinopse/images/barra_percent_BG.gif">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127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257175</xdr:colOff>
      <xdr:row>84</xdr:row>
      <xdr:rowOff>0</xdr:rowOff>
    </xdr:to>
    <xdr:pic>
      <xdr:nvPicPr>
        <xdr:cNvPr id="123" name="Imagem 122" descr="http://www.censo2010.ibge.gov.br/sinopse/images/barra_percent_BG.gif">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12788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257175</xdr:colOff>
      <xdr:row>84</xdr:row>
      <xdr:rowOff>0</xdr:rowOff>
    </xdr:to>
    <xdr:pic>
      <xdr:nvPicPr>
        <xdr:cNvPr id="124" name="Imagem 123" descr="http://www.censo2010.ibge.gov.br/sinopse/images/barra_percent_BG.gif">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12788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476250</xdr:colOff>
      <xdr:row>86</xdr:row>
      <xdr:rowOff>0</xdr:rowOff>
    </xdr:to>
    <xdr:pic>
      <xdr:nvPicPr>
        <xdr:cNvPr id="125" name="Imagem 124" descr="http://www.censo2010.ibge.gov.br/sinopse/images/barra_percent_BG.gif">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165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133350</xdr:colOff>
      <xdr:row>86</xdr:row>
      <xdr:rowOff>0</xdr:rowOff>
    </xdr:to>
    <xdr:pic>
      <xdr:nvPicPr>
        <xdr:cNvPr id="126" name="Imagem 125" descr="http://www.censo2010.ibge.gov.br/sinopse/images/barra_percent_BG.gif">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16598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133350</xdr:colOff>
      <xdr:row>86</xdr:row>
      <xdr:rowOff>0</xdr:rowOff>
    </xdr:to>
    <xdr:pic>
      <xdr:nvPicPr>
        <xdr:cNvPr id="127" name="Imagem 126" descr="http://www.censo2010.ibge.gov.br/sinopse/images/barra_percent_BG.gif">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16598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476250</xdr:colOff>
      <xdr:row>88</xdr:row>
      <xdr:rowOff>0</xdr:rowOff>
    </xdr:to>
    <xdr:pic>
      <xdr:nvPicPr>
        <xdr:cNvPr id="128" name="Imagem 127" descr="http://www.censo2010.ibge.gov.br/sinopse/images/barra_percent_BG.gif">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204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209550</xdr:colOff>
      <xdr:row>88</xdr:row>
      <xdr:rowOff>0</xdr:rowOff>
    </xdr:to>
    <xdr:pic>
      <xdr:nvPicPr>
        <xdr:cNvPr id="129" name="Imagem 128" descr="http://www.censo2010.ibge.gov.br/sinopse/images/barra_percent_BG.gif">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2040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209550</xdr:colOff>
      <xdr:row>88</xdr:row>
      <xdr:rowOff>0</xdr:rowOff>
    </xdr:to>
    <xdr:pic>
      <xdr:nvPicPr>
        <xdr:cNvPr id="130" name="Imagem 129" descr="http://www.censo2010.ibge.gov.br/sinopse/images/barra_percent_BG.gif">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2040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476250</xdr:colOff>
      <xdr:row>90</xdr:row>
      <xdr:rowOff>0</xdr:rowOff>
    </xdr:to>
    <xdr:pic>
      <xdr:nvPicPr>
        <xdr:cNvPr id="131" name="Imagem 130" descr="http://www.censo2010.ibge.gov.br/sinopse/images/barra_percent_BG.gif">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242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90</xdr:row>
      <xdr:rowOff>0</xdr:rowOff>
    </xdr:to>
    <xdr:pic>
      <xdr:nvPicPr>
        <xdr:cNvPr id="132" name="Imagem 131" descr="http://www.censo2010.ibge.gov.br/sinopse/images/barra_percent_BG.gif">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2421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90</xdr:row>
      <xdr:rowOff>0</xdr:rowOff>
    </xdr:to>
    <xdr:pic>
      <xdr:nvPicPr>
        <xdr:cNvPr id="133" name="Imagem 132" descr="http://www.censo2010.ibge.gov.br/sinopse/images/barra_percent_BG.gif">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2421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476250</xdr:colOff>
      <xdr:row>92</xdr:row>
      <xdr:rowOff>0</xdr:rowOff>
    </xdr:to>
    <xdr:pic>
      <xdr:nvPicPr>
        <xdr:cNvPr id="134" name="Imagem 133" descr="http://www.censo2010.ibge.gov.br/sinopse/images/barra_percent_BG.gif">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280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92</xdr:row>
      <xdr:rowOff>0</xdr:rowOff>
    </xdr:to>
    <xdr:pic>
      <xdr:nvPicPr>
        <xdr:cNvPr id="135" name="Imagem 134" descr="http://www.censo2010.ibge.gov.br/sinopse/images/barra_percent_BG.gif">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2802850"/>
          <a:ext cx="1047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95250</xdr:colOff>
      <xdr:row>92</xdr:row>
      <xdr:rowOff>0</xdr:rowOff>
    </xdr:to>
    <xdr:pic>
      <xdr:nvPicPr>
        <xdr:cNvPr id="136" name="Imagem 135" descr="http://www.censo2010.ibge.gov.br/sinopse/images/barra_percent_BG.gif">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2802850"/>
          <a:ext cx="95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476250</xdr:colOff>
      <xdr:row>94</xdr:row>
      <xdr:rowOff>0</xdr:rowOff>
    </xdr:to>
    <xdr:pic>
      <xdr:nvPicPr>
        <xdr:cNvPr id="137" name="Imagem 136" descr="http://www.censo2010.ibge.gov.br/sinopse/images/barra_percent_BG.gif">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3183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371475</xdr:colOff>
      <xdr:row>94</xdr:row>
      <xdr:rowOff>0</xdr:rowOff>
    </xdr:to>
    <xdr:pic>
      <xdr:nvPicPr>
        <xdr:cNvPr id="138" name="Imagem 137" descr="http://www.censo2010.ibge.gov.br/sinopse/images/barra_percent_BG.gif">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3183850"/>
          <a:ext cx="3714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371475</xdr:colOff>
      <xdr:row>94</xdr:row>
      <xdr:rowOff>0</xdr:rowOff>
    </xdr:to>
    <xdr:pic>
      <xdr:nvPicPr>
        <xdr:cNvPr id="139" name="Imagem 138" descr="http://www.censo2010.ibge.gov.br/sinopse/images/barra_percent_BG.gif">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3183850"/>
          <a:ext cx="3714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476250</xdr:colOff>
      <xdr:row>96</xdr:row>
      <xdr:rowOff>0</xdr:rowOff>
    </xdr:to>
    <xdr:pic>
      <xdr:nvPicPr>
        <xdr:cNvPr id="140" name="Imagem 139" descr="http://www.censo2010.ibge.gov.br/sinopse/images/barra_percent_BG.gif">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394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304800</xdr:colOff>
      <xdr:row>96</xdr:row>
      <xdr:rowOff>0</xdr:rowOff>
    </xdr:to>
    <xdr:pic>
      <xdr:nvPicPr>
        <xdr:cNvPr id="141" name="Imagem 140" descr="http://www.censo2010.ibge.gov.br/sinopse/images/barra_percent_BG.gif">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3945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219075</xdr:colOff>
      <xdr:row>96</xdr:row>
      <xdr:rowOff>0</xdr:rowOff>
    </xdr:to>
    <xdr:pic>
      <xdr:nvPicPr>
        <xdr:cNvPr id="142" name="Imagem 141" descr="http://www.censo2010.ibge.gov.br/sinopse/images/barra_percent_BG.gif">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3945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476250</xdr:colOff>
      <xdr:row>98</xdr:row>
      <xdr:rowOff>0</xdr:rowOff>
    </xdr:to>
    <xdr:pic>
      <xdr:nvPicPr>
        <xdr:cNvPr id="143" name="Imagem 142" descr="http://www.censo2010.ibge.gov.br/sinopse/images/barra_percent_BG.gif">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432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295275</xdr:colOff>
      <xdr:row>98</xdr:row>
      <xdr:rowOff>0</xdr:rowOff>
    </xdr:to>
    <xdr:pic>
      <xdr:nvPicPr>
        <xdr:cNvPr id="144" name="Imagem 143" descr="http://www.censo2010.ibge.gov.br/sinopse/images/barra_percent_BG.gif">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4326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295275</xdr:colOff>
      <xdr:row>98</xdr:row>
      <xdr:rowOff>0</xdr:rowOff>
    </xdr:to>
    <xdr:pic>
      <xdr:nvPicPr>
        <xdr:cNvPr id="145" name="Imagem 144" descr="http://www.censo2010.ibge.gov.br/sinopse/images/barra_percent_BG.gif">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4326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476250</xdr:colOff>
      <xdr:row>100</xdr:row>
      <xdr:rowOff>0</xdr:rowOff>
    </xdr:to>
    <xdr:pic>
      <xdr:nvPicPr>
        <xdr:cNvPr id="146" name="Imagem 145" descr="http://www.censo2010.ibge.gov.br/sinopse/images/barra_percent_BG.gif">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4707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247650</xdr:colOff>
      <xdr:row>100</xdr:row>
      <xdr:rowOff>0</xdr:rowOff>
    </xdr:to>
    <xdr:pic>
      <xdr:nvPicPr>
        <xdr:cNvPr id="147" name="Imagem 146" descr="http://www.censo2010.ibge.gov.br/sinopse/images/barra_percent_BG.gif">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4707850"/>
          <a:ext cx="2476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247650</xdr:colOff>
      <xdr:row>100</xdr:row>
      <xdr:rowOff>0</xdr:rowOff>
    </xdr:to>
    <xdr:pic>
      <xdr:nvPicPr>
        <xdr:cNvPr id="148" name="Imagem 147" descr="http://www.censo2010.ibge.gov.br/sinopse/images/barra_percent_BG.gif">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4707850"/>
          <a:ext cx="2476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476250</xdr:colOff>
      <xdr:row>102</xdr:row>
      <xdr:rowOff>0</xdr:rowOff>
    </xdr:to>
    <xdr:pic>
      <xdr:nvPicPr>
        <xdr:cNvPr id="149" name="Imagem 148" descr="http://www.censo2010.ibge.gov.br/sinopse/images/barra_percent_BG.gif">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508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314325</xdr:colOff>
      <xdr:row>102</xdr:row>
      <xdr:rowOff>0</xdr:rowOff>
    </xdr:to>
    <xdr:pic>
      <xdr:nvPicPr>
        <xdr:cNvPr id="150" name="Imagem 149" descr="http://www.censo2010.ibge.gov.br/sinopse/images/barra_percent_BG.gif">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5088850"/>
          <a:ext cx="3143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314325</xdr:colOff>
      <xdr:row>102</xdr:row>
      <xdr:rowOff>0</xdr:rowOff>
    </xdr:to>
    <xdr:pic>
      <xdr:nvPicPr>
        <xdr:cNvPr id="151" name="Imagem 150" descr="http://www.censo2010.ibge.gov.br/sinopse/images/barra_percent_BG.gif">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5088850"/>
          <a:ext cx="3143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476250</xdr:colOff>
      <xdr:row>104</xdr:row>
      <xdr:rowOff>0</xdr:rowOff>
    </xdr:to>
    <xdr:pic>
      <xdr:nvPicPr>
        <xdr:cNvPr id="152" name="Imagem 151" descr="http://www.censo2010.ibge.gov.br/sinopse/images/barra_percent_BG.gif">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546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342900</xdr:colOff>
      <xdr:row>104</xdr:row>
      <xdr:rowOff>0</xdr:rowOff>
    </xdr:to>
    <xdr:pic>
      <xdr:nvPicPr>
        <xdr:cNvPr id="153" name="Imagem 152" descr="http://www.censo2010.ibge.gov.br/sinopse/images/barra_percent_BG.gif">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5469850"/>
          <a:ext cx="3429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342900</xdr:colOff>
      <xdr:row>104</xdr:row>
      <xdr:rowOff>0</xdr:rowOff>
    </xdr:to>
    <xdr:pic>
      <xdr:nvPicPr>
        <xdr:cNvPr id="154" name="Imagem 153" descr="http://www.censo2010.ibge.gov.br/sinopse/images/barra_percent_BG.gif">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5469850"/>
          <a:ext cx="3429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476250</xdr:colOff>
      <xdr:row>106</xdr:row>
      <xdr:rowOff>0</xdr:rowOff>
    </xdr:to>
    <xdr:pic>
      <xdr:nvPicPr>
        <xdr:cNvPr id="155" name="Imagem 154" descr="http://www.censo2010.ibge.gov.br/sinopse/images/barra_percent_BG.gif">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585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361950</xdr:colOff>
      <xdr:row>106</xdr:row>
      <xdr:rowOff>0</xdr:rowOff>
    </xdr:to>
    <xdr:pic>
      <xdr:nvPicPr>
        <xdr:cNvPr id="156" name="Imagem 155" descr="http://www.censo2010.ibge.gov.br/sinopse/images/barra_percent_BG.gif">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5850850"/>
          <a:ext cx="3619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361950</xdr:colOff>
      <xdr:row>106</xdr:row>
      <xdr:rowOff>0</xdr:rowOff>
    </xdr:to>
    <xdr:pic>
      <xdr:nvPicPr>
        <xdr:cNvPr id="157" name="Imagem 156" descr="http://www.censo2010.ibge.gov.br/sinopse/images/barra_percent_BG.gif">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5850850"/>
          <a:ext cx="3619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476250</xdr:colOff>
      <xdr:row>108</xdr:row>
      <xdr:rowOff>0</xdr:rowOff>
    </xdr:to>
    <xdr:pic>
      <xdr:nvPicPr>
        <xdr:cNvPr id="158" name="Imagem 157" descr="http://www.censo2010.ibge.gov.br/sinopse/images/barra_percent_BG.gif">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623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108</xdr:row>
      <xdr:rowOff>0</xdr:rowOff>
    </xdr:to>
    <xdr:pic>
      <xdr:nvPicPr>
        <xdr:cNvPr id="159" name="Imagem 158" descr="http://www.censo2010.ibge.gov.br/sinopse/images/barra_percent_BG.gif">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6231850"/>
          <a:ext cx="1047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108</xdr:row>
      <xdr:rowOff>0</xdr:rowOff>
    </xdr:to>
    <xdr:pic>
      <xdr:nvPicPr>
        <xdr:cNvPr id="160" name="Imagem 159" descr="http://www.censo2010.ibge.gov.br/sinopse/images/barra_percent_BG.gif">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6231850"/>
          <a:ext cx="1047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476250</xdr:colOff>
      <xdr:row>110</xdr:row>
      <xdr:rowOff>0</xdr:rowOff>
    </xdr:to>
    <xdr:pic>
      <xdr:nvPicPr>
        <xdr:cNvPr id="161" name="Imagem 160" descr="http://www.censo2010.ibge.gov.br/sinopse/images/barra_percent_BG.gif">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661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238125</xdr:colOff>
      <xdr:row>110</xdr:row>
      <xdr:rowOff>0</xdr:rowOff>
    </xdr:to>
    <xdr:pic>
      <xdr:nvPicPr>
        <xdr:cNvPr id="162" name="Imagem 161" descr="http://www.censo2010.ibge.gov.br/sinopse/images/barra_percent_BG.gif">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66128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238125</xdr:colOff>
      <xdr:row>110</xdr:row>
      <xdr:rowOff>0</xdr:rowOff>
    </xdr:to>
    <xdr:pic>
      <xdr:nvPicPr>
        <xdr:cNvPr id="163" name="Imagem 162" descr="http://www.censo2010.ibge.gov.br/sinopse/images/barra_percent_BG.gif">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66128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476250</xdr:colOff>
      <xdr:row>112</xdr:row>
      <xdr:rowOff>0</xdr:rowOff>
    </xdr:to>
    <xdr:pic>
      <xdr:nvPicPr>
        <xdr:cNvPr id="164" name="Imagem 163" descr="http://www.censo2010.ibge.gov.br/sinopse/images/barra_percent_BG.gif">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737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266700</xdr:colOff>
      <xdr:row>112</xdr:row>
      <xdr:rowOff>0</xdr:rowOff>
    </xdr:to>
    <xdr:pic>
      <xdr:nvPicPr>
        <xdr:cNvPr id="165" name="Imagem 164" descr="http://www.censo2010.ibge.gov.br/sinopse/images/barra_percent_BG.gif">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73748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266700</xdr:colOff>
      <xdr:row>112</xdr:row>
      <xdr:rowOff>0</xdr:rowOff>
    </xdr:to>
    <xdr:pic>
      <xdr:nvPicPr>
        <xdr:cNvPr id="166" name="Imagem 165" descr="http://www.censo2010.ibge.gov.br/sinopse/images/barra_percent_BG.gif">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73748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476250</xdr:colOff>
      <xdr:row>114</xdr:row>
      <xdr:rowOff>0</xdr:rowOff>
    </xdr:to>
    <xdr:pic>
      <xdr:nvPicPr>
        <xdr:cNvPr id="167" name="Imagem 166" descr="http://www.censo2010.ibge.gov.br/sinopse/images/barra_percent_BG.gif">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813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142875</xdr:colOff>
      <xdr:row>114</xdr:row>
      <xdr:rowOff>0</xdr:rowOff>
    </xdr:to>
    <xdr:pic>
      <xdr:nvPicPr>
        <xdr:cNvPr id="168" name="Imagem 167" descr="http://www.censo2010.ibge.gov.br/sinopse/images/barra_percent_BG.gif">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81368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142875</xdr:colOff>
      <xdr:row>114</xdr:row>
      <xdr:rowOff>0</xdr:rowOff>
    </xdr:to>
    <xdr:pic>
      <xdr:nvPicPr>
        <xdr:cNvPr id="169" name="Imagem 168" descr="http://www.censo2010.ibge.gov.br/sinopse/images/barra_percent_BG.gif">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81368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476250</xdr:colOff>
      <xdr:row>116</xdr:row>
      <xdr:rowOff>0</xdr:rowOff>
    </xdr:to>
    <xdr:pic>
      <xdr:nvPicPr>
        <xdr:cNvPr id="170" name="Imagem 169" descr="http://www.censo2010.ibge.gov.br/sinopse/images/barra_percent_BG.gif">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889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342900</xdr:colOff>
      <xdr:row>116</xdr:row>
      <xdr:rowOff>0</xdr:rowOff>
    </xdr:to>
    <xdr:pic>
      <xdr:nvPicPr>
        <xdr:cNvPr id="171" name="Imagem 170" descr="http://www.censo2010.ibge.gov.br/sinopse/images/barra_percent_BG.gif">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8898850"/>
          <a:ext cx="3429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342900</xdr:colOff>
      <xdr:row>116</xdr:row>
      <xdr:rowOff>0</xdr:rowOff>
    </xdr:to>
    <xdr:pic>
      <xdr:nvPicPr>
        <xdr:cNvPr id="172" name="Imagem 171" descr="http://www.censo2010.ibge.gov.br/sinopse/images/barra_percent_BG.gif">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8898850"/>
          <a:ext cx="3429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476250</xdr:colOff>
      <xdr:row>118</xdr:row>
      <xdr:rowOff>0</xdr:rowOff>
    </xdr:to>
    <xdr:pic>
      <xdr:nvPicPr>
        <xdr:cNvPr id="173" name="Imagem 172" descr="http://www.censo2010.ibge.gov.br/sinopse/images/barra_percent_BG.gif">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927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209550</xdr:colOff>
      <xdr:row>118</xdr:row>
      <xdr:rowOff>0</xdr:rowOff>
    </xdr:to>
    <xdr:pic>
      <xdr:nvPicPr>
        <xdr:cNvPr id="174" name="Imagem 173" descr="http://www.censo2010.ibge.gov.br/sinopse/images/barra_percent_BG.gif">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9279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209550</xdr:colOff>
      <xdr:row>118</xdr:row>
      <xdr:rowOff>0</xdr:rowOff>
    </xdr:to>
    <xdr:pic>
      <xdr:nvPicPr>
        <xdr:cNvPr id="175" name="Imagem 174" descr="http://www.censo2010.ibge.gov.br/sinopse/images/barra_percent_BG.gif">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9279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476250</xdr:colOff>
      <xdr:row>120</xdr:row>
      <xdr:rowOff>0</xdr:rowOff>
    </xdr:to>
    <xdr:pic>
      <xdr:nvPicPr>
        <xdr:cNvPr id="176" name="Imagem 175" descr="http://www.censo2010.ibge.gov.br/sinopse/images/barra_percent_BG.gif">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2966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323850</xdr:colOff>
      <xdr:row>120</xdr:row>
      <xdr:rowOff>0</xdr:rowOff>
    </xdr:to>
    <xdr:pic>
      <xdr:nvPicPr>
        <xdr:cNvPr id="177" name="Imagem 176" descr="http://www.censo2010.ibge.gov.br/sinopse/images/barra_percent_BG.gif">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29660850"/>
          <a:ext cx="3238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323850</xdr:colOff>
      <xdr:row>120</xdr:row>
      <xdr:rowOff>0</xdr:rowOff>
    </xdr:to>
    <xdr:pic>
      <xdr:nvPicPr>
        <xdr:cNvPr id="178" name="Imagem 177" descr="http://www.censo2010.ibge.gov.br/sinopse/images/barra_percent_BG.gif">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29660850"/>
          <a:ext cx="3238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476250</xdr:colOff>
      <xdr:row>122</xdr:row>
      <xdr:rowOff>0</xdr:rowOff>
    </xdr:to>
    <xdr:pic>
      <xdr:nvPicPr>
        <xdr:cNvPr id="179" name="Imagem 178" descr="http://www.censo2010.ibge.gov.br/sinopse/images/barra_percent_BG.gif">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004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390525</xdr:colOff>
      <xdr:row>122</xdr:row>
      <xdr:rowOff>0</xdr:rowOff>
    </xdr:to>
    <xdr:pic>
      <xdr:nvPicPr>
        <xdr:cNvPr id="180" name="Imagem 179" descr="http://www.censo2010.ibge.gov.br/sinopse/images/barra_percent_BG.gif">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0041850"/>
          <a:ext cx="390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390525</xdr:colOff>
      <xdr:row>122</xdr:row>
      <xdr:rowOff>0</xdr:rowOff>
    </xdr:to>
    <xdr:pic>
      <xdr:nvPicPr>
        <xdr:cNvPr id="181" name="Imagem 180" descr="http://www.censo2010.ibge.gov.br/sinopse/images/barra_percent_BG.gif">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0041850"/>
          <a:ext cx="390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476250</xdr:colOff>
      <xdr:row>124</xdr:row>
      <xdr:rowOff>0</xdr:rowOff>
    </xdr:to>
    <xdr:pic>
      <xdr:nvPicPr>
        <xdr:cNvPr id="182" name="Imagem 181" descr="http://www.censo2010.ibge.gov.br/sinopse/images/barra_percent_BG.gif">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042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304800</xdr:colOff>
      <xdr:row>124</xdr:row>
      <xdr:rowOff>0</xdr:rowOff>
    </xdr:to>
    <xdr:pic>
      <xdr:nvPicPr>
        <xdr:cNvPr id="183" name="Imagem 182" descr="http://www.censo2010.ibge.gov.br/sinopse/images/barra_percent_BG.gif">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0422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304800</xdr:colOff>
      <xdr:row>124</xdr:row>
      <xdr:rowOff>0</xdr:rowOff>
    </xdr:to>
    <xdr:pic>
      <xdr:nvPicPr>
        <xdr:cNvPr id="184" name="Imagem 183" descr="http://www.censo2010.ibge.gov.br/sinopse/images/barra_percent_BG.gif">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0422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125</xdr:row>
      <xdr:rowOff>0</xdr:rowOff>
    </xdr:from>
    <xdr:to>
      <xdr:col>2</xdr:col>
      <xdr:colOff>476250</xdr:colOff>
      <xdr:row>126</xdr:row>
      <xdr:rowOff>0</xdr:rowOff>
    </xdr:to>
    <xdr:pic>
      <xdr:nvPicPr>
        <xdr:cNvPr id="185" name="Imagem 184" descr="http://www.censo2010.ibge.gov.br/sinopse/images/barra_percent_BG.gif">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0803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125</xdr:row>
      <xdr:rowOff>0</xdr:rowOff>
    </xdr:from>
    <xdr:to>
      <xdr:col>2</xdr:col>
      <xdr:colOff>219075</xdr:colOff>
      <xdr:row>126</xdr:row>
      <xdr:rowOff>0</xdr:rowOff>
    </xdr:to>
    <xdr:pic>
      <xdr:nvPicPr>
        <xdr:cNvPr id="186" name="Imagem 185" descr="http://www.censo2010.ibge.gov.br/sinopse/images/barra_percent_BG.gif">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0803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125</xdr:row>
      <xdr:rowOff>0</xdr:rowOff>
    </xdr:from>
    <xdr:to>
      <xdr:col>2</xdr:col>
      <xdr:colOff>219075</xdr:colOff>
      <xdr:row>126</xdr:row>
      <xdr:rowOff>0</xdr:rowOff>
    </xdr:to>
    <xdr:pic>
      <xdr:nvPicPr>
        <xdr:cNvPr id="187" name="Imagem 186" descr="http://www.censo2010.ibge.gov.br/sinopse/images/barra_percent_BG.gif">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0803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127</xdr:row>
      <xdr:rowOff>0</xdr:rowOff>
    </xdr:from>
    <xdr:to>
      <xdr:col>2</xdr:col>
      <xdr:colOff>476250</xdr:colOff>
      <xdr:row>128</xdr:row>
      <xdr:rowOff>0</xdr:rowOff>
    </xdr:to>
    <xdr:pic>
      <xdr:nvPicPr>
        <xdr:cNvPr id="188" name="Imagem 187" descr="http://www.censo2010.ibge.gov.br/sinopse/images/barra_percent_BG.gif">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1375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127</xdr:row>
      <xdr:rowOff>0</xdr:rowOff>
    </xdr:from>
    <xdr:to>
      <xdr:col>2</xdr:col>
      <xdr:colOff>323850</xdr:colOff>
      <xdr:row>128</xdr:row>
      <xdr:rowOff>0</xdr:rowOff>
    </xdr:to>
    <xdr:pic>
      <xdr:nvPicPr>
        <xdr:cNvPr id="189" name="Imagem 188" descr="http://www.censo2010.ibge.gov.br/sinopse/images/barra_percent_BG.gif">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1375350"/>
          <a:ext cx="3238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127</xdr:row>
      <xdr:rowOff>0</xdr:rowOff>
    </xdr:from>
    <xdr:to>
      <xdr:col>2</xdr:col>
      <xdr:colOff>323850</xdr:colOff>
      <xdr:row>128</xdr:row>
      <xdr:rowOff>0</xdr:rowOff>
    </xdr:to>
    <xdr:pic>
      <xdr:nvPicPr>
        <xdr:cNvPr id="190" name="Imagem 189" descr="http://www.censo2010.ibge.gov.br/sinopse/images/barra_percent_BG.gif">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1375350"/>
          <a:ext cx="3238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129</xdr:row>
      <xdr:rowOff>0</xdr:rowOff>
    </xdr:from>
    <xdr:to>
      <xdr:col>2</xdr:col>
      <xdr:colOff>476250</xdr:colOff>
      <xdr:row>130</xdr:row>
      <xdr:rowOff>0</xdr:rowOff>
    </xdr:to>
    <xdr:pic>
      <xdr:nvPicPr>
        <xdr:cNvPr id="191" name="Imagem 190" descr="http://www.censo2010.ibge.gov.br/sinopse/images/barra_percent_BG.gif">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1756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129</xdr:row>
      <xdr:rowOff>0</xdr:rowOff>
    </xdr:from>
    <xdr:to>
      <xdr:col>2</xdr:col>
      <xdr:colOff>323850</xdr:colOff>
      <xdr:row>130</xdr:row>
      <xdr:rowOff>0</xdr:rowOff>
    </xdr:to>
    <xdr:pic>
      <xdr:nvPicPr>
        <xdr:cNvPr id="192" name="Imagem 191" descr="http://www.censo2010.ibge.gov.br/sinopse/images/barra_percent_BG.gif">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1756350"/>
          <a:ext cx="3238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129</xdr:row>
      <xdr:rowOff>0</xdr:rowOff>
    </xdr:from>
    <xdr:to>
      <xdr:col>2</xdr:col>
      <xdr:colOff>323850</xdr:colOff>
      <xdr:row>130</xdr:row>
      <xdr:rowOff>0</xdr:rowOff>
    </xdr:to>
    <xdr:pic>
      <xdr:nvPicPr>
        <xdr:cNvPr id="193" name="Imagem 192" descr="http://www.censo2010.ibge.gov.br/sinopse/images/barra_percent_BG.gif">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1756350"/>
          <a:ext cx="3238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131</xdr:row>
      <xdr:rowOff>0</xdr:rowOff>
    </xdr:from>
    <xdr:to>
      <xdr:col>2</xdr:col>
      <xdr:colOff>476250</xdr:colOff>
      <xdr:row>132</xdr:row>
      <xdr:rowOff>0</xdr:rowOff>
    </xdr:to>
    <xdr:pic>
      <xdr:nvPicPr>
        <xdr:cNvPr id="194" name="Imagem 193" descr="http://www.censo2010.ibge.gov.br/sinopse/images/barra_percent_BG.gif">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213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131</xdr:row>
      <xdr:rowOff>0</xdr:rowOff>
    </xdr:from>
    <xdr:to>
      <xdr:col>2</xdr:col>
      <xdr:colOff>390525</xdr:colOff>
      <xdr:row>132</xdr:row>
      <xdr:rowOff>0</xdr:rowOff>
    </xdr:to>
    <xdr:pic>
      <xdr:nvPicPr>
        <xdr:cNvPr id="195" name="Imagem 194" descr="http://www.censo2010.ibge.gov.br/sinopse/images/barra_percent_BG.gif">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2137350"/>
          <a:ext cx="390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131</xdr:row>
      <xdr:rowOff>0</xdr:rowOff>
    </xdr:from>
    <xdr:to>
      <xdr:col>2</xdr:col>
      <xdr:colOff>390525</xdr:colOff>
      <xdr:row>132</xdr:row>
      <xdr:rowOff>0</xdr:rowOff>
    </xdr:to>
    <xdr:pic>
      <xdr:nvPicPr>
        <xdr:cNvPr id="196" name="Imagem 195" descr="http://www.censo2010.ibge.gov.br/sinopse/images/barra_percent_BG.gif">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2137350"/>
          <a:ext cx="390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133</xdr:row>
      <xdr:rowOff>0</xdr:rowOff>
    </xdr:from>
    <xdr:to>
      <xdr:col>2</xdr:col>
      <xdr:colOff>476250</xdr:colOff>
      <xdr:row>134</xdr:row>
      <xdr:rowOff>0</xdr:rowOff>
    </xdr:to>
    <xdr:pic>
      <xdr:nvPicPr>
        <xdr:cNvPr id="197" name="Imagem 196" descr="http://www.censo2010.ibge.gov.br/sinopse/images/barra_percent_BG.gif">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2518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133</xdr:row>
      <xdr:rowOff>0</xdr:rowOff>
    </xdr:from>
    <xdr:to>
      <xdr:col>2</xdr:col>
      <xdr:colOff>314325</xdr:colOff>
      <xdr:row>134</xdr:row>
      <xdr:rowOff>0</xdr:rowOff>
    </xdr:to>
    <xdr:pic>
      <xdr:nvPicPr>
        <xdr:cNvPr id="198" name="Imagem 197" descr="http://www.censo2010.ibge.gov.br/sinopse/images/barra_percent_BG.gif">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2518350"/>
          <a:ext cx="3143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133</xdr:row>
      <xdr:rowOff>0</xdr:rowOff>
    </xdr:from>
    <xdr:to>
      <xdr:col>2</xdr:col>
      <xdr:colOff>314325</xdr:colOff>
      <xdr:row>134</xdr:row>
      <xdr:rowOff>0</xdr:rowOff>
    </xdr:to>
    <xdr:pic>
      <xdr:nvPicPr>
        <xdr:cNvPr id="199" name="Imagem 198" descr="http://www.censo2010.ibge.gov.br/sinopse/images/barra_percent_BG.gif">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2518350"/>
          <a:ext cx="3143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135</xdr:row>
      <xdr:rowOff>0</xdr:rowOff>
    </xdr:from>
    <xdr:to>
      <xdr:col>2</xdr:col>
      <xdr:colOff>476250</xdr:colOff>
      <xdr:row>136</xdr:row>
      <xdr:rowOff>0</xdr:rowOff>
    </xdr:to>
    <xdr:pic>
      <xdr:nvPicPr>
        <xdr:cNvPr id="200" name="Imagem 199" descr="http://www.censo2010.ibge.gov.br/sinopse/images/barra_percent_BG.gif">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289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135</xdr:row>
      <xdr:rowOff>0</xdr:rowOff>
    </xdr:from>
    <xdr:to>
      <xdr:col>2</xdr:col>
      <xdr:colOff>238125</xdr:colOff>
      <xdr:row>136</xdr:row>
      <xdr:rowOff>0</xdr:rowOff>
    </xdr:to>
    <xdr:pic>
      <xdr:nvPicPr>
        <xdr:cNvPr id="201" name="Imagem 200" descr="http://www.censo2010.ibge.gov.br/sinopse/images/barra_percent_BG.gif">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2899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135</xdr:row>
      <xdr:rowOff>0</xdr:rowOff>
    </xdr:from>
    <xdr:to>
      <xdr:col>2</xdr:col>
      <xdr:colOff>238125</xdr:colOff>
      <xdr:row>136</xdr:row>
      <xdr:rowOff>0</xdr:rowOff>
    </xdr:to>
    <xdr:pic>
      <xdr:nvPicPr>
        <xdr:cNvPr id="202" name="Imagem 201" descr="http://www.censo2010.ibge.gov.br/sinopse/images/barra_percent_BG.gif">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2899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137</xdr:row>
      <xdr:rowOff>0</xdr:rowOff>
    </xdr:from>
    <xdr:to>
      <xdr:col>2</xdr:col>
      <xdr:colOff>476250</xdr:colOff>
      <xdr:row>138</xdr:row>
      <xdr:rowOff>0</xdr:rowOff>
    </xdr:to>
    <xdr:pic>
      <xdr:nvPicPr>
        <xdr:cNvPr id="203" name="Imagem 202" descr="http://www.censo2010.ibge.gov.br/sinopse/images/barra_percent_BG.gif">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3280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137</xdr:row>
      <xdr:rowOff>0</xdr:rowOff>
    </xdr:from>
    <xdr:to>
      <xdr:col>2</xdr:col>
      <xdr:colOff>257175</xdr:colOff>
      <xdr:row>138</xdr:row>
      <xdr:rowOff>0</xdr:rowOff>
    </xdr:to>
    <xdr:pic>
      <xdr:nvPicPr>
        <xdr:cNvPr id="204" name="Imagem 203" descr="http://www.censo2010.ibge.gov.br/sinopse/images/barra_percent_BG.gif">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3280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137</xdr:row>
      <xdr:rowOff>0</xdr:rowOff>
    </xdr:from>
    <xdr:to>
      <xdr:col>2</xdr:col>
      <xdr:colOff>257175</xdr:colOff>
      <xdr:row>138</xdr:row>
      <xdr:rowOff>0</xdr:rowOff>
    </xdr:to>
    <xdr:pic>
      <xdr:nvPicPr>
        <xdr:cNvPr id="205" name="Imagem 204" descr="http://www.censo2010.ibge.gov.br/sinopse/images/barra_percent_BG.gif">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3280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139</xdr:row>
      <xdr:rowOff>0</xdr:rowOff>
    </xdr:from>
    <xdr:to>
      <xdr:col>2</xdr:col>
      <xdr:colOff>476250</xdr:colOff>
      <xdr:row>140</xdr:row>
      <xdr:rowOff>0</xdr:rowOff>
    </xdr:to>
    <xdr:pic>
      <xdr:nvPicPr>
        <xdr:cNvPr id="206" name="Imagem 205" descr="http://www.censo2010.ibge.gov.br/sinopse/images/barra_percent_BG.gif">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366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139</xdr:row>
      <xdr:rowOff>0</xdr:rowOff>
    </xdr:from>
    <xdr:to>
      <xdr:col>2</xdr:col>
      <xdr:colOff>333375</xdr:colOff>
      <xdr:row>140</xdr:row>
      <xdr:rowOff>0</xdr:rowOff>
    </xdr:to>
    <xdr:pic>
      <xdr:nvPicPr>
        <xdr:cNvPr id="207" name="Imagem 206" descr="http://www.censo2010.ibge.gov.br/sinopse/images/barra_percent_BG.gif">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3661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139</xdr:row>
      <xdr:rowOff>0</xdr:rowOff>
    </xdr:from>
    <xdr:to>
      <xdr:col>2</xdr:col>
      <xdr:colOff>333375</xdr:colOff>
      <xdr:row>140</xdr:row>
      <xdr:rowOff>0</xdr:rowOff>
    </xdr:to>
    <xdr:pic>
      <xdr:nvPicPr>
        <xdr:cNvPr id="208" name="Imagem 207" descr="http://www.censo2010.ibge.gov.br/sinopse/images/barra_percent_BG.gif">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3661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141</xdr:row>
      <xdr:rowOff>0</xdr:rowOff>
    </xdr:from>
    <xdr:to>
      <xdr:col>2</xdr:col>
      <xdr:colOff>476250</xdr:colOff>
      <xdr:row>142</xdr:row>
      <xdr:rowOff>0</xdr:rowOff>
    </xdr:to>
    <xdr:pic>
      <xdr:nvPicPr>
        <xdr:cNvPr id="209" name="Imagem 208" descr="http://www.censo2010.ibge.gov.br/sinopse/images/barra_percent_BG.gif">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404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141</xdr:row>
      <xdr:rowOff>0</xdr:rowOff>
    </xdr:from>
    <xdr:to>
      <xdr:col>2</xdr:col>
      <xdr:colOff>104775</xdr:colOff>
      <xdr:row>142</xdr:row>
      <xdr:rowOff>0</xdr:rowOff>
    </xdr:to>
    <xdr:pic>
      <xdr:nvPicPr>
        <xdr:cNvPr id="210" name="Imagem 209" descr="http://www.censo2010.ibge.gov.br/sinopse/images/barra_percent_BG.gif">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4042350"/>
          <a:ext cx="1047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141</xdr:row>
      <xdr:rowOff>0</xdr:rowOff>
    </xdr:from>
    <xdr:to>
      <xdr:col>2</xdr:col>
      <xdr:colOff>104775</xdr:colOff>
      <xdr:row>142</xdr:row>
      <xdr:rowOff>0</xdr:rowOff>
    </xdr:to>
    <xdr:pic>
      <xdr:nvPicPr>
        <xdr:cNvPr id="211" name="Imagem 210" descr="http://www.censo2010.ibge.gov.br/sinopse/images/barra_percent_BG.gif">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4042350"/>
          <a:ext cx="1047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143</xdr:row>
      <xdr:rowOff>0</xdr:rowOff>
    </xdr:from>
    <xdr:to>
      <xdr:col>2</xdr:col>
      <xdr:colOff>476250</xdr:colOff>
      <xdr:row>144</xdr:row>
      <xdr:rowOff>0</xdr:rowOff>
    </xdr:to>
    <xdr:pic>
      <xdr:nvPicPr>
        <xdr:cNvPr id="212" name="Imagem 211" descr="http://www.censo2010.ibge.gov.br/sinopse/images/barra_percent_BG.gif">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4804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143</xdr:row>
      <xdr:rowOff>0</xdr:rowOff>
    </xdr:from>
    <xdr:to>
      <xdr:col>2</xdr:col>
      <xdr:colOff>76200</xdr:colOff>
      <xdr:row>144</xdr:row>
      <xdr:rowOff>0</xdr:rowOff>
    </xdr:to>
    <xdr:pic>
      <xdr:nvPicPr>
        <xdr:cNvPr id="213" name="Imagem 212" descr="http://www.censo2010.ibge.gov.br/sinopse/images/barra_percent_BG.gif">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48043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143</xdr:row>
      <xdr:rowOff>0</xdr:rowOff>
    </xdr:from>
    <xdr:to>
      <xdr:col>2</xdr:col>
      <xdr:colOff>76200</xdr:colOff>
      <xdr:row>144</xdr:row>
      <xdr:rowOff>0</xdr:rowOff>
    </xdr:to>
    <xdr:pic>
      <xdr:nvPicPr>
        <xdr:cNvPr id="214" name="Imagem 213" descr="http://www.censo2010.ibge.gov.br/sinopse/images/barra_percent_BG.gif">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48043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145</xdr:row>
      <xdr:rowOff>0</xdr:rowOff>
    </xdr:from>
    <xdr:to>
      <xdr:col>2</xdr:col>
      <xdr:colOff>476250</xdr:colOff>
      <xdr:row>146</xdr:row>
      <xdr:rowOff>0</xdr:rowOff>
    </xdr:to>
    <xdr:pic>
      <xdr:nvPicPr>
        <xdr:cNvPr id="215" name="Imagem 214" descr="http://www.censo2010.ibge.gov.br/sinopse/images/barra_percent_BG.gif">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5185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145</xdr:row>
      <xdr:rowOff>0</xdr:rowOff>
    </xdr:from>
    <xdr:to>
      <xdr:col>2</xdr:col>
      <xdr:colOff>152400</xdr:colOff>
      <xdr:row>146</xdr:row>
      <xdr:rowOff>0</xdr:rowOff>
    </xdr:to>
    <xdr:pic>
      <xdr:nvPicPr>
        <xdr:cNvPr id="216" name="Imagem 215" descr="http://www.censo2010.ibge.gov.br/sinopse/images/barra_percent_BG.gif">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5185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145</xdr:row>
      <xdr:rowOff>0</xdr:rowOff>
    </xdr:from>
    <xdr:to>
      <xdr:col>2</xdr:col>
      <xdr:colOff>152400</xdr:colOff>
      <xdr:row>146</xdr:row>
      <xdr:rowOff>0</xdr:rowOff>
    </xdr:to>
    <xdr:pic>
      <xdr:nvPicPr>
        <xdr:cNvPr id="217" name="Imagem 216" descr="http://www.censo2010.ibge.gov.br/sinopse/images/barra_percent_BG.gif">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5185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147</xdr:row>
      <xdr:rowOff>0</xdr:rowOff>
    </xdr:from>
    <xdr:to>
      <xdr:col>2</xdr:col>
      <xdr:colOff>476250</xdr:colOff>
      <xdr:row>148</xdr:row>
      <xdr:rowOff>0</xdr:rowOff>
    </xdr:to>
    <xdr:pic>
      <xdr:nvPicPr>
        <xdr:cNvPr id="218" name="Imagem 217" descr="http://www.censo2010.ibge.gov.br/sinopse/images/barra_percent_BG.gif">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575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147</xdr:row>
      <xdr:rowOff>0</xdr:rowOff>
    </xdr:from>
    <xdr:to>
      <xdr:col>2</xdr:col>
      <xdr:colOff>285750</xdr:colOff>
      <xdr:row>148</xdr:row>
      <xdr:rowOff>0</xdr:rowOff>
    </xdr:to>
    <xdr:pic>
      <xdr:nvPicPr>
        <xdr:cNvPr id="219" name="Imagem 218" descr="http://www.censo2010.ibge.gov.br/sinopse/images/barra_percent_BG.gif">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57568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147</xdr:row>
      <xdr:rowOff>0</xdr:rowOff>
    </xdr:from>
    <xdr:to>
      <xdr:col>2</xdr:col>
      <xdr:colOff>285750</xdr:colOff>
      <xdr:row>148</xdr:row>
      <xdr:rowOff>0</xdr:rowOff>
    </xdr:to>
    <xdr:pic>
      <xdr:nvPicPr>
        <xdr:cNvPr id="220" name="Imagem 219" descr="http://www.censo2010.ibge.gov.br/sinopse/images/barra_percent_BG.gif">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57568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149</xdr:row>
      <xdr:rowOff>0</xdr:rowOff>
    </xdr:from>
    <xdr:to>
      <xdr:col>2</xdr:col>
      <xdr:colOff>476250</xdr:colOff>
      <xdr:row>150</xdr:row>
      <xdr:rowOff>0</xdr:rowOff>
    </xdr:to>
    <xdr:pic>
      <xdr:nvPicPr>
        <xdr:cNvPr id="221" name="Imagem 220" descr="http://www.censo2010.ibge.gov.br/sinopse/images/barra_percent_BG.gif">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651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149</xdr:row>
      <xdr:rowOff>0</xdr:rowOff>
    </xdr:from>
    <xdr:to>
      <xdr:col>2</xdr:col>
      <xdr:colOff>295275</xdr:colOff>
      <xdr:row>150</xdr:row>
      <xdr:rowOff>0</xdr:rowOff>
    </xdr:to>
    <xdr:pic>
      <xdr:nvPicPr>
        <xdr:cNvPr id="222" name="Imagem 221" descr="http://www.censo2010.ibge.gov.br/sinopse/images/barra_percent_BG.gif">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6518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149</xdr:row>
      <xdr:rowOff>0</xdr:rowOff>
    </xdr:from>
    <xdr:to>
      <xdr:col>2</xdr:col>
      <xdr:colOff>295275</xdr:colOff>
      <xdr:row>150</xdr:row>
      <xdr:rowOff>0</xdr:rowOff>
    </xdr:to>
    <xdr:pic>
      <xdr:nvPicPr>
        <xdr:cNvPr id="223" name="Imagem 222" descr="http://www.censo2010.ibge.gov.br/sinopse/images/barra_percent_BG.gif">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6518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151</xdr:row>
      <xdr:rowOff>0</xdr:rowOff>
    </xdr:from>
    <xdr:to>
      <xdr:col>2</xdr:col>
      <xdr:colOff>476250</xdr:colOff>
      <xdr:row>152</xdr:row>
      <xdr:rowOff>0</xdr:rowOff>
    </xdr:to>
    <xdr:pic>
      <xdr:nvPicPr>
        <xdr:cNvPr id="224" name="Imagem 223" descr="http://www.censo2010.ibge.gov.br/sinopse/images/barra_percent_BG.gif">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689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151</xdr:row>
      <xdr:rowOff>0</xdr:rowOff>
    </xdr:from>
    <xdr:to>
      <xdr:col>2</xdr:col>
      <xdr:colOff>295275</xdr:colOff>
      <xdr:row>152</xdr:row>
      <xdr:rowOff>0</xdr:rowOff>
    </xdr:to>
    <xdr:pic>
      <xdr:nvPicPr>
        <xdr:cNvPr id="225" name="Imagem 224" descr="http://www.censo2010.ibge.gov.br/sinopse/images/barra_percent_BG.gif">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6899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151</xdr:row>
      <xdr:rowOff>0</xdr:rowOff>
    </xdr:from>
    <xdr:to>
      <xdr:col>2</xdr:col>
      <xdr:colOff>209550</xdr:colOff>
      <xdr:row>152</xdr:row>
      <xdr:rowOff>0</xdr:rowOff>
    </xdr:to>
    <xdr:pic>
      <xdr:nvPicPr>
        <xdr:cNvPr id="226" name="Imagem 225" descr="http://www.censo2010.ibge.gov.br/sinopse/images/barra_percent_BG.gif">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6899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476250</xdr:colOff>
      <xdr:row>154</xdr:row>
      <xdr:rowOff>0</xdr:rowOff>
    </xdr:to>
    <xdr:pic>
      <xdr:nvPicPr>
        <xdr:cNvPr id="227" name="Imagem 226" descr="http://www.censo2010.ibge.gov.br/sinopse/images/barra_percent_BG.gif">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728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209550</xdr:colOff>
      <xdr:row>154</xdr:row>
      <xdr:rowOff>0</xdr:rowOff>
    </xdr:to>
    <xdr:pic>
      <xdr:nvPicPr>
        <xdr:cNvPr id="228" name="Imagem 227" descr="http://www.censo2010.ibge.gov.br/sinopse/images/barra_percent_BG.gif">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7280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209550</xdr:colOff>
      <xdr:row>154</xdr:row>
      <xdr:rowOff>0</xdr:rowOff>
    </xdr:to>
    <xdr:pic>
      <xdr:nvPicPr>
        <xdr:cNvPr id="229" name="Imagem 228" descr="http://www.censo2010.ibge.gov.br/sinopse/images/barra_percent_BG.gif">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7280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476250</xdr:colOff>
      <xdr:row>156</xdr:row>
      <xdr:rowOff>0</xdr:rowOff>
    </xdr:to>
    <xdr:pic>
      <xdr:nvPicPr>
        <xdr:cNvPr id="230" name="Imagem 229" descr="http://www.censo2010.ibge.gov.br/sinopse/images/barra_percent_BG.gif">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766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304800</xdr:colOff>
      <xdr:row>156</xdr:row>
      <xdr:rowOff>0</xdr:rowOff>
    </xdr:to>
    <xdr:pic>
      <xdr:nvPicPr>
        <xdr:cNvPr id="231" name="Imagem 230" descr="http://www.censo2010.ibge.gov.br/sinopse/images/barra_percent_BG.gif">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7661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304800</xdr:colOff>
      <xdr:row>156</xdr:row>
      <xdr:rowOff>0</xdr:rowOff>
    </xdr:to>
    <xdr:pic>
      <xdr:nvPicPr>
        <xdr:cNvPr id="232" name="Imagem 231" descr="http://www.censo2010.ibge.gov.br/sinopse/images/barra_percent_BG.gif">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7661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476250</xdr:colOff>
      <xdr:row>158</xdr:row>
      <xdr:rowOff>0</xdr:rowOff>
    </xdr:to>
    <xdr:pic>
      <xdr:nvPicPr>
        <xdr:cNvPr id="233" name="Imagem 232" descr="http://www.censo2010.ibge.gov.br/sinopse/images/barra_percent_BG.gif">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8233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200025</xdr:colOff>
      <xdr:row>158</xdr:row>
      <xdr:rowOff>0</xdr:rowOff>
    </xdr:to>
    <xdr:pic>
      <xdr:nvPicPr>
        <xdr:cNvPr id="234" name="Imagem 233" descr="http://www.censo2010.ibge.gov.br/sinopse/images/barra_percent_BG.gif">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82333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200025</xdr:colOff>
      <xdr:row>158</xdr:row>
      <xdr:rowOff>0</xdr:rowOff>
    </xdr:to>
    <xdr:pic>
      <xdr:nvPicPr>
        <xdr:cNvPr id="235" name="Imagem 234" descr="http://www.censo2010.ibge.gov.br/sinopse/images/barra_percent_BG.gif">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82333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476250</xdr:colOff>
      <xdr:row>160</xdr:row>
      <xdr:rowOff>0</xdr:rowOff>
    </xdr:to>
    <xdr:pic>
      <xdr:nvPicPr>
        <xdr:cNvPr id="236" name="Imagem 235" descr="http://www.censo2010.ibge.gov.br/sinopse/images/barra_percent_BG.gif">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8995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133350</xdr:colOff>
      <xdr:row>160</xdr:row>
      <xdr:rowOff>0</xdr:rowOff>
    </xdr:to>
    <xdr:pic>
      <xdr:nvPicPr>
        <xdr:cNvPr id="237" name="Imagem 236" descr="http://www.censo2010.ibge.gov.br/sinopse/images/barra_percent_BG.gif">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89953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133350</xdr:colOff>
      <xdr:row>160</xdr:row>
      <xdr:rowOff>0</xdr:rowOff>
    </xdr:to>
    <xdr:pic>
      <xdr:nvPicPr>
        <xdr:cNvPr id="238" name="Imagem 237" descr="http://www.censo2010.ibge.gov.br/sinopse/images/barra_percent_BG.gif">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89953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476250</xdr:colOff>
      <xdr:row>162</xdr:row>
      <xdr:rowOff>0</xdr:rowOff>
    </xdr:to>
    <xdr:pic>
      <xdr:nvPicPr>
        <xdr:cNvPr id="239" name="Imagem 238" descr="http://www.censo2010.ibge.gov.br/sinopse/images/barra_percent_BG.gif">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3975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333375</xdr:colOff>
      <xdr:row>162</xdr:row>
      <xdr:rowOff>0</xdr:rowOff>
    </xdr:to>
    <xdr:pic>
      <xdr:nvPicPr>
        <xdr:cNvPr id="240" name="Imagem 239" descr="http://www.censo2010.ibge.gov.br/sinopse/images/barra_percent_BG.gif">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9757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333375</xdr:colOff>
      <xdr:row>162</xdr:row>
      <xdr:rowOff>0</xdr:rowOff>
    </xdr:to>
    <xdr:pic>
      <xdr:nvPicPr>
        <xdr:cNvPr id="241" name="Imagem 240" descr="http://www.censo2010.ibge.gov.br/sinopse/images/barra_percent_BG.gif">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39757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476250</xdr:colOff>
      <xdr:row>164</xdr:row>
      <xdr:rowOff>0</xdr:rowOff>
    </xdr:to>
    <xdr:pic>
      <xdr:nvPicPr>
        <xdr:cNvPr id="242" name="Imagem 241" descr="http://www.censo2010.ibge.gov.br/sinopse/images/barra_percent_BG.gif">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032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164</xdr:row>
      <xdr:rowOff>0</xdr:rowOff>
    </xdr:to>
    <xdr:pic>
      <xdr:nvPicPr>
        <xdr:cNvPr id="243" name="Imagem 242" descr="http://www.censo2010.ibge.gov.br/sinopse/images/barra_percent_BG.gif">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0328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164</xdr:row>
      <xdr:rowOff>0</xdr:rowOff>
    </xdr:to>
    <xdr:pic>
      <xdr:nvPicPr>
        <xdr:cNvPr id="244" name="Imagem 243" descr="http://www.censo2010.ibge.gov.br/sinopse/images/barra_percent_BG.gif">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0328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476250</xdr:colOff>
      <xdr:row>166</xdr:row>
      <xdr:rowOff>0</xdr:rowOff>
    </xdr:to>
    <xdr:pic>
      <xdr:nvPicPr>
        <xdr:cNvPr id="245" name="Imagem 244" descr="http://www.censo2010.ibge.gov.br/sinopse/images/barra_percent_BG.gif">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109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295275</xdr:colOff>
      <xdr:row>166</xdr:row>
      <xdr:rowOff>0</xdr:rowOff>
    </xdr:to>
    <xdr:pic>
      <xdr:nvPicPr>
        <xdr:cNvPr id="246" name="Imagem 245" descr="http://www.censo2010.ibge.gov.br/sinopse/images/barra_percent_BG.gif">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1090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295275</xdr:colOff>
      <xdr:row>166</xdr:row>
      <xdr:rowOff>0</xdr:rowOff>
    </xdr:to>
    <xdr:pic>
      <xdr:nvPicPr>
        <xdr:cNvPr id="247" name="Imagem 246" descr="http://www.censo2010.ibge.gov.br/sinopse/images/barra_percent_BG.gif">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1090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476250</xdr:colOff>
      <xdr:row>168</xdr:row>
      <xdr:rowOff>0</xdr:rowOff>
    </xdr:to>
    <xdr:pic>
      <xdr:nvPicPr>
        <xdr:cNvPr id="248" name="Imagem 247" descr="http://www.censo2010.ibge.gov.br/sinopse/images/barra_percent_BG.gif">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185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219075</xdr:colOff>
      <xdr:row>168</xdr:row>
      <xdr:rowOff>0</xdr:rowOff>
    </xdr:to>
    <xdr:pic>
      <xdr:nvPicPr>
        <xdr:cNvPr id="249" name="Imagem 248" descr="http://www.censo2010.ibge.gov.br/sinopse/images/barra_percent_BG.gif">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1852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219075</xdr:colOff>
      <xdr:row>168</xdr:row>
      <xdr:rowOff>0</xdr:rowOff>
    </xdr:to>
    <xdr:pic>
      <xdr:nvPicPr>
        <xdr:cNvPr id="250" name="Imagem 249" descr="http://www.censo2010.ibge.gov.br/sinopse/images/barra_percent_BG.gif">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1852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169</xdr:row>
      <xdr:rowOff>0</xdr:rowOff>
    </xdr:from>
    <xdr:to>
      <xdr:col>2</xdr:col>
      <xdr:colOff>476250</xdr:colOff>
      <xdr:row>170</xdr:row>
      <xdr:rowOff>0</xdr:rowOff>
    </xdr:to>
    <xdr:pic>
      <xdr:nvPicPr>
        <xdr:cNvPr id="251" name="Imagem 250" descr="http://www.censo2010.ibge.gov.br/sinopse/images/barra_percent_BG.gif">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2233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169</xdr:row>
      <xdr:rowOff>0</xdr:rowOff>
    </xdr:from>
    <xdr:to>
      <xdr:col>2</xdr:col>
      <xdr:colOff>276225</xdr:colOff>
      <xdr:row>170</xdr:row>
      <xdr:rowOff>0</xdr:rowOff>
    </xdr:to>
    <xdr:pic>
      <xdr:nvPicPr>
        <xdr:cNvPr id="252" name="Imagem 251" descr="http://www.censo2010.ibge.gov.br/sinopse/images/barra_percent_BG.gif">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22338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169</xdr:row>
      <xdr:rowOff>0</xdr:rowOff>
    </xdr:from>
    <xdr:to>
      <xdr:col>2</xdr:col>
      <xdr:colOff>276225</xdr:colOff>
      <xdr:row>170</xdr:row>
      <xdr:rowOff>0</xdr:rowOff>
    </xdr:to>
    <xdr:pic>
      <xdr:nvPicPr>
        <xdr:cNvPr id="253" name="Imagem 252" descr="http://www.censo2010.ibge.gov.br/sinopse/images/barra_percent_BG.gif">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22338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171</xdr:row>
      <xdr:rowOff>0</xdr:rowOff>
    </xdr:from>
    <xdr:to>
      <xdr:col>2</xdr:col>
      <xdr:colOff>476250</xdr:colOff>
      <xdr:row>172</xdr:row>
      <xdr:rowOff>0</xdr:rowOff>
    </xdr:to>
    <xdr:pic>
      <xdr:nvPicPr>
        <xdr:cNvPr id="254" name="Imagem 253" descr="http://www.censo2010.ibge.gov.br/sinopse/images/barra_percent_BG.gif">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261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171</xdr:row>
      <xdr:rowOff>0</xdr:rowOff>
    </xdr:from>
    <xdr:to>
      <xdr:col>2</xdr:col>
      <xdr:colOff>266700</xdr:colOff>
      <xdr:row>172</xdr:row>
      <xdr:rowOff>0</xdr:rowOff>
    </xdr:to>
    <xdr:pic>
      <xdr:nvPicPr>
        <xdr:cNvPr id="255" name="Imagem 254" descr="http://www.censo2010.ibge.gov.br/sinopse/images/barra_percent_BG.gif">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26148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171</xdr:row>
      <xdr:rowOff>0</xdr:rowOff>
    </xdr:from>
    <xdr:to>
      <xdr:col>2</xdr:col>
      <xdr:colOff>266700</xdr:colOff>
      <xdr:row>172</xdr:row>
      <xdr:rowOff>0</xdr:rowOff>
    </xdr:to>
    <xdr:pic>
      <xdr:nvPicPr>
        <xdr:cNvPr id="256" name="Imagem 255" descr="http://www.censo2010.ibge.gov.br/sinopse/images/barra_percent_BG.gif">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26148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173</xdr:row>
      <xdr:rowOff>0</xdr:rowOff>
    </xdr:from>
    <xdr:to>
      <xdr:col>2</xdr:col>
      <xdr:colOff>476250</xdr:colOff>
      <xdr:row>174</xdr:row>
      <xdr:rowOff>0</xdr:rowOff>
    </xdr:to>
    <xdr:pic>
      <xdr:nvPicPr>
        <xdr:cNvPr id="257" name="Imagem 256" descr="http://www.censo2010.ibge.gov.br/sinopse/images/barra_percent_BG.gif">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299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173</xdr:row>
      <xdr:rowOff>0</xdr:rowOff>
    </xdr:from>
    <xdr:to>
      <xdr:col>2</xdr:col>
      <xdr:colOff>190500</xdr:colOff>
      <xdr:row>174</xdr:row>
      <xdr:rowOff>0</xdr:rowOff>
    </xdr:to>
    <xdr:pic>
      <xdr:nvPicPr>
        <xdr:cNvPr id="258" name="Imagem 257" descr="http://www.censo2010.ibge.gov.br/sinopse/images/barra_percent_BG.gif">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29958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173</xdr:row>
      <xdr:rowOff>0</xdr:rowOff>
    </xdr:from>
    <xdr:to>
      <xdr:col>2</xdr:col>
      <xdr:colOff>190500</xdr:colOff>
      <xdr:row>174</xdr:row>
      <xdr:rowOff>0</xdr:rowOff>
    </xdr:to>
    <xdr:pic>
      <xdr:nvPicPr>
        <xdr:cNvPr id="259" name="Imagem 258" descr="http://www.censo2010.ibge.gov.br/sinopse/images/barra_percent_BG.gif">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29958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175</xdr:row>
      <xdr:rowOff>0</xdr:rowOff>
    </xdr:from>
    <xdr:to>
      <xdr:col>2</xdr:col>
      <xdr:colOff>476250</xdr:colOff>
      <xdr:row>176</xdr:row>
      <xdr:rowOff>0</xdr:rowOff>
    </xdr:to>
    <xdr:pic>
      <xdr:nvPicPr>
        <xdr:cNvPr id="260" name="Imagem 259" descr="http://www.censo2010.ibge.gov.br/sinopse/images/barra_percent_BG.gif">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356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175</xdr:row>
      <xdr:rowOff>0</xdr:rowOff>
    </xdr:from>
    <xdr:to>
      <xdr:col>2</xdr:col>
      <xdr:colOff>142875</xdr:colOff>
      <xdr:row>176</xdr:row>
      <xdr:rowOff>0</xdr:rowOff>
    </xdr:to>
    <xdr:pic>
      <xdr:nvPicPr>
        <xdr:cNvPr id="261" name="Imagem 260" descr="http://www.censo2010.ibge.gov.br/sinopse/images/barra_percent_BG.gif">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35673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175</xdr:row>
      <xdr:rowOff>0</xdr:rowOff>
    </xdr:from>
    <xdr:to>
      <xdr:col>2</xdr:col>
      <xdr:colOff>133350</xdr:colOff>
      <xdr:row>176</xdr:row>
      <xdr:rowOff>0</xdr:rowOff>
    </xdr:to>
    <xdr:pic>
      <xdr:nvPicPr>
        <xdr:cNvPr id="262" name="Imagem 261" descr="http://www.censo2010.ibge.gov.br/sinopse/images/barra_percent_BG.gif">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35673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177</xdr:row>
      <xdr:rowOff>0</xdr:rowOff>
    </xdr:from>
    <xdr:to>
      <xdr:col>2</xdr:col>
      <xdr:colOff>476250</xdr:colOff>
      <xdr:row>178</xdr:row>
      <xdr:rowOff>0</xdr:rowOff>
    </xdr:to>
    <xdr:pic>
      <xdr:nvPicPr>
        <xdr:cNvPr id="263" name="Imagem 262" descr="http://www.censo2010.ibge.gov.br/sinopse/images/barra_percent_BG.gif">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3948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177</xdr:row>
      <xdr:rowOff>0</xdr:rowOff>
    </xdr:from>
    <xdr:to>
      <xdr:col>2</xdr:col>
      <xdr:colOff>228600</xdr:colOff>
      <xdr:row>178</xdr:row>
      <xdr:rowOff>0</xdr:rowOff>
    </xdr:to>
    <xdr:pic>
      <xdr:nvPicPr>
        <xdr:cNvPr id="264" name="Imagem 263" descr="http://www.censo2010.ibge.gov.br/sinopse/images/barra_percent_BG.gif">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39483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177</xdr:row>
      <xdr:rowOff>0</xdr:rowOff>
    </xdr:from>
    <xdr:to>
      <xdr:col>2</xdr:col>
      <xdr:colOff>228600</xdr:colOff>
      <xdr:row>178</xdr:row>
      <xdr:rowOff>0</xdr:rowOff>
    </xdr:to>
    <xdr:pic>
      <xdr:nvPicPr>
        <xdr:cNvPr id="265" name="Imagem 264" descr="http://www.censo2010.ibge.gov.br/sinopse/images/barra_percent_BG.gif">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39483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179</xdr:row>
      <xdr:rowOff>0</xdr:rowOff>
    </xdr:from>
    <xdr:to>
      <xdr:col>2</xdr:col>
      <xdr:colOff>476250</xdr:colOff>
      <xdr:row>180</xdr:row>
      <xdr:rowOff>0</xdr:rowOff>
    </xdr:to>
    <xdr:pic>
      <xdr:nvPicPr>
        <xdr:cNvPr id="266" name="Imagem 265" descr="http://www.censo2010.ibge.gov.br/sinopse/images/barra_percent_BG.gif">
          <a:extLst>
            <a:ext uri="{FF2B5EF4-FFF2-40B4-BE49-F238E27FC236}">
              <a16:creationId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432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179</xdr:row>
      <xdr:rowOff>0</xdr:rowOff>
    </xdr:from>
    <xdr:to>
      <xdr:col>2</xdr:col>
      <xdr:colOff>285750</xdr:colOff>
      <xdr:row>180</xdr:row>
      <xdr:rowOff>0</xdr:rowOff>
    </xdr:to>
    <xdr:pic>
      <xdr:nvPicPr>
        <xdr:cNvPr id="267" name="Imagem 266" descr="http://www.censo2010.ibge.gov.br/sinopse/images/barra_percent_BG.gif">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4329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179</xdr:row>
      <xdr:rowOff>0</xdr:rowOff>
    </xdr:from>
    <xdr:to>
      <xdr:col>2</xdr:col>
      <xdr:colOff>285750</xdr:colOff>
      <xdr:row>180</xdr:row>
      <xdr:rowOff>0</xdr:rowOff>
    </xdr:to>
    <xdr:pic>
      <xdr:nvPicPr>
        <xdr:cNvPr id="268" name="Imagem 267" descr="http://www.censo2010.ibge.gov.br/sinopse/images/barra_percent_BG.gif">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4329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181</xdr:row>
      <xdr:rowOff>0</xdr:rowOff>
    </xdr:from>
    <xdr:to>
      <xdr:col>2</xdr:col>
      <xdr:colOff>476250</xdr:colOff>
      <xdr:row>182</xdr:row>
      <xdr:rowOff>0</xdr:rowOff>
    </xdr:to>
    <xdr:pic>
      <xdr:nvPicPr>
        <xdr:cNvPr id="269" name="Imagem 268" descr="http://www.censo2010.ibge.gov.br/sinopse/images/barra_percent_BG.gif">
          <a:extLst>
            <a:ext uri="{FF2B5EF4-FFF2-40B4-BE49-F238E27FC236}">
              <a16:creationId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4710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181</xdr:row>
      <xdr:rowOff>0</xdr:rowOff>
    </xdr:from>
    <xdr:to>
      <xdr:col>2</xdr:col>
      <xdr:colOff>447675</xdr:colOff>
      <xdr:row>182</xdr:row>
      <xdr:rowOff>0</xdr:rowOff>
    </xdr:to>
    <xdr:pic>
      <xdr:nvPicPr>
        <xdr:cNvPr id="270" name="Imagem 269" descr="http://www.censo2010.ibge.gov.br/sinopse/images/barra_percent_BG.gif">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4710350"/>
          <a:ext cx="447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181</xdr:row>
      <xdr:rowOff>0</xdr:rowOff>
    </xdr:from>
    <xdr:to>
      <xdr:col>2</xdr:col>
      <xdr:colOff>447675</xdr:colOff>
      <xdr:row>182</xdr:row>
      <xdr:rowOff>0</xdr:rowOff>
    </xdr:to>
    <xdr:pic>
      <xdr:nvPicPr>
        <xdr:cNvPr id="271" name="Imagem 270" descr="http://www.censo2010.ibge.gov.br/sinopse/images/barra_percent_BG.gif">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4710350"/>
          <a:ext cx="447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183</xdr:row>
      <xdr:rowOff>0</xdr:rowOff>
    </xdr:from>
    <xdr:to>
      <xdr:col>2</xdr:col>
      <xdr:colOff>476250</xdr:colOff>
      <xdr:row>184</xdr:row>
      <xdr:rowOff>0</xdr:rowOff>
    </xdr:to>
    <xdr:pic>
      <xdr:nvPicPr>
        <xdr:cNvPr id="272" name="Imagem 271" descr="http://www.censo2010.ibge.gov.br/sinopse/images/barra_percent_BG.gif">
          <a:extLst>
            <a:ext uri="{FF2B5EF4-FFF2-40B4-BE49-F238E27FC236}">
              <a16:creationId xmlns:a16="http://schemas.microsoft.com/office/drawing/2014/main" id="{00000000-0008-0000-0000-00001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509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183</xdr:row>
      <xdr:rowOff>0</xdr:rowOff>
    </xdr:from>
    <xdr:to>
      <xdr:col>2</xdr:col>
      <xdr:colOff>142875</xdr:colOff>
      <xdr:row>184</xdr:row>
      <xdr:rowOff>0</xdr:rowOff>
    </xdr:to>
    <xdr:pic>
      <xdr:nvPicPr>
        <xdr:cNvPr id="273" name="Imagem 272" descr="http://www.censo2010.ibge.gov.br/sinopse/images/barra_percent_BG.gif">
          <a:extLst>
            <a:ext uri="{FF2B5EF4-FFF2-40B4-BE49-F238E27FC236}">
              <a16:creationId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50913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183</xdr:row>
      <xdr:rowOff>0</xdr:rowOff>
    </xdr:from>
    <xdr:to>
      <xdr:col>2</xdr:col>
      <xdr:colOff>142875</xdr:colOff>
      <xdr:row>184</xdr:row>
      <xdr:rowOff>0</xdr:rowOff>
    </xdr:to>
    <xdr:pic>
      <xdr:nvPicPr>
        <xdr:cNvPr id="274" name="Imagem 273" descr="http://www.censo2010.ibge.gov.br/sinopse/images/barra_percent_BG.gif">
          <a:extLst>
            <a:ext uri="{FF2B5EF4-FFF2-40B4-BE49-F238E27FC236}">
              <a16:creationId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50913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185</xdr:row>
      <xdr:rowOff>0</xdr:rowOff>
    </xdr:from>
    <xdr:to>
      <xdr:col>2</xdr:col>
      <xdr:colOff>476250</xdr:colOff>
      <xdr:row>186</xdr:row>
      <xdr:rowOff>0</xdr:rowOff>
    </xdr:to>
    <xdr:pic>
      <xdr:nvPicPr>
        <xdr:cNvPr id="275" name="Imagem 274" descr="http://www.censo2010.ibge.gov.br/sinopse/images/barra_percent_BG.gif">
          <a:extLst>
            <a:ext uri="{FF2B5EF4-FFF2-40B4-BE49-F238E27FC236}">
              <a16:creationId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547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185</xdr:row>
      <xdr:rowOff>0</xdr:rowOff>
    </xdr:from>
    <xdr:to>
      <xdr:col>2</xdr:col>
      <xdr:colOff>257175</xdr:colOff>
      <xdr:row>186</xdr:row>
      <xdr:rowOff>0</xdr:rowOff>
    </xdr:to>
    <xdr:pic>
      <xdr:nvPicPr>
        <xdr:cNvPr id="276" name="Imagem 275" descr="http://www.censo2010.ibge.gov.br/sinopse/images/barra_percent_BG.gif">
          <a:extLst>
            <a:ext uri="{FF2B5EF4-FFF2-40B4-BE49-F238E27FC236}">
              <a16:creationId xmlns:a16="http://schemas.microsoft.com/office/drawing/2014/main" id="{00000000-0008-0000-0000-00001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5472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185</xdr:row>
      <xdr:rowOff>0</xdr:rowOff>
    </xdr:from>
    <xdr:to>
      <xdr:col>2</xdr:col>
      <xdr:colOff>257175</xdr:colOff>
      <xdr:row>186</xdr:row>
      <xdr:rowOff>0</xdr:rowOff>
    </xdr:to>
    <xdr:pic>
      <xdr:nvPicPr>
        <xdr:cNvPr id="277" name="Imagem 276" descr="http://www.censo2010.ibge.gov.br/sinopse/images/barra_percent_BG.gif">
          <a:extLst>
            <a:ext uri="{FF2B5EF4-FFF2-40B4-BE49-F238E27FC236}">
              <a16:creationId xmlns:a16="http://schemas.microsoft.com/office/drawing/2014/main" id="{00000000-0008-0000-0000-00001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5472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476250</xdr:colOff>
      <xdr:row>188</xdr:row>
      <xdr:rowOff>0</xdr:rowOff>
    </xdr:to>
    <xdr:pic>
      <xdr:nvPicPr>
        <xdr:cNvPr id="278" name="Imagem 277" descr="http://www.censo2010.ibge.gov.br/sinopse/images/barra_percent_BG.gif">
          <a:extLst>
            <a:ext uri="{FF2B5EF4-FFF2-40B4-BE49-F238E27FC236}">
              <a16:creationId xmlns:a16="http://schemas.microsoft.com/office/drawing/2014/main" id="{00000000-0008-0000-0000-00001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5853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333375</xdr:colOff>
      <xdr:row>188</xdr:row>
      <xdr:rowOff>0</xdr:rowOff>
    </xdr:to>
    <xdr:pic>
      <xdr:nvPicPr>
        <xdr:cNvPr id="279" name="Imagem 278" descr="http://www.censo2010.ibge.gov.br/sinopse/images/barra_percent_BG.gif">
          <a:extLst>
            <a:ext uri="{FF2B5EF4-FFF2-40B4-BE49-F238E27FC236}">
              <a16:creationId xmlns:a16="http://schemas.microsoft.com/office/drawing/2014/main" id="{00000000-0008-0000-0000-00001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5853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333375</xdr:colOff>
      <xdr:row>188</xdr:row>
      <xdr:rowOff>0</xdr:rowOff>
    </xdr:to>
    <xdr:pic>
      <xdr:nvPicPr>
        <xdr:cNvPr id="280" name="Imagem 279" descr="http://www.censo2010.ibge.gov.br/sinopse/images/barra_percent_BG.gif">
          <a:extLst>
            <a:ext uri="{FF2B5EF4-FFF2-40B4-BE49-F238E27FC236}">
              <a16:creationId xmlns:a16="http://schemas.microsoft.com/office/drawing/2014/main" id="{00000000-0008-0000-0000-00001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5853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189</xdr:row>
      <xdr:rowOff>0</xdr:rowOff>
    </xdr:from>
    <xdr:to>
      <xdr:col>2</xdr:col>
      <xdr:colOff>476250</xdr:colOff>
      <xdr:row>190</xdr:row>
      <xdr:rowOff>0</xdr:rowOff>
    </xdr:to>
    <xdr:pic>
      <xdr:nvPicPr>
        <xdr:cNvPr id="281" name="Imagem 280" descr="http://www.censo2010.ibge.gov.br/sinopse/images/barra_percent_BG.gif">
          <a:extLst>
            <a:ext uri="{FF2B5EF4-FFF2-40B4-BE49-F238E27FC236}">
              <a16:creationId xmlns:a16="http://schemas.microsoft.com/office/drawing/2014/main" id="{00000000-0008-0000-0000-00001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642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189</xdr:row>
      <xdr:rowOff>0</xdr:rowOff>
    </xdr:from>
    <xdr:to>
      <xdr:col>2</xdr:col>
      <xdr:colOff>200025</xdr:colOff>
      <xdr:row>190</xdr:row>
      <xdr:rowOff>0</xdr:rowOff>
    </xdr:to>
    <xdr:pic>
      <xdr:nvPicPr>
        <xdr:cNvPr id="282" name="Imagem 281" descr="http://www.censo2010.ibge.gov.br/sinopse/images/barra_percent_BG.gif">
          <a:extLst>
            <a:ext uri="{FF2B5EF4-FFF2-40B4-BE49-F238E27FC236}">
              <a16:creationId xmlns:a16="http://schemas.microsoft.com/office/drawing/2014/main" id="{00000000-0008-0000-0000-00001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64248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189</xdr:row>
      <xdr:rowOff>0</xdr:rowOff>
    </xdr:from>
    <xdr:to>
      <xdr:col>2</xdr:col>
      <xdr:colOff>200025</xdr:colOff>
      <xdr:row>190</xdr:row>
      <xdr:rowOff>0</xdr:rowOff>
    </xdr:to>
    <xdr:pic>
      <xdr:nvPicPr>
        <xdr:cNvPr id="283" name="Imagem 282" descr="http://www.censo2010.ibge.gov.br/sinopse/images/barra_percent_BG.gif">
          <a:extLst>
            <a:ext uri="{FF2B5EF4-FFF2-40B4-BE49-F238E27FC236}">
              <a16:creationId xmlns:a16="http://schemas.microsoft.com/office/drawing/2014/main" id="{00000000-0008-0000-0000-00001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64248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191</xdr:row>
      <xdr:rowOff>0</xdr:rowOff>
    </xdr:from>
    <xdr:to>
      <xdr:col>2</xdr:col>
      <xdr:colOff>476250</xdr:colOff>
      <xdr:row>192</xdr:row>
      <xdr:rowOff>0</xdr:rowOff>
    </xdr:to>
    <xdr:pic>
      <xdr:nvPicPr>
        <xdr:cNvPr id="284" name="Imagem 283" descr="http://www.censo2010.ibge.gov.br/sinopse/images/barra_percent_BG.gif">
          <a:extLst>
            <a:ext uri="{FF2B5EF4-FFF2-40B4-BE49-F238E27FC236}">
              <a16:creationId xmlns:a16="http://schemas.microsoft.com/office/drawing/2014/main" id="{00000000-0008-0000-0000-00001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680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191</xdr:row>
      <xdr:rowOff>0</xdr:rowOff>
    </xdr:from>
    <xdr:to>
      <xdr:col>2</xdr:col>
      <xdr:colOff>76200</xdr:colOff>
      <xdr:row>192</xdr:row>
      <xdr:rowOff>0</xdr:rowOff>
    </xdr:to>
    <xdr:pic>
      <xdr:nvPicPr>
        <xdr:cNvPr id="285" name="Imagem 284" descr="http://www.censo2010.ibge.gov.br/sinopse/images/barra_percent_BG.gif">
          <a:extLst>
            <a:ext uri="{FF2B5EF4-FFF2-40B4-BE49-F238E27FC236}">
              <a16:creationId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68058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191</xdr:row>
      <xdr:rowOff>0</xdr:rowOff>
    </xdr:from>
    <xdr:to>
      <xdr:col>2</xdr:col>
      <xdr:colOff>76200</xdr:colOff>
      <xdr:row>192</xdr:row>
      <xdr:rowOff>0</xdr:rowOff>
    </xdr:to>
    <xdr:pic>
      <xdr:nvPicPr>
        <xdr:cNvPr id="286" name="Imagem 285" descr="http://www.censo2010.ibge.gov.br/sinopse/images/barra_percent_BG.gif">
          <a:extLst>
            <a:ext uri="{FF2B5EF4-FFF2-40B4-BE49-F238E27FC236}">
              <a16:creationId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68058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193</xdr:row>
      <xdr:rowOff>0</xdr:rowOff>
    </xdr:from>
    <xdr:to>
      <xdr:col>2</xdr:col>
      <xdr:colOff>476250</xdr:colOff>
      <xdr:row>194</xdr:row>
      <xdr:rowOff>0</xdr:rowOff>
    </xdr:to>
    <xdr:pic>
      <xdr:nvPicPr>
        <xdr:cNvPr id="287" name="Imagem 286" descr="http://www.censo2010.ibge.gov.br/sinopse/images/barra_percent_BG.gif">
          <a:extLst>
            <a:ext uri="{FF2B5EF4-FFF2-40B4-BE49-F238E27FC236}">
              <a16:creationId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737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193</xdr:row>
      <xdr:rowOff>0</xdr:rowOff>
    </xdr:from>
    <xdr:to>
      <xdr:col>2</xdr:col>
      <xdr:colOff>352425</xdr:colOff>
      <xdr:row>194</xdr:row>
      <xdr:rowOff>0</xdr:rowOff>
    </xdr:to>
    <xdr:pic>
      <xdr:nvPicPr>
        <xdr:cNvPr id="288" name="Imagem 287" descr="http://www.censo2010.ibge.gov.br/sinopse/images/barra_percent_BG.gif">
          <a:extLst>
            <a:ext uri="{FF2B5EF4-FFF2-40B4-BE49-F238E27FC236}">
              <a16:creationId xmlns:a16="http://schemas.microsoft.com/office/drawing/2014/main" id="{00000000-0008-0000-0000-00002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7377350"/>
          <a:ext cx="3524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193</xdr:row>
      <xdr:rowOff>0</xdr:rowOff>
    </xdr:from>
    <xdr:to>
      <xdr:col>2</xdr:col>
      <xdr:colOff>352425</xdr:colOff>
      <xdr:row>194</xdr:row>
      <xdr:rowOff>0</xdr:rowOff>
    </xdr:to>
    <xdr:pic>
      <xdr:nvPicPr>
        <xdr:cNvPr id="289" name="Imagem 288" descr="http://www.censo2010.ibge.gov.br/sinopse/images/barra_percent_BG.gif">
          <a:extLst>
            <a:ext uri="{FF2B5EF4-FFF2-40B4-BE49-F238E27FC236}">
              <a16:creationId xmlns:a16="http://schemas.microsoft.com/office/drawing/2014/main" id="{00000000-0008-0000-0000-00002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7377350"/>
          <a:ext cx="3524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195</xdr:row>
      <xdr:rowOff>0</xdr:rowOff>
    </xdr:from>
    <xdr:to>
      <xdr:col>2</xdr:col>
      <xdr:colOff>476250</xdr:colOff>
      <xdr:row>196</xdr:row>
      <xdr:rowOff>0</xdr:rowOff>
    </xdr:to>
    <xdr:pic>
      <xdr:nvPicPr>
        <xdr:cNvPr id="290" name="Imagem 289" descr="http://www.censo2010.ibge.gov.br/sinopse/images/barra_percent_BG.gif">
          <a:extLst>
            <a:ext uri="{FF2B5EF4-FFF2-40B4-BE49-F238E27FC236}">
              <a16:creationId xmlns:a16="http://schemas.microsoft.com/office/drawing/2014/main" id="{00000000-0008-0000-0000-00002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7758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195</xdr:row>
      <xdr:rowOff>0</xdr:rowOff>
    </xdr:from>
    <xdr:to>
      <xdr:col>2</xdr:col>
      <xdr:colOff>180975</xdr:colOff>
      <xdr:row>196</xdr:row>
      <xdr:rowOff>0</xdr:rowOff>
    </xdr:to>
    <xdr:pic>
      <xdr:nvPicPr>
        <xdr:cNvPr id="291" name="Imagem 290" descr="http://www.censo2010.ibge.gov.br/sinopse/images/barra_percent_BG.gif">
          <a:extLst>
            <a:ext uri="{FF2B5EF4-FFF2-40B4-BE49-F238E27FC236}">
              <a16:creationId xmlns:a16="http://schemas.microsoft.com/office/drawing/2014/main" id="{00000000-0008-0000-0000-00002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7758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195</xdr:row>
      <xdr:rowOff>0</xdr:rowOff>
    </xdr:from>
    <xdr:to>
      <xdr:col>2</xdr:col>
      <xdr:colOff>180975</xdr:colOff>
      <xdr:row>196</xdr:row>
      <xdr:rowOff>0</xdr:rowOff>
    </xdr:to>
    <xdr:pic>
      <xdr:nvPicPr>
        <xdr:cNvPr id="292" name="Imagem 291" descr="http://www.censo2010.ibge.gov.br/sinopse/images/barra_percent_BG.gif">
          <a:extLst>
            <a:ext uri="{FF2B5EF4-FFF2-40B4-BE49-F238E27FC236}">
              <a16:creationId xmlns:a16="http://schemas.microsoft.com/office/drawing/2014/main" id="{00000000-0008-0000-0000-00002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7758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197</xdr:row>
      <xdr:rowOff>0</xdr:rowOff>
    </xdr:from>
    <xdr:to>
      <xdr:col>2</xdr:col>
      <xdr:colOff>476250</xdr:colOff>
      <xdr:row>198</xdr:row>
      <xdr:rowOff>0</xdr:rowOff>
    </xdr:to>
    <xdr:pic>
      <xdr:nvPicPr>
        <xdr:cNvPr id="293" name="Imagem 292" descr="http://www.censo2010.ibge.gov.br/sinopse/images/barra_percent_BG.gif">
          <a:extLst>
            <a:ext uri="{FF2B5EF4-FFF2-40B4-BE49-F238E27FC236}">
              <a16:creationId xmlns:a16="http://schemas.microsoft.com/office/drawing/2014/main" id="{00000000-0008-0000-0000-00002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813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197</xdr:row>
      <xdr:rowOff>0</xdr:rowOff>
    </xdr:from>
    <xdr:to>
      <xdr:col>2</xdr:col>
      <xdr:colOff>333375</xdr:colOff>
      <xdr:row>198</xdr:row>
      <xdr:rowOff>0</xdr:rowOff>
    </xdr:to>
    <xdr:pic>
      <xdr:nvPicPr>
        <xdr:cNvPr id="294" name="Imagem 293" descr="http://www.censo2010.ibge.gov.br/sinopse/images/barra_percent_BG.gif">
          <a:extLst>
            <a:ext uri="{FF2B5EF4-FFF2-40B4-BE49-F238E27FC236}">
              <a16:creationId xmlns:a16="http://schemas.microsoft.com/office/drawing/2014/main" id="{00000000-0008-0000-0000-00002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8139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197</xdr:row>
      <xdr:rowOff>0</xdr:rowOff>
    </xdr:from>
    <xdr:to>
      <xdr:col>2</xdr:col>
      <xdr:colOff>333375</xdr:colOff>
      <xdr:row>198</xdr:row>
      <xdr:rowOff>0</xdr:rowOff>
    </xdr:to>
    <xdr:pic>
      <xdr:nvPicPr>
        <xdr:cNvPr id="295" name="Imagem 294" descr="http://www.censo2010.ibge.gov.br/sinopse/images/barra_percent_BG.gif">
          <a:extLst>
            <a:ext uri="{FF2B5EF4-FFF2-40B4-BE49-F238E27FC236}">
              <a16:creationId xmlns:a16="http://schemas.microsoft.com/office/drawing/2014/main" id="{00000000-0008-0000-0000-00002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8139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199</xdr:row>
      <xdr:rowOff>0</xdr:rowOff>
    </xdr:from>
    <xdr:to>
      <xdr:col>2</xdr:col>
      <xdr:colOff>476250</xdr:colOff>
      <xdr:row>200</xdr:row>
      <xdr:rowOff>0</xdr:rowOff>
    </xdr:to>
    <xdr:pic>
      <xdr:nvPicPr>
        <xdr:cNvPr id="296" name="Imagem 295" descr="http://www.censo2010.ibge.gov.br/sinopse/images/barra_percent_BG.gif">
          <a:extLst>
            <a:ext uri="{FF2B5EF4-FFF2-40B4-BE49-F238E27FC236}">
              <a16:creationId xmlns:a16="http://schemas.microsoft.com/office/drawing/2014/main" id="{00000000-0008-0000-0000-00002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871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199</xdr:row>
      <xdr:rowOff>0</xdr:rowOff>
    </xdr:from>
    <xdr:to>
      <xdr:col>2</xdr:col>
      <xdr:colOff>304800</xdr:colOff>
      <xdr:row>200</xdr:row>
      <xdr:rowOff>0</xdr:rowOff>
    </xdr:to>
    <xdr:pic>
      <xdr:nvPicPr>
        <xdr:cNvPr id="297" name="Imagem 296" descr="http://www.censo2010.ibge.gov.br/sinopse/images/barra_percent_BG.gif">
          <a:extLst>
            <a:ext uri="{FF2B5EF4-FFF2-40B4-BE49-F238E27FC236}">
              <a16:creationId xmlns:a16="http://schemas.microsoft.com/office/drawing/2014/main" id="{00000000-0008-0000-0000-00002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8710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199</xdr:row>
      <xdr:rowOff>0</xdr:rowOff>
    </xdr:from>
    <xdr:to>
      <xdr:col>2</xdr:col>
      <xdr:colOff>304800</xdr:colOff>
      <xdr:row>200</xdr:row>
      <xdr:rowOff>0</xdr:rowOff>
    </xdr:to>
    <xdr:pic>
      <xdr:nvPicPr>
        <xdr:cNvPr id="298" name="Imagem 297" descr="http://www.censo2010.ibge.gov.br/sinopse/images/barra_percent_BG.gif">
          <a:extLst>
            <a:ext uri="{FF2B5EF4-FFF2-40B4-BE49-F238E27FC236}">
              <a16:creationId xmlns:a16="http://schemas.microsoft.com/office/drawing/2014/main" id="{00000000-0008-0000-0000-00002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8710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201</xdr:row>
      <xdr:rowOff>0</xdr:rowOff>
    </xdr:from>
    <xdr:to>
      <xdr:col>2</xdr:col>
      <xdr:colOff>476250</xdr:colOff>
      <xdr:row>202</xdr:row>
      <xdr:rowOff>0</xdr:rowOff>
    </xdr:to>
    <xdr:pic>
      <xdr:nvPicPr>
        <xdr:cNvPr id="299" name="Imagem 298" descr="http://www.censo2010.ibge.gov.br/sinopse/images/barra_percent_BG.gif">
          <a:extLst>
            <a:ext uri="{FF2B5EF4-FFF2-40B4-BE49-F238E27FC236}">
              <a16:creationId xmlns:a16="http://schemas.microsoft.com/office/drawing/2014/main" id="{00000000-0008-0000-0000-00002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909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201</xdr:row>
      <xdr:rowOff>0</xdr:rowOff>
    </xdr:from>
    <xdr:to>
      <xdr:col>2</xdr:col>
      <xdr:colOff>171450</xdr:colOff>
      <xdr:row>202</xdr:row>
      <xdr:rowOff>0</xdr:rowOff>
    </xdr:to>
    <xdr:pic>
      <xdr:nvPicPr>
        <xdr:cNvPr id="300" name="Imagem 299" descr="http://www.censo2010.ibge.gov.br/sinopse/images/barra_percent_BG.gif">
          <a:extLst>
            <a:ext uri="{FF2B5EF4-FFF2-40B4-BE49-F238E27FC236}">
              <a16:creationId xmlns:a16="http://schemas.microsoft.com/office/drawing/2014/main" id="{00000000-0008-0000-0000-00002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9091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201</xdr:row>
      <xdr:rowOff>0</xdr:rowOff>
    </xdr:from>
    <xdr:to>
      <xdr:col>2</xdr:col>
      <xdr:colOff>171450</xdr:colOff>
      <xdr:row>202</xdr:row>
      <xdr:rowOff>0</xdr:rowOff>
    </xdr:to>
    <xdr:pic>
      <xdr:nvPicPr>
        <xdr:cNvPr id="301" name="Imagem 300" descr="http://www.censo2010.ibge.gov.br/sinopse/images/barra_percent_BG.gif">
          <a:extLst>
            <a:ext uri="{FF2B5EF4-FFF2-40B4-BE49-F238E27FC236}">
              <a16:creationId xmlns:a16="http://schemas.microsoft.com/office/drawing/2014/main" id="{00000000-0008-0000-0000-00002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9091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203</xdr:row>
      <xdr:rowOff>0</xdr:rowOff>
    </xdr:from>
    <xdr:to>
      <xdr:col>2</xdr:col>
      <xdr:colOff>476250</xdr:colOff>
      <xdr:row>204</xdr:row>
      <xdr:rowOff>0</xdr:rowOff>
    </xdr:to>
    <xdr:pic>
      <xdr:nvPicPr>
        <xdr:cNvPr id="302" name="Imagem 301" descr="http://www.censo2010.ibge.gov.br/sinopse/images/barra_percent_BG.gif">
          <a:extLst>
            <a:ext uri="{FF2B5EF4-FFF2-40B4-BE49-F238E27FC236}">
              <a16:creationId xmlns:a16="http://schemas.microsoft.com/office/drawing/2014/main" id="{00000000-0008-0000-0000-00002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4947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203</xdr:row>
      <xdr:rowOff>0</xdr:rowOff>
    </xdr:from>
    <xdr:to>
      <xdr:col>2</xdr:col>
      <xdr:colOff>295275</xdr:colOff>
      <xdr:row>204</xdr:row>
      <xdr:rowOff>0</xdr:rowOff>
    </xdr:to>
    <xdr:pic>
      <xdr:nvPicPr>
        <xdr:cNvPr id="303" name="Imagem 302" descr="http://www.censo2010.ibge.gov.br/sinopse/images/barra_percent_BG.gif">
          <a:extLst>
            <a:ext uri="{FF2B5EF4-FFF2-40B4-BE49-F238E27FC236}">
              <a16:creationId xmlns:a16="http://schemas.microsoft.com/office/drawing/2014/main" id="{00000000-0008-0000-0000-00002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9472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203</xdr:row>
      <xdr:rowOff>0</xdr:rowOff>
    </xdr:from>
    <xdr:to>
      <xdr:col>2</xdr:col>
      <xdr:colOff>295275</xdr:colOff>
      <xdr:row>204</xdr:row>
      <xdr:rowOff>0</xdr:rowOff>
    </xdr:to>
    <xdr:pic>
      <xdr:nvPicPr>
        <xdr:cNvPr id="304" name="Imagem 303" descr="http://www.censo2010.ibge.gov.br/sinopse/images/barra_percent_BG.gif">
          <a:extLst>
            <a:ext uri="{FF2B5EF4-FFF2-40B4-BE49-F238E27FC236}">
              <a16:creationId xmlns:a16="http://schemas.microsoft.com/office/drawing/2014/main" id="{00000000-0008-0000-0000-00003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49472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205</xdr:row>
      <xdr:rowOff>0</xdr:rowOff>
    </xdr:from>
    <xdr:to>
      <xdr:col>2</xdr:col>
      <xdr:colOff>476250</xdr:colOff>
      <xdr:row>206</xdr:row>
      <xdr:rowOff>0</xdr:rowOff>
    </xdr:to>
    <xdr:pic>
      <xdr:nvPicPr>
        <xdr:cNvPr id="305" name="Imagem 304" descr="http://www.censo2010.ibge.gov.br/sinopse/images/barra_percent_BG.gif">
          <a:extLst>
            <a:ext uri="{FF2B5EF4-FFF2-40B4-BE49-F238E27FC236}">
              <a16:creationId xmlns:a16="http://schemas.microsoft.com/office/drawing/2014/main" id="{00000000-0008-0000-0000-00003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0044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205</xdr:row>
      <xdr:rowOff>0</xdr:rowOff>
    </xdr:from>
    <xdr:to>
      <xdr:col>2</xdr:col>
      <xdr:colOff>152400</xdr:colOff>
      <xdr:row>206</xdr:row>
      <xdr:rowOff>0</xdr:rowOff>
    </xdr:to>
    <xdr:pic>
      <xdr:nvPicPr>
        <xdr:cNvPr id="306" name="Imagem 305" descr="http://www.censo2010.ibge.gov.br/sinopse/images/barra_percent_BG.gif">
          <a:extLst>
            <a:ext uri="{FF2B5EF4-FFF2-40B4-BE49-F238E27FC236}">
              <a16:creationId xmlns:a16="http://schemas.microsoft.com/office/drawing/2014/main" id="{00000000-0008-0000-0000-00003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0044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205</xdr:row>
      <xdr:rowOff>0</xdr:rowOff>
    </xdr:from>
    <xdr:to>
      <xdr:col>2</xdr:col>
      <xdr:colOff>152400</xdr:colOff>
      <xdr:row>206</xdr:row>
      <xdr:rowOff>0</xdr:rowOff>
    </xdr:to>
    <xdr:pic>
      <xdr:nvPicPr>
        <xdr:cNvPr id="307" name="Imagem 306" descr="http://www.censo2010.ibge.gov.br/sinopse/images/barra_percent_BG.gif">
          <a:extLst>
            <a:ext uri="{FF2B5EF4-FFF2-40B4-BE49-F238E27FC236}">
              <a16:creationId xmlns:a16="http://schemas.microsoft.com/office/drawing/2014/main" id="{00000000-0008-0000-0000-00003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0044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207</xdr:row>
      <xdr:rowOff>0</xdr:rowOff>
    </xdr:from>
    <xdr:to>
      <xdr:col>2</xdr:col>
      <xdr:colOff>476250</xdr:colOff>
      <xdr:row>208</xdr:row>
      <xdr:rowOff>0</xdr:rowOff>
    </xdr:to>
    <xdr:pic>
      <xdr:nvPicPr>
        <xdr:cNvPr id="308" name="Imagem 307" descr="http://www.censo2010.ibge.gov.br/sinopse/images/barra_percent_BG.gif">
          <a:extLst>
            <a:ext uri="{FF2B5EF4-FFF2-40B4-BE49-F238E27FC236}">
              <a16:creationId xmlns:a16="http://schemas.microsoft.com/office/drawing/2014/main" id="{00000000-0008-0000-0000-00003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0425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207</xdr:row>
      <xdr:rowOff>0</xdr:rowOff>
    </xdr:from>
    <xdr:to>
      <xdr:col>2</xdr:col>
      <xdr:colOff>190500</xdr:colOff>
      <xdr:row>208</xdr:row>
      <xdr:rowOff>0</xdr:rowOff>
    </xdr:to>
    <xdr:pic>
      <xdr:nvPicPr>
        <xdr:cNvPr id="309" name="Imagem 308" descr="http://www.censo2010.ibge.gov.br/sinopse/images/barra_percent_BG.gif">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0425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207</xdr:row>
      <xdr:rowOff>0</xdr:rowOff>
    </xdr:from>
    <xdr:to>
      <xdr:col>2</xdr:col>
      <xdr:colOff>190500</xdr:colOff>
      <xdr:row>208</xdr:row>
      <xdr:rowOff>0</xdr:rowOff>
    </xdr:to>
    <xdr:pic>
      <xdr:nvPicPr>
        <xdr:cNvPr id="310" name="Imagem 309" descr="http://www.censo2010.ibge.gov.br/sinopse/images/barra_percent_BG.gif">
          <a:extLst>
            <a:ext uri="{FF2B5EF4-FFF2-40B4-BE49-F238E27FC236}">
              <a16:creationId xmlns:a16="http://schemas.microsoft.com/office/drawing/2014/main" id="{00000000-0008-0000-0000-00003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0425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209</xdr:row>
      <xdr:rowOff>0</xdr:rowOff>
    </xdr:from>
    <xdr:to>
      <xdr:col>2</xdr:col>
      <xdr:colOff>476250</xdr:colOff>
      <xdr:row>210</xdr:row>
      <xdr:rowOff>0</xdr:rowOff>
    </xdr:to>
    <xdr:pic>
      <xdr:nvPicPr>
        <xdr:cNvPr id="311" name="Imagem 310" descr="http://www.censo2010.ibge.gov.br/sinopse/images/barra_percent_BG.gif">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0806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209</xdr:row>
      <xdr:rowOff>0</xdr:rowOff>
    </xdr:from>
    <xdr:to>
      <xdr:col>2</xdr:col>
      <xdr:colOff>247650</xdr:colOff>
      <xdr:row>210</xdr:row>
      <xdr:rowOff>0</xdr:rowOff>
    </xdr:to>
    <xdr:pic>
      <xdr:nvPicPr>
        <xdr:cNvPr id="312" name="Imagem 311" descr="http://www.censo2010.ibge.gov.br/sinopse/images/barra_percent_BG.gif">
          <a:extLst>
            <a:ext uri="{FF2B5EF4-FFF2-40B4-BE49-F238E27FC236}">
              <a16:creationId xmlns:a16="http://schemas.microsoft.com/office/drawing/2014/main" id="{00000000-0008-0000-0000-00003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0806350"/>
          <a:ext cx="2476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209</xdr:row>
      <xdr:rowOff>0</xdr:rowOff>
    </xdr:from>
    <xdr:to>
      <xdr:col>2</xdr:col>
      <xdr:colOff>247650</xdr:colOff>
      <xdr:row>210</xdr:row>
      <xdr:rowOff>0</xdr:rowOff>
    </xdr:to>
    <xdr:pic>
      <xdr:nvPicPr>
        <xdr:cNvPr id="313" name="Imagem 312" descr="http://www.censo2010.ibge.gov.br/sinopse/images/barra_percent_BG.gif">
          <a:extLst>
            <a:ext uri="{FF2B5EF4-FFF2-40B4-BE49-F238E27FC236}">
              <a16:creationId xmlns:a16="http://schemas.microsoft.com/office/drawing/2014/main" id="{00000000-0008-0000-0000-00003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0806350"/>
          <a:ext cx="2476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211</xdr:row>
      <xdr:rowOff>0</xdr:rowOff>
    </xdr:from>
    <xdr:to>
      <xdr:col>2</xdr:col>
      <xdr:colOff>476250</xdr:colOff>
      <xdr:row>212</xdr:row>
      <xdr:rowOff>0</xdr:rowOff>
    </xdr:to>
    <xdr:pic>
      <xdr:nvPicPr>
        <xdr:cNvPr id="314" name="Imagem 313" descr="http://www.censo2010.ibge.gov.br/sinopse/images/barra_percent_BG.gif">
          <a:extLst>
            <a:ext uri="{FF2B5EF4-FFF2-40B4-BE49-F238E27FC236}">
              <a16:creationId xmlns:a16="http://schemas.microsoft.com/office/drawing/2014/main" id="{00000000-0008-0000-0000-00003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175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211</xdr:row>
      <xdr:rowOff>0</xdr:rowOff>
    </xdr:from>
    <xdr:to>
      <xdr:col>2</xdr:col>
      <xdr:colOff>219075</xdr:colOff>
      <xdr:row>212</xdr:row>
      <xdr:rowOff>0</xdr:rowOff>
    </xdr:to>
    <xdr:pic>
      <xdr:nvPicPr>
        <xdr:cNvPr id="315" name="Imagem 314" descr="http://www.censo2010.ibge.gov.br/sinopse/images/barra_percent_BG.gif">
          <a:extLst>
            <a:ext uri="{FF2B5EF4-FFF2-40B4-BE49-F238E27FC236}">
              <a16:creationId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1758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211</xdr:row>
      <xdr:rowOff>0</xdr:rowOff>
    </xdr:from>
    <xdr:to>
      <xdr:col>2</xdr:col>
      <xdr:colOff>219075</xdr:colOff>
      <xdr:row>212</xdr:row>
      <xdr:rowOff>0</xdr:rowOff>
    </xdr:to>
    <xdr:pic>
      <xdr:nvPicPr>
        <xdr:cNvPr id="316" name="Imagem 315" descr="http://www.censo2010.ibge.gov.br/sinopse/images/barra_percent_BG.gif">
          <a:extLst>
            <a:ext uri="{FF2B5EF4-FFF2-40B4-BE49-F238E27FC236}">
              <a16:creationId xmlns:a16="http://schemas.microsoft.com/office/drawing/2014/main" id="{00000000-0008-0000-0000-00003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1758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213</xdr:row>
      <xdr:rowOff>0</xdr:rowOff>
    </xdr:from>
    <xdr:to>
      <xdr:col>2</xdr:col>
      <xdr:colOff>476250</xdr:colOff>
      <xdr:row>214</xdr:row>
      <xdr:rowOff>0</xdr:rowOff>
    </xdr:to>
    <xdr:pic>
      <xdr:nvPicPr>
        <xdr:cNvPr id="317" name="Imagem 316" descr="http://www.censo2010.ibge.gov.br/sinopse/images/barra_percent_BG.gif">
          <a:extLst>
            <a:ext uri="{FF2B5EF4-FFF2-40B4-BE49-F238E27FC236}">
              <a16:creationId xmlns:a16="http://schemas.microsoft.com/office/drawing/2014/main" id="{00000000-0008-0000-0000-00003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213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213</xdr:row>
      <xdr:rowOff>0</xdr:rowOff>
    </xdr:from>
    <xdr:to>
      <xdr:col>2</xdr:col>
      <xdr:colOff>276225</xdr:colOff>
      <xdr:row>214</xdr:row>
      <xdr:rowOff>0</xdr:rowOff>
    </xdr:to>
    <xdr:pic>
      <xdr:nvPicPr>
        <xdr:cNvPr id="318" name="Imagem 317" descr="http://www.censo2010.ibge.gov.br/sinopse/images/barra_percent_BG.gif">
          <a:extLst>
            <a:ext uri="{FF2B5EF4-FFF2-40B4-BE49-F238E27FC236}">
              <a16:creationId xmlns:a16="http://schemas.microsoft.com/office/drawing/2014/main" id="{00000000-0008-0000-0000-00003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21398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215</xdr:row>
      <xdr:rowOff>0</xdr:rowOff>
    </xdr:from>
    <xdr:to>
      <xdr:col>2</xdr:col>
      <xdr:colOff>257175</xdr:colOff>
      <xdr:row>216</xdr:row>
      <xdr:rowOff>0</xdr:rowOff>
    </xdr:to>
    <xdr:pic>
      <xdr:nvPicPr>
        <xdr:cNvPr id="322" name="Imagem 321" descr="http://www.censo2010.ibge.gov.br/sinopse/images/barra_percent_BG.gif">
          <a:extLst>
            <a:ext uri="{FF2B5EF4-FFF2-40B4-BE49-F238E27FC236}">
              <a16:creationId xmlns:a16="http://schemas.microsoft.com/office/drawing/2014/main" id="{00000000-0008-0000-0000-00004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25208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217</xdr:row>
      <xdr:rowOff>0</xdr:rowOff>
    </xdr:from>
    <xdr:to>
      <xdr:col>2</xdr:col>
      <xdr:colOff>476250</xdr:colOff>
      <xdr:row>218</xdr:row>
      <xdr:rowOff>0</xdr:rowOff>
    </xdr:to>
    <xdr:pic>
      <xdr:nvPicPr>
        <xdr:cNvPr id="323" name="Imagem 322" descr="http://www.censo2010.ibge.gov.br/sinopse/images/barra_percent_BG.gif">
          <a:extLst>
            <a:ext uri="{FF2B5EF4-FFF2-40B4-BE49-F238E27FC236}">
              <a16:creationId xmlns:a16="http://schemas.microsoft.com/office/drawing/2014/main" id="{00000000-0008-0000-0000-00004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290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219</xdr:row>
      <xdr:rowOff>0</xdr:rowOff>
    </xdr:from>
    <xdr:to>
      <xdr:col>2</xdr:col>
      <xdr:colOff>209550</xdr:colOff>
      <xdr:row>220</xdr:row>
      <xdr:rowOff>0</xdr:rowOff>
    </xdr:to>
    <xdr:pic>
      <xdr:nvPicPr>
        <xdr:cNvPr id="328" name="Imagem 327" descr="http://www.censo2010.ibge.gov.br/sinopse/images/barra_percent_BG.gif">
          <a:extLst>
            <a:ext uri="{FF2B5EF4-FFF2-40B4-BE49-F238E27FC236}">
              <a16:creationId xmlns:a16="http://schemas.microsoft.com/office/drawing/2014/main" id="{00000000-0008-0000-0000-00004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34733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29" name="Imagem 328" descr="http://www.censo2010.ibge.gov.br/sinopse/images/barra_percent_BG.gif">
          <a:extLst>
            <a:ext uri="{FF2B5EF4-FFF2-40B4-BE49-F238E27FC236}">
              <a16:creationId xmlns:a16="http://schemas.microsoft.com/office/drawing/2014/main" id="{00000000-0008-0000-0000-00004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404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390525</xdr:colOff>
      <xdr:row>222</xdr:row>
      <xdr:rowOff>0</xdr:rowOff>
    </xdr:to>
    <xdr:pic>
      <xdr:nvPicPr>
        <xdr:cNvPr id="330" name="Imagem 329" descr="http://www.censo2010.ibge.gov.br/sinopse/images/barra_percent_BG.gif">
          <a:extLst>
            <a:ext uri="{FF2B5EF4-FFF2-40B4-BE49-F238E27FC236}">
              <a16:creationId xmlns:a16="http://schemas.microsoft.com/office/drawing/2014/main" id="{00000000-0008-0000-0000-00004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4044850"/>
          <a:ext cx="390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390525</xdr:colOff>
      <xdr:row>222</xdr:row>
      <xdr:rowOff>0</xdr:rowOff>
    </xdr:to>
    <xdr:pic>
      <xdr:nvPicPr>
        <xdr:cNvPr id="331" name="Imagem 330" descr="http://www.censo2010.ibge.gov.br/sinopse/images/barra_percent_BG.gif">
          <a:extLst>
            <a:ext uri="{FF2B5EF4-FFF2-40B4-BE49-F238E27FC236}">
              <a16:creationId xmlns:a16="http://schemas.microsoft.com/office/drawing/2014/main" id="{00000000-0008-0000-0000-00004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4044850"/>
          <a:ext cx="390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32" name="Imagem 331" descr="http://www.censo2010.ibge.gov.br/sinopse/images/barra_percent_BG.gif">
          <a:extLst>
            <a:ext uri="{FF2B5EF4-FFF2-40B4-BE49-F238E27FC236}">
              <a16:creationId xmlns:a16="http://schemas.microsoft.com/office/drawing/2014/main" id="{00000000-0008-0000-0000-00004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442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66675</xdr:colOff>
      <xdr:row>222</xdr:row>
      <xdr:rowOff>0</xdr:rowOff>
    </xdr:to>
    <xdr:pic>
      <xdr:nvPicPr>
        <xdr:cNvPr id="333" name="Imagem 332" descr="http://www.censo2010.ibge.gov.br/sinopse/images/barra_percent_BG.gif">
          <a:extLst>
            <a:ext uri="{FF2B5EF4-FFF2-40B4-BE49-F238E27FC236}">
              <a16:creationId xmlns:a16="http://schemas.microsoft.com/office/drawing/2014/main" id="{00000000-0008-0000-0000-00004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4425850"/>
          <a:ext cx="66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66675</xdr:colOff>
      <xdr:row>222</xdr:row>
      <xdr:rowOff>0</xdr:rowOff>
    </xdr:to>
    <xdr:pic>
      <xdr:nvPicPr>
        <xdr:cNvPr id="334" name="Imagem 333" descr="http://www.censo2010.ibge.gov.br/sinopse/images/barra_percent_BG.gif">
          <a:extLst>
            <a:ext uri="{FF2B5EF4-FFF2-40B4-BE49-F238E27FC236}">
              <a16:creationId xmlns:a16="http://schemas.microsoft.com/office/drawing/2014/main" id="{00000000-0008-0000-0000-00004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4425850"/>
          <a:ext cx="66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35" name="Imagem 334" descr="http://www.censo2010.ibge.gov.br/sinopse/images/barra_percent_BG.gif">
          <a:extLst>
            <a:ext uri="{FF2B5EF4-FFF2-40B4-BE49-F238E27FC236}">
              <a16:creationId xmlns:a16="http://schemas.microsoft.com/office/drawing/2014/main" id="{00000000-0008-0000-0000-00004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480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304800</xdr:colOff>
      <xdr:row>222</xdr:row>
      <xdr:rowOff>0</xdr:rowOff>
    </xdr:to>
    <xdr:pic>
      <xdr:nvPicPr>
        <xdr:cNvPr id="336" name="Imagem 335" descr="http://www.censo2010.ibge.gov.br/sinopse/images/barra_percent_BG.gif">
          <a:extLst>
            <a:ext uri="{FF2B5EF4-FFF2-40B4-BE49-F238E27FC236}">
              <a16:creationId xmlns:a16="http://schemas.microsoft.com/office/drawing/2014/main" id="{00000000-0008-0000-0000-00005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4806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304800</xdr:colOff>
      <xdr:row>222</xdr:row>
      <xdr:rowOff>0</xdr:rowOff>
    </xdr:to>
    <xdr:pic>
      <xdr:nvPicPr>
        <xdr:cNvPr id="337" name="Imagem 336" descr="http://www.censo2010.ibge.gov.br/sinopse/images/barra_percent_BG.gif">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4806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38" name="Imagem 337" descr="http://www.censo2010.ibge.gov.br/sinopse/images/barra_percent_BG.gif">
          <a:extLst>
            <a:ext uri="{FF2B5EF4-FFF2-40B4-BE49-F238E27FC236}">
              <a16:creationId xmlns:a16="http://schemas.microsoft.com/office/drawing/2014/main" id="{00000000-0008-0000-0000-00005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5187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339" name="Imagem 338" descr="http://www.censo2010.ibge.gov.br/sinopse/images/barra_percent_BG.gif">
          <a:extLst>
            <a:ext uri="{FF2B5EF4-FFF2-40B4-BE49-F238E27FC236}">
              <a16:creationId xmlns:a16="http://schemas.microsoft.com/office/drawing/2014/main" id="{00000000-0008-0000-0000-00005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5187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340" name="Imagem 339" descr="http://www.censo2010.ibge.gov.br/sinopse/images/barra_percent_BG.gif">
          <a:extLst>
            <a:ext uri="{FF2B5EF4-FFF2-40B4-BE49-F238E27FC236}">
              <a16:creationId xmlns:a16="http://schemas.microsoft.com/office/drawing/2014/main" id="{00000000-0008-0000-0000-00005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5187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41" name="Imagem 340" descr="http://www.censo2010.ibge.gov.br/sinopse/images/barra_percent_BG.gif">
          <a:extLst>
            <a:ext uri="{FF2B5EF4-FFF2-40B4-BE49-F238E27FC236}">
              <a16:creationId xmlns:a16="http://schemas.microsoft.com/office/drawing/2014/main" id="{00000000-0008-0000-0000-00005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556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190500</xdr:colOff>
      <xdr:row>222</xdr:row>
      <xdr:rowOff>0</xdr:rowOff>
    </xdr:to>
    <xdr:pic>
      <xdr:nvPicPr>
        <xdr:cNvPr id="342" name="Imagem 341" descr="http://www.censo2010.ibge.gov.br/sinopse/images/barra_percent_BG.gif">
          <a:extLst>
            <a:ext uri="{FF2B5EF4-FFF2-40B4-BE49-F238E27FC236}">
              <a16:creationId xmlns:a16="http://schemas.microsoft.com/office/drawing/2014/main" id="{00000000-0008-0000-0000-00005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55688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190500</xdr:colOff>
      <xdr:row>222</xdr:row>
      <xdr:rowOff>0</xdr:rowOff>
    </xdr:to>
    <xdr:pic>
      <xdr:nvPicPr>
        <xdr:cNvPr id="343" name="Imagem 342" descr="http://www.censo2010.ibge.gov.br/sinopse/images/barra_percent_BG.gif">
          <a:extLst>
            <a:ext uri="{FF2B5EF4-FFF2-40B4-BE49-F238E27FC236}">
              <a16:creationId xmlns:a16="http://schemas.microsoft.com/office/drawing/2014/main" id="{00000000-0008-0000-0000-00005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55688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44" name="Imagem 343" descr="http://www.censo2010.ibge.gov.br/sinopse/images/barra_percent_BG.gif">
          <a:extLst>
            <a:ext uri="{FF2B5EF4-FFF2-40B4-BE49-F238E27FC236}">
              <a16:creationId xmlns:a16="http://schemas.microsoft.com/office/drawing/2014/main" id="{00000000-0008-0000-0000-00005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594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200025</xdr:colOff>
      <xdr:row>222</xdr:row>
      <xdr:rowOff>0</xdr:rowOff>
    </xdr:to>
    <xdr:pic>
      <xdr:nvPicPr>
        <xdr:cNvPr id="345" name="Imagem 344" descr="http://www.censo2010.ibge.gov.br/sinopse/images/barra_percent_BG.gif">
          <a:extLst>
            <a:ext uri="{FF2B5EF4-FFF2-40B4-BE49-F238E27FC236}">
              <a16:creationId xmlns:a16="http://schemas.microsoft.com/office/drawing/2014/main" id="{00000000-0008-0000-0000-00005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59498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200025</xdr:colOff>
      <xdr:row>222</xdr:row>
      <xdr:rowOff>0</xdr:rowOff>
    </xdr:to>
    <xdr:pic>
      <xdr:nvPicPr>
        <xdr:cNvPr id="346" name="Imagem 345" descr="http://www.censo2010.ibge.gov.br/sinopse/images/barra_percent_BG.gif">
          <a:extLst>
            <a:ext uri="{FF2B5EF4-FFF2-40B4-BE49-F238E27FC236}">
              <a16:creationId xmlns:a16="http://schemas.microsoft.com/office/drawing/2014/main" id="{00000000-0008-0000-0000-00005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59498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47" name="Imagem 346" descr="http://www.censo2010.ibge.gov.br/sinopse/images/barra_percent_BG.gif">
          <a:extLst>
            <a:ext uri="{FF2B5EF4-FFF2-40B4-BE49-F238E27FC236}">
              <a16:creationId xmlns:a16="http://schemas.microsoft.com/office/drawing/2014/main" id="{00000000-0008-0000-0000-00005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633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152400</xdr:colOff>
      <xdr:row>222</xdr:row>
      <xdr:rowOff>0</xdr:rowOff>
    </xdr:to>
    <xdr:pic>
      <xdr:nvPicPr>
        <xdr:cNvPr id="348" name="Imagem 347" descr="http://www.censo2010.ibge.gov.br/sinopse/images/barra_percent_BG.gif">
          <a:extLst>
            <a:ext uri="{FF2B5EF4-FFF2-40B4-BE49-F238E27FC236}">
              <a16:creationId xmlns:a16="http://schemas.microsoft.com/office/drawing/2014/main" id="{00000000-0008-0000-0000-00005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63308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152400</xdr:colOff>
      <xdr:row>222</xdr:row>
      <xdr:rowOff>0</xdr:rowOff>
    </xdr:to>
    <xdr:pic>
      <xdr:nvPicPr>
        <xdr:cNvPr id="349" name="Imagem 348" descr="http://www.censo2010.ibge.gov.br/sinopse/images/barra_percent_BG.gif">
          <a:extLst>
            <a:ext uri="{FF2B5EF4-FFF2-40B4-BE49-F238E27FC236}">
              <a16:creationId xmlns:a16="http://schemas.microsoft.com/office/drawing/2014/main" id="{00000000-0008-0000-0000-00005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63308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50" name="Imagem 349" descr="http://www.censo2010.ibge.gov.br/sinopse/images/barra_percent_BG.gif">
          <a:extLst>
            <a:ext uri="{FF2B5EF4-FFF2-40B4-BE49-F238E27FC236}">
              <a16:creationId xmlns:a16="http://schemas.microsoft.com/office/drawing/2014/main" id="{00000000-0008-0000-0000-00005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671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95250</xdr:colOff>
      <xdr:row>222</xdr:row>
      <xdr:rowOff>0</xdr:rowOff>
    </xdr:to>
    <xdr:pic>
      <xdr:nvPicPr>
        <xdr:cNvPr id="351" name="Imagem 350" descr="http://www.censo2010.ibge.gov.br/sinopse/images/barra_percent_BG.gif">
          <a:extLst>
            <a:ext uri="{FF2B5EF4-FFF2-40B4-BE49-F238E27FC236}">
              <a16:creationId xmlns:a16="http://schemas.microsoft.com/office/drawing/2014/main" id="{00000000-0008-0000-0000-00005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6711850"/>
          <a:ext cx="95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95250</xdr:colOff>
      <xdr:row>222</xdr:row>
      <xdr:rowOff>0</xdr:rowOff>
    </xdr:to>
    <xdr:pic>
      <xdr:nvPicPr>
        <xdr:cNvPr id="352" name="Imagem 351" descr="http://www.censo2010.ibge.gov.br/sinopse/images/barra_percent_BG.gif">
          <a:extLst>
            <a:ext uri="{FF2B5EF4-FFF2-40B4-BE49-F238E27FC236}">
              <a16:creationId xmlns:a16="http://schemas.microsoft.com/office/drawing/2014/main" id="{00000000-0008-0000-0000-00006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6711850"/>
          <a:ext cx="95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53" name="Imagem 352" descr="http://www.censo2010.ibge.gov.br/sinopse/images/barra_percent_BG.gif">
          <a:extLst>
            <a:ext uri="{FF2B5EF4-FFF2-40B4-BE49-F238E27FC236}">
              <a16:creationId xmlns:a16="http://schemas.microsoft.com/office/drawing/2014/main" id="{00000000-0008-0000-0000-00006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7473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354" name="Imagem 353" descr="http://www.censo2010.ibge.gov.br/sinopse/images/barra_percent_BG.gif">
          <a:extLst>
            <a:ext uri="{FF2B5EF4-FFF2-40B4-BE49-F238E27FC236}">
              <a16:creationId xmlns:a16="http://schemas.microsoft.com/office/drawing/2014/main" id="{00000000-0008-0000-0000-00006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7473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200025</xdr:colOff>
      <xdr:row>222</xdr:row>
      <xdr:rowOff>0</xdr:rowOff>
    </xdr:to>
    <xdr:pic>
      <xdr:nvPicPr>
        <xdr:cNvPr id="355" name="Imagem 354" descr="http://www.censo2010.ibge.gov.br/sinopse/images/barra_percent_BG.gif">
          <a:extLst>
            <a:ext uri="{FF2B5EF4-FFF2-40B4-BE49-F238E27FC236}">
              <a16:creationId xmlns:a16="http://schemas.microsoft.com/office/drawing/2014/main" id="{00000000-0008-0000-0000-00006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74738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56" name="Imagem 355" descr="http://www.censo2010.ibge.gov.br/sinopse/images/barra_percent_BG.gif">
          <a:extLst>
            <a:ext uri="{FF2B5EF4-FFF2-40B4-BE49-F238E27FC236}">
              <a16:creationId xmlns:a16="http://schemas.microsoft.com/office/drawing/2014/main" id="{00000000-0008-0000-0000-00006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785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371475</xdr:colOff>
      <xdr:row>222</xdr:row>
      <xdr:rowOff>0</xdr:rowOff>
    </xdr:to>
    <xdr:pic>
      <xdr:nvPicPr>
        <xdr:cNvPr id="357" name="Imagem 356" descr="http://www.censo2010.ibge.gov.br/sinopse/images/barra_percent_BG.gif">
          <a:extLst>
            <a:ext uri="{FF2B5EF4-FFF2-40B4-BE49-F238E27FC236}">
              <a16:creationId xmlns:a16="http://schemas.microsoft.com/office/drawing/2014/main" id="{00000000-0008-0000-0000-00006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7854850"/>
          <a:ext cx="3714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371475</xdr:colOff>
      <xdr:row>222</xdr:row>
      <xdr:rowOff>0</xdr:rowOff>
    </xdr:to>
    <xdr:pic>
      <xdr:nvPicPr>
        <xdr:cNvPr id="358" name="Imagem 357" descr="http://www.censo2010.ibge.gov.br/sinopse/images/barra_percent_BG.gif">
          <a:extLst>
            <a:ext uri="{FF2B5EF4-FFF2-40B4-BE49-F238E27FC236}">
              <a16:creationId xmlns:a16="http://schemas.microsoft.com/office/drawing/2014/main" id="{00000000-0008-0000-0000-00006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7854850"/>
          <a:ext cx="3714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59" name="Imagem 358" descr="http://www.censo2010.ibge.gov.br/sinopse/images/barra_percent_BG.gif">
          <a:extLst>
            <a:ext uri="{FF2B5EF4-FFF2-40B4-BE49-F238E27FC236}">
              <a16:creationId xmlns:a16="http://schemas.microsoft.com/office/drawing/2014/main" id="{00000000-0008-0000-0000-00006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823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360" name="Imagem 359" descr="http://www.censo2010.ibge.gov.br/sinopse/images/barra_percent_BG.gif">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8235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361" name="Imagem 360" descr="http://www.censo2010.ibge.gov.br/sinopse/images/barra_percent_BG.gif">
          <a:extLst>
            <a:ext uri="{FF2B5EF4-FFF2-40B4-BE49-F238E27FC236}">
              <a16:creationId xmlns:a16="http://schemas.microsoft.com/office/drawing/2014/main" id="{00000000-0008-0000-0000-00006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8235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62" name="Imagem 361" descr="http://www.censo2010.ibge.gov.br/sinopse/images/barra_percent_BG.gif">
          <a:extLst>
            <a:ext uri="{FF2B5EF4-FFF2-40B4-BE49-F238E27FC236}">
              <a16:creationId xmlns:a16="http://schemas.microsoft.com/office/drawing/2014/main" id="{00000000-0008-0000-0000-00006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861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171450</xdr:colOff>
      <xdr:row>222</xdr:row>
      <xdr:rowOff>0</xdr:rowOff>
    </xdr:to>
    <xdr:pic>
      <xdr:nvPicPr>
        <xdr:cNvPr id="363" name="Imagem 362" descr="http://www.censo2010.ibge.gov.br/sinopse/images/barra_percent_BG.gif">
          <a:extLst>
            <a:ext uri="{FF2B5EF4-FFF2-40B4-BE49-F238E27FC236}">
              <a16:creationId xmlns:a16="http://schemas.microsoft.com/office/drawing/2014/main" id="{00000000-0008-0000-0000-00006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8616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171450</xdr:colOff>
      <xdr:row>222</xdr:row>
      <xdr:rowOff>0</xdr:rowOff>
    </xdr:to>
    <xdr:pic>
      <xdr:nvPicPr>
        <xdr:cNvPr id="364" name="Imagem 363" descr="http://www.censo2010.ibge.gov.br/sinopse/images/barra_percent_BG.gif">
          <a:extLst>
            <a:ext uri="{FF2B5EF4-FFF2-40B4-BE49-F238E27FC236}">
              <a16:creationId xmlns:a16="http://schemas.microsoft.com/office/drawing/2014/main" id="{00000000-0008-0000-0000-00006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8616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65" name="Imagem 364" descr="http://www.censo2010.ibge.gov.br/sinopse/images/barra_percent_BG.gif">
          <a:extLst>
            <a:ext uri="{FF2B5EF4-FFF2-40B4-BE49-F238E27FC236}">
              <a16:creationId xmlns:a16="http://schemas.microsoft.com/office/drawing/2014/main" id="{00000000-0008-0000-0000-00006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8997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366" name="Imagem 365" descr="http://www.censo2010.ibge.gov.br/sinopse/images/barra_percent_BG.gif">
          <a:extLst>
            <a:ext uri="{FF2B5EF4-FFF2-40B4-BE49-F238E27FC236}">
              <a16:creationId xmlns:a16="http://schemas.microsoft.com/office/drawing/2014/main" id="{00000000-0008-0000-0000-00006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89978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367" name="Imagem 366" descr="http://www.censo2010.ibge.gov.br/sinopse/images/barra_percent_BG.gif">
          <a:extLst>
            <a:ext uri="{FF2B5EF4-FFF2-40B4-BE49-F238E27FC236}">
              <a16:creationId xmlns:a16="http://schemas.microsoft.com/office/drawing/2014/main" id="{00000000-0008-0000-0000-00006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89978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68" name="Imagem 367" descr="http://www.censo2010.ibge.gov.br/sinopse/images/barra_percent_BG.gif">
          <a:extLst>
            <a:ext uri="{FF2B5EF4-FFF2-40B4-BE49-F238E27FC236}">
              <a16:creationId xmlns:a16="http://schemas.microsoft.com/office/drawing/2014/main" id="{00000000-0008-0000-0000-00007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937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171450</xdr:colOff>
      <xdr:row>222</xdr:row>
      <xdr:rowOff>0</xdr:rowOff>
    </xdr:to>
    <xdr:pic>
      <xdr:nvPicPr>
        <xdr:cNvPr id="369" name="Imagem 368" descr="http://www.censo2010.ibge.gov.br/sinopse/images/barra_percent_BG.gif">
          <a:extLst>
            <a:ext uri="{FF2B5EF4-FFF2-40B4-BE49-F238E27FC236}">
              <a16:creationId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9378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171450</xdr:colOff>
      <xdr:row>222</xdr:row>
      <xdr:rowOff>0</xdr:rowOff>
    </xdr:to>
    <xdr:pic>
      <xdr:nvPicPr>
        <xdr:cNvPr id="370" name="Imagem 369" descr="http://www.censo2010.ibge.gov.br/sinopse/images/barra_percent_BG.gif">
          <a:extLst>
            <a:ext uri="{FF2B5EF4-FFF2-40B4-BE49-F238E27FC236}">
              <a16:creationId xmlns:a16="http://schemas.microsoft.com/office/drawing/2014/main" id="{00000000-0008-0000-0000-00007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9378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71" name="Imagem 370" descr="http://www.censo2010.ibge.gov.br/sinopse/images/barra_percent_BG.gif">
          <a:extLst>
            <a:ext uri="{FF2B5EF4-FFF2-40B4-BE49-F238E27FC236}">
              <a16:creationId xmlns:a16="http://schemas.microsoft.com/office/drawing/2014/main" id="{00000000-0008-0000-0000-00007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975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161925</xdr:colOff>
      <xdr:row>222</xdr:row>
      <xdr:rowOff>0</xdr:rowOff>
    </xdr:to>
    <xdr:pic>
      <xdr:nvPicPr>
        <xdr:cNvPr id="372" name="Imagem 371" descr="http://www.censo2010.ibge.gov.br/sinopse/images/barra_percent_BG.gif">
          <a:extLst>
            <a:ext uri="{FF2B5EF4-FFF2-40B4-BE49-F238E27FC236}">
              <a16:creationId xmlns:a16="http://schemas.microsoft.com/office/drawing/2014/main" id="{00000000-0008-0000-0000-00007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59759850"/>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161925</xdr:colOff>
      <xdr:row>222</xdr:row>
      <xdr:rowOff>0</xdr:rowOff>
    </xdr:to>
    <xdr:pic>
      <xdr:nvPicPr>
        <xdr:cNvPr id="373" name="Imagem 372" descr="http://www.censo2010.ibge.gov.br/sinopse/images/barra_percent_BG.gif">
          <a:extLst>
            <a:ext uri="{FF2B5EF4-FFF2-40B4-BE49-F238E27FC236}">
              <a16:creationId xmlns:a16="http://schemas.microsoft.com/office/drawing/2014/main" id="{00000000-0008-0000-0000-00007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59759850"/>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74" name="Imagem 373" descr="http://www.censo2010.ibge.gov.br/sinopse/images/barra_percent_BG.gif">
          <a:extLst>
            <a:ext uri="{FF2B5EF4-FFF2-40B4-BE49-F238E27FC236}">
              <a16:creationId xmlns:a16="http://schemas.microsoft.com/office/drawing/2014/main" id="{00000000-0008-0000-0000-00007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033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375" name="Imagem 374" descr="http://www.censo2010.ibge.gov.br/sinopse/images/barra_percent_BG.gif">
          <a:extLst>
            <a:ext uri="{FF2B5EF4-FFF2-40B4-BE49-F238E27FC236}">
              <a16:creationId xmlns:a16="http://schemas.microsoft.com/office/drawing/2014/main" id="{00000000-0008-0000-0000-00007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03313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376" name="Imagem 375" descr="http://www.censo2010.ibge.gov.br/sinopse/images/barra_percent_BG.gif">
          <a:extLst>
            <a:ext uri="{FF2B5EF4-FFF2-40B4-BE49-F238E27FC236}">
              <a16:creationId xmlns:a16="http://schemas.microsoft.com/office/drawing/2014/main" id="{00000000-0008-0000-0000-00007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03313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77" name="Imagem 376" descr="http://www.censo2010.ibge.gov.br/sinopse/images/barra_percent_BG.gif">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071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378" name="Imagem 377" descr="http://www.censo2010.ibge.gov.br/sinopse/images/barra_percent_BG.gif">
          <a:extLst>
            <a:ext uri="{FF2B5EF4-FFF2-40B4-BE49-F238E27FC236}">
              <a16:creationId xmlns:a16="http://schemas.microsoft.com/office/drawing/2014/main" id="{00000000-0008-0000-0000-00007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0712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379" name="Imagem 378" descr="http://www.censo2010.ibge.gov.br/sinopse/images/barra_percent_BG.gif">
          <a:extLst>
            <a:ext uri="{FF2B5EF4-FFF2-40B4-BE49-F238E27FC236}">
              <a16:creationId xmlns:a16="http://schemas.microsoft.com/office/drawing/2014/main" id="{00000000-0008-0000-0000-00007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0712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80" name="Imagem 379" descr="http://www.censo2010.ibge.gov.br/sinopse/images/barra_percent_BG.gif">
          <a:extLst>
            <a:ext uri="{FF2B5EF4-FFF2-40B4-BE49-F238E27FC236}">
              <a16:creationId xmlns:a16="http://schemas.microsoft.com/office/drawing/2014/main" id="{00000000-0008-0000-0000-00007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1093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285750</xdr:colOff>
      <xdr:row>222</xdr:row>
      <xdr:rowOff>0</xdr:rowOff>
    </xdr:to>
    <xdr:pic>
      <xdr:nvPicPr>
        <xdr:cNvPr id="381" name="Imagem 380" descr="http://www.censo2010.ibge.gov.br/sinopse/images/barra_percent_BG.gif">
          <a:extLst>
            <a:ext uri="{FF2B5EF4-FFF2-40B4-BE49-F238E27FC236}">
              <a16:creationId xmlns:a16="http://schemas.microsoft.com/office/drawing/2014/main" id="{00000000-0008-0000-0000-00007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1093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285750</xdr:colOff>
      <xdr:row>222</xdr:row>
      <xdr:rowOff>0</xdr:rowOff>
    </xdr:to>
    <xdr:pic>
      <xdr:nvPicPr>
        <xdr:cNvPr id="382" name="Imagem 381" descr="http://www.censo2010.ibge.gov.br/sinopse/images/barra_percent_BG.gif">
          <a:extLst>
            <a:ext uri="{FF2B5EF4-FFF2-40B4-BE49-F238E27FC236}">
              <a16:creationId xmlns:a16="http://schemas.microsoft.com/office/drawing/2014/main" id="{00000000-0008-0000-0000-00007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1093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83" name="Imagem 382" descr="http://www.censo2010.ibge.gov.br/sinopse/images/barra_percent_BG.gif">
          <a:extLst>
            <a:ext uri="{FF2B5EF4-FFF2-40B4-BE49-F238E27FC236}">
              <a16:creationId xmlns:a16="http://schemas.microsoft.com/office/drawing/2014/main" id="{00000000-0008-0000-0000-00007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204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384" name="Imagem 383" descr="http://www.censo2010.ibge.gov.br/sinopse/images/barra_percent_BG.gif">
          <a:extLst>
            <a:ext uri="{FF2B5EF4-FFF2-40B4-BE49-F238E27FC236}">
              <a16:creationId xmlns:a16="http://schemas.microsoft.com/office/drawing/2014/main" id="{00000000-0008-0000-0000-00008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20458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385" name="Imagem 384" descr="http://www.censo2010.ibge.gov.br/sinopse/images/barra_percent_BG.gif">
          <a:extLst>
            <a:ext uri="{FF2B5EF4-FFF2-40B4-BE49-F238E27FC236}">
              <a16:creationId xmlns:a16="http://schemas.microsoft.com/office/drawing/2014/main" id="{00000000-0008-0000-0000-00008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20458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86" name="Imagem 385" descr="http://www.censo2010.ibge.gov.br/sinopse/images/barra_percent_BG.gif">
          <a:extLst>
            <a:ext uri="{FF2B5EF4-FFF2-40B4-BE49-F238E27FC236}">
              <a16:creationId xmlns:a16="http://schemas.microsoft.com/office/drawing/2014/main" id="{00000000-0008-0000-0000-00008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2807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387" name="Imagem 386" descr="http://www.censo2010.ibge.gov.br/sinopse/images/barra_percent_BG.gif">
          <a:extLst>
            <a:ext uri="{FF2B5EF4-FFF2-40B4-BE49-F238E27FC236}">
              <a16:creationId xmlns:a16="http://schemas.microsoft.com/office/drawing/2014/main" id="{00000000-0008-0000-0000-00008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2807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388" name="Imagem 387" descr="http://www.censo2010.ibge.gov.br/sinopse/images/barra_percent_BG.gif">
          <a:extLst>
            <a:ext uri="{FF2B5EF4-FFF2-40B4-BE49-F238E27FC236}">
              <a16:creationId xmlns:a16="http://schemas.microsoft.com/office/drawing/2014/main" id="{00000000-0008-0000-0000-00008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28078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89" name="Imagem 388" descr="http://www.censo2010.ibge.gov.br/sinopse/images/barra_percent_BG.gif">
          <a:extLst>
            <a:ext uri="{FF2B5EF4-FFF2-40B4-BE49-F238E27FC236}">
              <a16:creationId xmlns:a16="http://schemas.microsoft.com/office/drawing/2014/main" id="{00000000-0008-0000-0000-00008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356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352425</xdr:colOff>
      <xdr:row>222</xdr:row>
      <xdr:rowOff>0</xdr:rowOff>
    </xdr:to>
    <xdr:pic>
      <xdr:nvPicPr>
        <xdr:cNvPr id="390" name="Imagem 389" descr="http://www.censo2010.ibge.gov.br/sinopse/images/barra_percent_BG.gif">
          <a:extLst>
            <a:ext uri="{FF2B5EF4-FFF2-40B4-BE49-F238E27FC236}">
              <a16:creationId xmlns:a16="http://schemas.microsoft.com/office/drawing/2014/main" id="{00000000-0008-0000-0000-00008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3569850"/>
          <a:ext cx="3524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9525</xdr:colOff>
      <xdr:row>222</xdr:row>
      <xdr:rowOff>0</xdr:rowOff>
    </xdr:to>
    <xdr:pic>
      <xdr:nvPicPr>
        <xdr:cNvPr id="391" name="Imagem 390" descr="http://www.censo2010.ibge.gov.br/sinopse/images/barra_percent_BG.gif">
          <a:extLst>
            <a:ext uri="{FF2B5EF4-FFF2-40B4-BE49-F238E27FC236}">
              <a16:creationId xmlns:a16="http://schemas.microsoft.com/office/drawing/2014/main" id="{00000000-0008-0000-0000-00008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3569850"/>
          <a:ext cx="9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92" name="Imagem 391" descr="http://www.censo2010.ibge.gov.br/sinopse/images/barra_percent_BG.gif">
          <a:extLst>
            <a:ext uri="{FF2B5EF4-FFF2-40B4-BE49-F238E27FC236}">
              <a16:creationId xmlns:a16="http://schemas.microsoft.com/office/drawing/2014/main" id="{00000000-0008-0000-0000-00008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395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85725</xdr:colOff>
      <xdr:row>222</xdr:row>
      <xdr:rowOff>0</xdr:rowOff>
    </xdr:to>
    <xdr:pic>
      <xdr:nvPicPr>
        <xdr:cNvPr id="393" name="Imagem 392" descr="http://www.censo2010.ibge.gov.br/sinopse/images/barra_percent_BG.gif">
          <a:extLst>
            <a:ext uri="{FF2B5EF4-FFF2-40B4-BE49-F238E27FC236}">
              <a16:creationId xmlns:a16="http://schemas.microsoft.com/office/drawing/2014/main" id="{00000000-0008-0000-0000-00008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39508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85725</xdr:colOff>
      <xdr:row>222</xdr:row>
      <xdr:rowOff>0</xdr:rowOff>
    </xdr:to>
    <xdr:pic>
      <xdr:nvPicPr>
        <xdr:cNvPr id="394" name="Imagem 393" descr="http://www.censo2010.ibge.gov.br/sinopse/images/barra_percent_BG.gif">
          <a:extLst>
            <a:ext uri="{FF2B5EF4-FFF2-40B4-BE49-F238E27FC236}">
              <a16:creationId xmlns:a16="http://schemas.microsoft.com/office/drawing/2014/main" id="{00000000-0008-0000-0000-00008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39508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95" name="Imagem 394" descr="http://www.censo2010.ibge.gov.br/sinopse/images/barra_percent_BG.gif">
          <a:extLst>
            <a:ext uri="{FF2B5EF4-FFF2-40B4-BE49-F238E27FC236}">
              <a16:creationId xmlns:a16="http://schemas.microsoft.com/office/drawing/2014/main" id="{00000000-0008-0000-0000-00008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433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371475</xdr:colOff>
      <xdr:row>222</xdr:row>
      <xdr:rowOff>0</xdr:rowOff>
    </xdr:to>
    <xdr:pic>
      <xdr:nvPicPr>
        <xdr:cNvPr id="396" name="Imagem 395" descr="http://www.censo2010.ibge.gov.br/sinopse/images/barra_percent_BG.gif">
          <a:extLst>
            <a:ext uri="{FF2B5EF4-FFF2-40B4-BE49-F238E27FC236}">
              <a16:creationId xmlns:a16="http://schemas.microsoft.com/office/drawing/2014/main" id="{00000000-0008-0000-0000-00008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4331850"/>
          <a:ext cx="3714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371475</xdr:colOff>
      <xdr:row>222</xdr:row>
      <xdr:rowOff>0</xdr:rowOff>
    </xdr:to>
    <xdr:pic>
      <xdr:nvPicPr>
        <xdr:cNvPr id="397" name="Imagem 396" descr="http://www.censo2010.ibge.gov.br/sinopse/images/barra_percent_BG.gif">
          <a:extLst>
            <a:ext uri="{FF2B5EF4-FFF2-40B4-BE49-F238E27FC236}">
              <a16:creationId xmlns:a16="http://schemas.microsoft.com/office/drawing/2014/main" id="{00000000-0008-0000-0000-00008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4331850"/>
          <a:ext cx="3714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398" name="Imagem 397" descr="http://www.censo2010.ibge.gov.br/sinopse/images/barra_percent_BG.gif">
          <a:extLst>
            <a:ext uri="{FF2B5EF4-FFF2-40B4-BE49-F238E27FC236}">
              <a16:creationId xmlns:a16="http://schemas.microsoft.com/office/drawing/2014/main" id="{00000000-0008-0000-0000-00008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471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180975</xdr:colOff>
      <xdr:row>222</xdr:row>
      <xdr:rowOff>0</xdr:rowOff>
    </xdr:to>
    <xdr:pic>
      <xdr:nvPicPr>
        <xdr:cNvPr id="399" name="Imagem 398" descr="http://www.censo2010.ibge.gov.br/sinopse/images/barra_percent_BG.gif">
          <a:extLst>
            <a:ext uri="{FF2B5EF4-FFF2-40B4-BE49-F238E27FC236}">
              <a16:creationId xmlns:a16="http://schemas.microsoft.com/office/drawing/2014/main" id="{00000000-0008-0000-0000-00008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47128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171450</xdr:colOff>
      <xdr:row>222</xdr:row>
      <xdr:rowOff>0</xdr:rowOff>
    </xdr:to>
    <xdr:pic>
      <xdr:nvPicPr>
        <xdr:cNvPr id="400" name="Imagem 399" descr="http://www.censo2010.ibge.gov.br/sinopse/images/barra_percent_BG.gif">
          <a:extLst>
            <a:ext uri="{FF2B5EF4-FFF2-40B4-BE49-F238E27FC236}">
              <a16:creationId xmlns:a16="http://schemas.microsoft.com/office/drawing/2014/main" id="{00000000-0008-0000-0000-00009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4712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01" name="Imagem 400" descr="http://www.censo2010.ibge.gov.br/sinopse/images/barra_percent_BG.gif">
          <a:extLst>
            <a:ext uri="{FF2B5EF4-FFF2-40B4-BE49-F238E27FC236}">
              <a16:creationId xmlns:a16="http://schemas.microsoft.com/office/drawing/2014/main" id="{00000000-0008-0000-0000-00009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5093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276225</xdr:colOff>
      <xdr:row>222</xdr:row>
      <xdr:rowOff>0</xdr:rowOff>
    </xdr:to>
    <xdr:pic>
      <xdr:nvPicPr>
        <xdr:cNvPr id="402" name="Imagem 401" descr="http://www.censo2010.ibge.gov.br/sinopse/images/barra_percent_BG.gif">
          <a:extLst>
            <a:ext uri="{FF2B5EF4-FFF2-40B4-BE49-F238E27FC236}">
              <a16:creationId xmlns:a16="http://schemas.microsoft.com/office/drawing/2014/main" id="{00000000-0008-0000-0000-00009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50938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276225</xdr:colOff>
      <xdr:row>222</xdr:row>
      <xdr:rowOff>0</xdr:rowOff>
    </xdr:to>
    <xdr:pic>
      <xdr:nvPicPr>
        <xdr:cNvPr id="403" name="Imagem 402" descr="http://www.censo2010.ibge.gov.br/sinopse/images/barra_percent_BG.gif">
          <a:extLst>
            <a:ext uri="{FF2B5EF4-FFF2-40B4-BE49-F238E27FC236}">
              <a16:creationId xmlns:a16="http://schemas.microsoft.com/office/drawing/2014/main" id="{00000000-0008-0000-0000-00009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50938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04" name="Imagem 403" descr="http://www.censo2010.ibge.gov.br/sinopse/images/barra_percent_BG.gif">
          <a:extLst>
            <a:ext uri="{FF2B5EF4-FFF2-40B4-BE49-F238E27FC236}">
              <a16:creationId xmlns:a16="http://schemas.microsoft.com/office/drawing/2014/main" id="{00000000-0008-0000-0000-00009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547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323850</xdr:colOff>
      <xdr:row>222</xdr:row>
      <xdr:rowOff>0</xdr:rowOff>
    </xdr:to>
    <xdr:pic>
      <xdr:nvPicPr>
        <xdr:cNvPr id="405" name="Imagem 404" descr="http://www.censo2010.ibge.gov.br/sinopse/images/barra_percent_BG.gif">
          <a:extLst>
            <a:ext uri="{FF2B5EF4-FFF2-40B4-BE49-F238E27FC236}">
              <a16:creationId xmlns:a16="http://schemas.microsoft.com/office/drawing/2014/main" id="{00000000-0008-0000-0000-00009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5474850"/>
          <a:ext cx="3238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314325</xdr:colOff>
      <xdr:row>222</xdr:row>
      <xdr:rowOff>0</xdr:rowOff>
    </xdr:to>
    <xdr:pic>
      <xdr:nvPicPr>
        <xdr:cNvPr id="406" name="Imagem 405" descr="http://www.censo2010.ibge.gov.br/sinopse/images/barra_percent_BG.gif">
          <a:extLst>
            <a:ext uri="{FF2B5EF4-FFF2-40B4-BE49-F238E27FC236}">
              <a16:creationId xmlns:a16="http://schemas.microsoft.com/office/drawing/2014/main" id="{00000000-0008-0000-0000-00009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5474850"/>
          <a:ext cx="3143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07" name="Imagem 406" descr="http://www.censo2010.ibge.gov.br/sinopse/images/barra_percent_BG.gif">
          <a:extLst>
            <a:ext uri="{FF2B5EF4-FFF2-40B4-BE49-F238E27FC236}">
              <a16:creationId xmlns:a16="http://schemas.microsoft.com/office/drawing/2014/main" id="{00000000-0008-0000-0000-00009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585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152400</xdr:colOff>
      <xdr:row>222</xdr:row>
      <xdr:rowOff>0</xdr:rowOff>
    </xdr:to>
    <xdr:pic>
      <xdr:nvPicPr>
        <xdr:cNvPr id="408" name="Imagem 407" descr="http://www.censo2010.ibge.gov.br/sinopse/images/barra_percent_BG.gif">
          <a:extLst>
            <a:ext uri="{FF2B5EF4-FFF2-40B4-BE49-F238E27FC236}">
              <a16:creationId xmlns:a16="http://schemas.microsoft.com/office/drawing/2014/main" id="{00000000-0008-0000-0000-00009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58558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152400</xdr:colOff>
      <xdr:row>222</xdr:row>
      <xdr:rowOff>0</xdr:rowOff>
    </xdr:to>
    <xdr:pic>
      <xdr:nvPicPr>
        <xdr:cNvPr id="409" name="Imagem 408" descr="http://www.censo2010.ibge.gov.br/sinopse/images/barra_percent_BG.gif">
          <a:extLst>
            <a:ext uri="{FF2B5EF4-FFF2-40B4-BE49-F238E27FC236}">
              <a16:creationId xmlns:a16="http://schemas.microsoft.com/office/drawing/2014/main" id="{00000000-0008-0000-0000-00009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58558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10" name="Imagem 409" descr="http://www.censo2010.ibge.gov.br/sinopse/images/barra_percent_BG.gif">
          <a:extLst>
            <a:ext uri="{FF2B5EF4-FFF2-40B4-BE49-F238E27FC236}">
              <a16:creationId xmlns:a16="http://schemas.microsoft.com/office/drawing/2014/main" id="{00000000-0008-0000-0000-00009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623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247650</xdr:colOff>
      <xdr:row>222</xdr:row>
      <xdr:rowOff>0</xdr:rowOff>
    </xdr:to>
    <xdr:pic>
      <xdr:nvPicPr>
        <xdr:cNvPr id="411" name="Imagem 410" descr="http://www.censo2010.ibge.gov.br/sinopse/images/barra_percent_BG.gif">
          <a:extLst>
            <a:ext uri="{FF2B5EF4-FFF2-40B4-BE49-F238E27FC236}">
              <a16:creationId xmlns:a16="http://schemas.microsoft.com/office/drawing/2014/main" id="{00000000-0008-0000-0000-00009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6236850"/>
          <a:ext cx="2476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247650</xdr:colOff>
      <xdr:row>222</xdr:row>
      <xdr:rowOff>0</xdr:rowOff>
    </xdr:to>
    <xdr:pic>
      <xdr:nvPicPr>
        <xdr:cNvPr id="412" name="Imagem 411" descr="http://www.censo2010.ibge.gov.br/sinopse/images/barra_percent_BG.gif">
          <a:extLst>
            <a:ext uri="{FF2B5EF4-FFF2-40B4-BE49-F238E27FC236}">
              <a16:creationId xmlns:a16="http://schemas.microsoft.com/office/drawing/2014/main" id="{00000000-0008-0000-0000-00009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6236850"/>
          <a:ext cx="2476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13" name="Imagem 412" descr="http://www.censo2010.ibge.gov.br/sinopse/images/barra_percent_BG.gif">
          <a:extLst>
            <a:ext uri="{FF2B5EF4-FFF2-40B4-BE49-F238E27FC236}">
              <a16:creationId xmlns:a16="http://schemas.microsoft.com/office/drawing/2014/main" id="{00000000-0008-0000-0000-00009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6617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390525</xdr:colOff>
      <xdr:row>222</xdr:row>
      <xdr:rowOff>0</xdr:rowOff>
    </xdr:to>
    <xdr:pic>
      <xdr:nvPicPr>
        <xdr:cNvPr id="414" name="Imagem 413" descr="http://www.censo2010.ibge.gov.br/sinopse/images/barra_percent_BG.gif">
          <a:extLst>
            <a:ext uri="{FF2B5EF4-FFF2-40B4-BE49-F238E27FC236}">
              <a16:creationId xmlns:a16="http://schemas.microsoft.com/office/drawing/2014/main" id="{00000000-0008-0000-0000-00009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6617850"/>
          <a:ext cx="390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381000</xdr:colOff>
      <xdr:row>222</xdr:row>
      <xdr:rowOff>0</xdr:rowOff>
    </xdr:to>
    <xdr:pic>
      <xdr:nvPicPr>
        <xdr:cNvPr id="415" name="Imagem 414" descr="http://www.censo2010.ibge.gov.br/sinopse/images/barra_percent_BG.gif">
          <a:extLst>
            <a:ext uri="{FF2B5EF4-FFF2-40B4-BE49-F238E27FC236}">
              <a16:creationId xmlns:a16="http://schemas.microsoft.com/office/drawing/2014/main" id="{00000000-0008-0000-0000-00009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6617850"/>
          <a:ext cx="3810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16" name="Imagem 415" descr="http://www.censo2010.ibge.gov.br/sinopse/images/barra_percent_BG.gif">
          <a:extLst>
            <a:ext uri="{FF2B5EF4-FFF2-40B4-BE49-F238E27FC236}">
              <a16:creationId xmlns:a16="http://schemas.microsoft.com/office/drawing/2014/main" id="{00000000-0008-0000-0000-0000A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699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114300</xdr:colOff>
      <xdr:row>222</xdr:row>
      <xdr:rowOff>0</xdr:rowOff>
    </xdr:to>
    <xdr:pic>
      <xdr:nvPicPr>
        <xdr:cNvPr id="417" name="Imagem 416" descr="http://www.censo2010.ibge.gov.br/sinopse/images/barra_percent_BG.gif">
          <a:extLst>
            <a:ext uri="{FF2B5EF4-FFF2-40B4-BE49-F238E27FC236}">
              <a16:creationId xmlns:a16="http://schemas.microsoft.com/office/drawing/2014/main" id="{00000000-0008-0000-0000-0000A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6998850"/>
          <a:ext cx="1143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114300</xdr:colOff>
      <xdr:row>222</xdr:row>
      <xdr:rowOff>0</xdr:rowOff>
    </xdr:to>
    <xdr:pic>
      <xdr:nvPicPr>
        <xdr:cNvPr id="418" name="Imagem 417" descr="http://www.censo2010.ibge.gov.br/sinopse/images/barra_percent_BG.gif">
          <a:extLst>
            <a:ext uri="{FF2B5EF4-FFF2-40B4-BE49-F238E27FC236}">
              <a16:creationId xmlns:a16="http://schemas.microsoft.com/office/drawing/2014/main" id="{00000000-0008-0000-0000-0000A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6998850"/>
          <a:ext cx="1143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19" name="Imagem 418" descr="http://www.censo2010.ibge.gov.br/sinopse/images/barra_percent_BG.gif">
          <a:extLst>
            <a:ext uri="{FF2B5EF4-FFF2-40B4-BE49-F238E27FC236}">
              <a16:creationId xmlns:a16="http://schemas.microsoft.com/office/drawing/2014/main" id="{00000000-0008-0000-0000-0000A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737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420" name="Imagem 419" descr="http://www.censo2010.ibge.gov.br/sinopse/images/barra_percent_BG.gif">
          <a:extLst>
            <a:ext uri="{FF2B5EF4-FFF2-40B4-BE49-F238E27FC236}">
              <a16:creationId xmlns:a16="http://schemas.microsoft.com/office/drawing/2014/main" id="{00000000-0008-0000-0000-0000A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73798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421" name="Imagem 420" descr="http://www.censo2010.ibge.gov.br/sinopse/images/barra_percent_BG.gif">
          <a:extLst>
            <a:ext uri="{FF2B5EF4-FFF2-40B4-BE49-F238E27FC236}">
              <a16:creationId xmlns:a16="http://schemas.microsoft.com/office/drawing/2014/main" id="{00000000-0008-0000-0000-0000A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73798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22" name="Imagem 421" descr="http://www.censo2010.ibge.gov.br/sinopse/images/barra_percent_BG.gif">
          <a:extLst>
            <a:ext uri="{FF2B5EF4-FFF2-40B4-BE49-F238E27FC236}">
              <a16:creationId xmlns:a16="http://schemas.microsoft.com/office/drawing/2014/main" id="{00000000-0008-0000-0000-0000A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776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123825</xdr:colOff>
      <xdr:row>222</xdr:row>
      <xdr:rowOff>0</xdr:rowOff>
    </xdr:to>
    <xdr:pic>
      <xdr:nvPicPr>
        <xdr:cNvPr id="423" name="Imagem 422" descr="http://www.censo2010.ibge.gov.br/sinopse/images/barra_percent_BG.gif">
          <a:extLst>
            <a:ext uri="{FF2B5EF4-FFF2-40B4-BE49-F238E27FC236}">
              <a16:creationId xmlns:a16="http://schemas.microsoft.com/office/drawing/2014/main" id="{00000000-0008-0000-0000-0000A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77608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123825</xdr:colOff>
      <xdr:row>222</xdr:row>
      <xdr:rowOff>0</xdr:rowOff>
    </xdr:to>
    <xdr:pic>
      <xdr:nvPicPr>
        <xdr:cNvPr id="424" name="Imagem 423" descr="http://www.censo2010.ibge.gov.br/sinopse/images/barra_percent_BG.gif">
          <a:extLst>
            <a:ext uri="{FF2B5EF4-FFF2-40B4-BE49-F238E27FC236}">
              <a16:creationId xmlns:a16="http://schemas.microsoft.com/office/drawing/2014/main" id="{00000000-0008-0000-0000-0000A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77608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25" name="Imagem 424" descr="http://www.censo2010.ibge.gov.br/sinopse/images/barra_percent_BG.gif">
          <a:extLst>
            <a:ext uri="{FF2B5EF4-FFF2-40B4-BE49-F238E27FC236}">
              <a16:creationId xmlns:a16="http://schemas.microsoft.com/office/drawing/2014/main" id="{00000000-0008-0000-0000-0000A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814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171450</xdr:colOff>
      <xdr:row>222</xdr:row>
      <xdr:rowOff>0</xdr:rowOff>
    </xdr:to>
    <xdr:pic>
      <xdr:nvPicPr>
        <xdr:cNvPr id="426" name="Imagem 425" descr="http://www.censo2010.ibge.gov.br/sinopse/images/barra_percent_BG.gif">
          <a:extLst>
            <a:ext uri="{FF2B5EF4-FFF2-40B4-BE49-F238E27FC236}">
              <a16:creationId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8141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171450</xdr:colOff>
      <xdr:row>222</xdr:row>
      <xdr:rowOff>0</xdr:rowOff>
    </xdr:to>
    <xdr:pic>
      <xdr:nvPicPr>
        <xdr:cNvPr id="427" name="Imagem 426" descr="http://www.censo2010.ibge.gov.br/sinopse/images/barra_percent_BG.gif">
          <a:extLst>
            <a:ext uri="{FF2B5EF4-FFF2-40B4-BE49-F238E27FC236}">
              <a16:creationId xmlns:a16="http://schemas.microsoft.com/office/drawing/2014/main" id="{00000000-0008-0000-0000-0000A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8141850"/>
          <a:ext cx="1714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28" name="Imagem 427" descr="http://www.censo2010.ibge.gov.br/sinopse/images/barra_percent_BG.gif">
          <a:extLst>
            <a:ext uri="{FF2B5EF4-FFF2-40B4-BE49-F238E27FC236}">
              <a16:creationId xmlns:a16="http://schemas.microsoft.com/office/drawing/2014/main" id="{00000000-0008-0000-0000-0000A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852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333375</xdr:colOff>
      <xdr:row>222</xdr:row>
      <xdr:rowOff>0</xdr:rowOff>
    </xdr:to>
    <xdr:pic>
      <xdr:nvPicPr>
        <xdr:cNvPr id="429" name="Imagem 428" descr="http://www.censo2010.ibge.gov.br/sinopse/images/barra_percent_BG.gif">
          <a:extLst>
            <a:ext uri="{FF2B5EF4-FFF2-40B4-BE49-F238E27FC236}">
              <a16:creationId xmlns:a16="http://schemas.microsoft.com/office/drawing/2014/main" id="{00000000-0008-0000-0000-0000A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85228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323850</xdr:colOff>
      <xdr:row>222</xdr:row>
      <xdr:rowOff>0</xdr:rowOff>
    </xdr:to>
    <xdr:pic>
      <xdr:nvPicPr>
        <xdr:cNvPr id="430" name="Imagem 429" descr="http://www.censo2010.ibge.gov.br/sinopse/images/barra_percent_BG.gif">
          <a:extLst>
            <a:ext uri="{FF2B5EF4-FFF2-40B4-BE49-F238E27FC236}">
              <a16:creationId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8522850"/>
          <a:ext cx="3238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31" name="Imagem 430" descr="http://www.censo2010.ibge.gov.br/sinopse/images/barra_percent_BG.gif">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8903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276225</xdr:colOff>
      <xdr:row>222</xdr:row>
      <xdr:rowOff>0</xdr:rowOff>
    </xdr:to>
    <xdr:pic>
      <xdr:nvPicPr>
        <xdr:cNvPr id="432" name="Imagem 431" descr="http://www.censo2010.ibge.gov.br/sinopse/images/barra_percent_BG.gif">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89038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276225</xdr:colOff>
      <xdr:row>222</xdr:row>
      <xdr:rowOff>0</xdr:rowOff>
    </xdr:to>
    <xdr:pic>
      <xdr:nvPicPr>
        <xdr:cNvPr id="433" name="Imagem 432" descr="http://www.censo2010.ibge.gov.br/sinopse/images/barra_percent_BG.gif">
          <a:extLst>
            <a:ext uri="{FF2B5EF4-FFF2-40B4-BE49-F238E27FC236}">
              <a16:creationId xmlns:a16="http://schemas.microsoft.com/office/drawing/2014/main" id="{00000000-0008-0000-0000-0000B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89038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34" name="Imagem 433" descr="http://www.censo2010.ibge.gov.br/sinopse/images/barra_percent_BG.gif">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928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266700</xdr:colOff>
      <xdr:row>222</xdr:row>
      <xdr:rowOff>0</xdr:rowOff>
    </xdr:to>
    <xdr:pic>
      <xdr:nvPicPr>
        <xdr:cNvPr id="435" name="Imagem 434" descr="http://www.censo2010.ibge.gov.br/sinopse/images/barra_percent_BG.gif">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92848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266700</xdr:colOff>
      <xdr:row>222</xdr:row>
      <xdr:rowOff>0</xdr:rowOff>
    </xdr:to>
    <xdr:pic>
      <xdr:nvPicPr>
        <xdr:cNvPr id="436" name="Imagem 435" descr="http://www.censo2010.ibge.gov.br/sinopse/images/barra_percent_BG.gif">
          <a:extLst>
            <a:ext uri="{FF2B5EF4-FFF2-40B4-BE49-F238E27FC236}">
              <a16:creationId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92848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37" name="Imagem 436" descr="http://www.censo2010.ibge.gov.br/sinopse/images/barra_percent_BG.gif">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6966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304800</xdr:colOff>
      <xdr:row>222</xdr:row>
      <xdr:rowOff>0</xdr:rowOff>
    </xdr:to>
    <xdr:pic>
      <xdr:nvPicPr>
        <xdr:cNvPr id="438" name="Imagem 437" descr="http://www.censo2010.ibge.gov.br/sinopse/images/barra_percent_BG.gif">
          <a:extLst>
            <a:ext uri="{FF2B5EF4-FFF2-40B4-BE49-F238E27FC236}">
              <a16:creationId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69665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304800</xdr:colOff>
      <xdr:row>222</xdr:row>
      <xdr:rowOff>0</xdr:rowOff>
    </xdr:to>
    <xdr:pic>
      <xdr:nvPicPr>
        <xdr:cNvPr id="439" name="Imagem 438" descr="http://www.censo2010.ibge.gov.br/sinopse/images/barra_percent_BG.gif">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69665850"/>
          <a:ext cx="3048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40" name="Imagem 439" descr="http://www.censo2010.ibge.gov.br/sinopse/images/barra_percent_BG.gif">
          <a:extLst>
            <a:ext uri="{FF2B5EF4-FFF2-40B4-BE49-F238E27FC236}">
              <a16:creationId xmlns:a16="http://schemas.microsoft.com/office/drawing/2014/main" id="{00000000-0008-0000-0000-0000B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004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200025</xdr:colOff>
      <xdr:row>222</xdr:row>
      <xdr:rowOff>0</xdr:rowOff>
    </xdr:to>
    <xdr:pic>
      <xdr:nvPicPr>
        <xdr:cNvPr id="441" name="Imagem 440" descr="http://www.censo2010.ibge.gov.br/sinopse/images/barra_percent_BG.gif">
          <a:extLst>
            <a:ext uri="{FF2B5EF4-FFF2-40B4-BE49-F238E27FC236}">
              <a16:creationId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00468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200025</xdr:colOff>
      <xdr:row>222</xdr:row>
      <xdr:rowOff>0</xdr:rowOff>
    </xdr:to>
    <xdr:pic>
      <xdr:nvPicPr>
        <xdr:cNvPr id="442" name="Imagem 441" descr="http://www.censo2010.ibge.gov.br/sinopse/images/barra_percent_BG.gif">
          <a:extLst>
            <a:ext uri="{FF2B5EF4-FFF2-40B4-BE49-F238E27FC236}">
              <a16:creationId xmlns:a16="http://schemas.microsoft.com/office/drawing/2014/main" id="{00000000-0008-0000-0000-0000B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00468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43" name="Imagem 442" descr="http://www.censo2010.ibge.gov.br/sinopse/images/barra_percent_BG.gif">
          <a:extLst>
            <a:ext uri="{FF2B5EF4-FFF2-40B4-BE49-F238E27FC236}">
              <a16:creationId xmlns:a16="http://schemas.microsoft.com/office/drawing/2014/main" id="{00000000-0008-0000-0000-0000B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0427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371475</xdr:colOff>
      <xdr:row>222</xdr:row>
      <xdr:rowOff>0</xdr:rowOff>
    </xdr:to>
    <xdr:pic>
      <xdr:nvPicPr>
        <xdr:cNvPr id="444" name="Imagem 443" descr="http://www.censo2010.ibge.gov.br/sinopse/images/barra_percent_BG.gif">
          <a:extLst>
            <a:ext uri="{FF2B5EF4-FFF2-40B4-BE49-F238E27FC236}">
              <a16:creationId xmlns:a16="http://schemas.microsoft.com/office/drawing/2014/main" id="{00000000-0008-0000-0000-0000B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0427850"/>
          <a:ext cx="3714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371475</xdr:colOff>
      <xdr:row>222</xdr:row>
      <xdr:rowOff>0</xdr:rowOff>
    </xdr:to>
    <xdr:pic>
      <xdr:nvPicPr>
        <xdr:cNvPr id="445" name="Imagem 444" descr="http://www.censo2010.ibge.gov.br/sinopse/images/barra_percent_BG.gif">
          <a:extLst>
            <a:ext uri="{FF2B5EF4-FFF2-40B4-BE49-F238E27FC236}">
              <a16:creationId xmlns:a16="http://schemas.microsoft.com/office/drawing/2014/main" id="{00000000-0008-0000-0000-0000B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0427850"/>
          <a:ext cx="3714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46" name="Imagem 445" descr="http://www.censo2010.ibge.gov.br/sinopse/images/barra_percent_BG.gif">
          <a:extLst>
            <a:ext uri="{FF2B5EF4-FFF2-40B4-BE49-F238E27FC236}">
              <a16:creationId xmlns:a16="http://schemas.microsoft.com/office/drawing/2014/main" id="{00000000-0008-0000-0000-0000B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080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180975</xdr:colOff>
      <xdr:row>222</xdr:row>
      <xdr:rowOff>0</xdr:rowOff>
    </xdr:to>
    <xdr:pic>
      <xdr:nvPicPr>
        <xdr:cNvPr id="447" name="Imagem 446" descr="http://www.censo2010.ibge.gov.br/sinopse/images/barra_percent_BG.gif">
          <a:extLst>
            <a:ext uri="{FF2B5EF4-FFF2-40B4-BE49-F238E27FC236}">
              <a16:creationId xmlns:a16="http://schemas.microsoft.com/office/drawing/2014/main" id="{00000000-0008-0000-0000-0000B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08088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180975</xdr:colOff>
      <xdr:row>222</xdr:row>
      <xdr:rowOff>0</xdr:rowOff>
    </xdr:to>
    <xdr:pic>
      <xdr:nvPicPr>
        <xdr:cNvPr id="448" name="Imagem 447" descr="http://www.censo2010.ibge.gov.br/sinopse/images/barra_percent_BG.gif">
          <a:extLst>
            <a:ext uri="{FF2B5EF4-FFF2-40B4-BE49-F238E27FC236}">
              <a16:creationId xmlns:a16="http://schemas.microsoft.com/office/drawing/2014/main" id="{00000000-0008-0000-0000-0000C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08088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49" name="Imagem 448" descr="http://www.censo2010.ibge.gov.br/sinopse/images/barra_percent_BG.gif">
          <a:extLst>
            <a:ext uri="{FF2B5EF4-FFF2-40B4-BE49-F238E27FC236}">
              <a16:creationId xmlns:a16="http://schemas.microsoft.com/office/drawing/2014/main" id="{00000000-0008-0000-0000-0000C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1570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333375</xdr:colOff>
      <xdr:row>222</xdr:row>
      <xdr:rowOff>0</xdr:rowOff>
    </xdr:to>
    <xdr:pic>
      <xdr:nvPicPr>
        <xdr:cNvPr id="450" name="Imagem 449" descr="http://www.censo2010.ibge.gov.br/sinopse/images/barra_percent_BG.gif">
          <a:extLst>
            <a:ext uri="{FF2B5EF4-FFF2-40B4-BE49-F238E27FC236}">
              <a16:creationId xmlns:a16="http://schemas.microsoft.com/office/drawing/2014/main" id="{00000000-0008-0000-0000-0000C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15708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333375</xdr:colOff>
      <xdr:row>222</xdr:row>
      <xdr:rowOff>0</xdr:rowOff>
    </xdr:to>
    <xdr:pic>
      <xdr:nvPicPr>
        <xdr:cNvPr id="451" name="Imagem 450" descr="http://www.censo2010.ibge.gov.br/sinopse/images/barra_percent_BG.gif">
          <a:extLst>
            <a:ext uri="{FF2B5EF4-FFF2-40B4-BE49-F238E27FC236}">
              <a16:creationId xmlns:a16="http://schemas.microsoft.com/office/drawing/2014/main" id="{00000000-0008-0000-0000-0000C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15708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52" name="Imagem 451" descr="http://www.censo2010.ibge.gov.br/sinopse/images/barra_percent_BG.gif">
          <a:extLst>
            <a:ext uri="{FF2B5EF4-FFF2-40B4-BE49-F238E27FC236}">
              <a16:creationId xmlns:a16="http://schemas.microsoft.com/office/drawing/2014/main" id="{00000000-0008-0000-0000-0000C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195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161925</xdr:colOff>
      <xdr:row>222</xdr:row>
      <xdr:rowOff>0</xdr:rowOff>
    </xdr:to>
    <xdr:pic>
      <xdr:nvPicPr>
        <xdr:cNvPr id="453" name="Imagem 452" descr="http://www.censo2010.ibge.gov.br/sinopse/images/barra_percent_BG.gif">
          <a:extLst>
            <a:ext uri="{FF2B5EF4-FFF2-40B4-BE49-F238E27FC236}">
              <a16:creationId xmlns:a16="http://schemas.microsoft.com/office/drawing/2014/main" id="{00000000-0008-0000-0000-0000C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1951850"/>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161925</xdr:colOff>
      <xdr:row>222</xdr:row>
      <xdr:rowOff>0</xdr:rowOff>
    </xdr:to>
    <xdr:pic>
      <xdr:nvPicPr>
        <xdr:cNvPr id="454" name="Imagem 453" descr="http://www.censo2010.ibge.gov.br/sinopse/images/barra_percent_BG.gif">
          <a:extLst>
            <a:ext uri="{FF2B5EF4-FFF2-40B4-BE49-F238E27FC236}">
              <a16:creationId xmlns:a16="http://schemas.microsoft.com/office/drawing/2014/main" id="{00000000-0008-0000-0000-0000C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1951850"/>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55" name="Imagem 454" descr="http://www.censo2010.ibge.gov.br/sinopse/images/barra_percent_BG.gif">
          <a:extLst>
            <a:ext uri="{FF2B5EF4-FFF2-40B4-BE49-F238E27FC236}">
              <a16:creationId xmlns:a16="http://schemas.microsoft.com/office/drawing/2014/main" id="{00000000-0008-0000-0000-0000C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2523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285750</xdr:colOff>
      <xdr:row>222</xdr:row>
      <xdr:rowOff>0</xdr:rowOff>
    </xdr:to>
    <xdr:pic>
      <xdr:nvPicPr>
        <xdr:cNvPr id="456" name="Imagem 455" descr="http://www.censo2010.ibge.gov.br/sinopse/images/barra_percent_BG.gif">
          <a:extLst>
            <a:ext uri="{FF2B5EF4-FFF2-40B4-BE49-F238E27FC236}">
              <a16:creationId xmlns:a16="http://schemas.microsoft.com/office/drawing/2014/main" id="{00000000-0008-0000-0000-0000C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2523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285750</xdr:colOff>
      <xdr:row>222</xdr:row>
      <xdr:rowOff>0</xdr:rowOff>
    </xdr:to>
    <xdr:pic>
      <xdr:nvPicPr>
        <xdr:cNvPr id="457" name="Imagem 456" descr="http://www.censo2010.ibge.gov.br/sinopse/images/barra_percent_BG.gif">
          <a:extLst>
            <a:ext uri="{FF2B5EF4-FFF2-40B4-BE49-F238E27FC236}">
              <a16:creationId xmlns:a16="http://schemas.microsoft.com/office/drawing/2014/main" id="{00000000-0008-0000-0000-0000C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2523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58" name="Imagem 457" descr="http://www.censo2010.ibge.gov.br/sinopse/images/barra_percent_BG.gif">
          <a:extLst>
            <a:ext uri="{FF2B5EF4-FFF2-40B4-BE49-F238E27FC236}">
              <a16:creationId xmlns:a16="http://schemas.microsoft.com/office/drawing/2014/main" id="{00000000-0008-0000-0000-0000C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2904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114300</xdr:colOff>
      <xdr:row>222</xdr:row>
      <xdr:rowOff>0</xdr:rowOff>
    </xdr:to>
    <xdr:pic>
      <xdr:nvPicPr>
        <xdr:cNvPr id="459" name="Imagem 458" descr="http://www.censo2010.ibge.gov.br/sinopse/images/barra_percent_BG.gif">
          <a:extLst>
            <a:ext uri="{FF2B5EF4-FFF2-40B4-BE49-F238E27FC236}">
              <a16:creationId xmlns:a16="http://schemas.microsoft.com/office/drawing/2014/main" id="{00000000-0008-0000-0000-0000C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2904350"/>
          <a:ext cx="1143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114300</xdr:colOff>
      <xdr:row>222</xdr:row>
      <xdr:rowOff>0</xdr:rowOff>
    </xdr:to>
    <xdr:pic>
      <xdr:nvPicPr>
        <xdr:cNvPr id="460" name="Imagem 459" descr="http://www.censo2010.ibge.gov.br/sinopse/images/barra_percent_BG.gif">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2904350"/>
          <a:ext cx="1143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61" name="Imagem 460" descr="http://www.censo2010.ibge.gov.br/sinopse/images/barra_percent_BG.gif">
          <a:extLst>
            <a:ext uri="{FF2B5EF4-FFF2-40B4-BE49-F238E27FC236}">
              <a16:creationId xmlns:a16="http://schemas.microsoft.com/office/drawing/2014/main" id="{00000000-0008-0000-0000-0000C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3285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200025</xdr:colOff>
      <xdr:row>222</xdr:row>
      <xdr:rowOff>0</xdr:rowOff>
    </xdr:to>
    <xdr:pic>
      <xdr:nvPicPr>
        <xdr:cNvPr id="462" name="Imagem 461" descr="http://www.censo2010.ibge.gov.br/sinopse/images/barra_percent_BG.gif">
          <a:extLst>
            <a:ext uri="{FF2B5EF4-FFF2-40B4-BE49-F238E27FC236}">
              <a16:creationId xmlns:a16="http://schemas.microsoft.com/office/drawing/2014/main" id="{00000000-0008-0000-0000-0000C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32853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200025</xdr:colOff>
      <xdr:row>222</xdr:row>
      <xdr:rowOff>0</xdr:rowOff>
    </xdr:to>
    <xdr:pic>
      <xdr:nvPicPr>
        <xdr:cNvPr id="463" name="Imagem 462" descr="http://www.censo2010.ibge.gov.br/sinopse/images/barra_percent_BG.gif">
          <a:extLst>
            <a:ext uri="{FF2B5EF4-FFF2-40B4-BE49-F238E27FC236}">
              <a16:creationId xmlns:a16="http://schemas.microsoft.com/office/drawing/2014/main" id="{00000000-0008-0000-0000-0000C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3285350"/>
          <a:ext cx="2000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64" name="Imagem 463" descr="http://www.censo2010.ibge.gov.br/sinopse/images/barra_percent_BG.gif">
          <a:extLst>
            <a:ext uri="{FF2B5EF4-FFF2-40B4-BE49-F238E27FC236}">
              <a16:creationId xmlns:a16="http://schemas.microsoft.com/office/drawing/2014/main" id="{00000000-0008-0000-0000-0000D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3666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142875</xdr:colOff>
      <xdr:row>222</xdr:row>
      <xdr:rowOff>0</xdr:rowOff>
    </xdr:to>
    <xdr:pic>
      <xdr:nvPicPr>
        <xdr:cNvPr id="465" name="Imagem 464" descr="http://www.censo2010.ibge.gov.br/sinopse/images/barra_percent_BG.gif">
          <a:extLst>
            <a:ext uri="{FF2B5EF4-FFF2-40B4-BE49-F238E27FC236}">
              <a16:creationId xmlns:a16="http://schemas.microsoft.com/office/drawing/2014/main" id="{00000000-0008-0000-0000-0000D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36663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142875</xdr:colOff>
      <xdr:row>222</xdr:row>
      <xdr:rowOff>0</xdr:rowOff>
    </xdr:to>
    <xdr:pic>
      <xdr:nvPicPr>
        <xdr:cNvPr id="466" name="Imagem 465" descr="http://www.censo2010.ibge.gov.br/sinopse/images/barra_percent_BG.gif">
          <a:extLst>
            <a:ext uri="{FF2B5EF4-FFF2-40B4-BE49-F238E27FC236}">
              <a16:creationId xmlns:a16="http://schemas.microsoft.com/office/drawing/2014/main" id="{00000000-0008-0000-0000-0000D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36663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67" name="Imagem 466" descr="http://www.censo2010.ibge.gov.br/sinopse/images/barra_percent_BG.gif">
          <a:extLst>
            <a:ext uri="{FF2B5EF4-FFF2-40B4-BE49-F238E27FC236}">
              <a16:creationId xmlns:a16="http://schemas.microsoft.com/office/drawing/2014/main" id="{00000000-0008-0000-0000-0000D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404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468" name="Imagem 467" descr="http://www.censo2010.ibge.gov.br/sinopse/images/barra_percent_BG.gif">
          <a:extLst>
            <a:ext uri="{FF2B5EF4-FFF2-40B4-BE49-F238E27FC236}">
              <a16:creationId xmlns:a16="http://schemas.microsoft.com/office/drawing/2014/main" id="{00000000-0008-0000-0000-0000D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4047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469" name="Imagem 468" descr="http://www.censo2010.ibge.gov.br/sinopse/images/barra_percent_BG.gif">
          <a:extLst>
            <a:ext uri="{FF2B5EF4-FFF2-40B4-BE49-F238E27FC236}">
              <a16:creationId xmlns:a16="http://schemas.microsoft.com/office/drawing/2014/main" id="{00000000-0008-0000-0000-0000D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4047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70" name="Imagem 469" descr="http://www.censo2010.ibge.gov.br/sinopse/images/barra_percent_BG.gif">
          <a:extLst>
            <a:ext uri="{FF2B5EF4-FFF2-40B4-BE49-F238E27FC236}">
              <a16:creationId xmlns:a16="http://schemas.microsoft.com/office/drawing/2014/main" id="{00000000-0008-0000-0000-0000D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4428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471" name="Imagem 470" descr="http://www.censo2010.ibge.gov.br/sinopse/images/barra_percent_BG.gif">
          <a:extLst>
            <a:ext uri="{FF2B5EF4-FFF2-40B4-BE49-F238E27FC236}">
              <a16:creationId xmlns:a16="http://schemas.microsoft.com/office/drawing/2014/main" id="{00000000-0008-0000-0000-0000D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4428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472" name="Imagem 471" descr="http://www.censo2010.ibge.gov.br/sinopse/images/barra_percent_BG.gif">
          <a:extLst>
            <a:ext uri="{FF2B5EF4-FFF2-40B4-BE49-F238E27FC236}">
              <a16:creationId xmlns:a16="http://schemas.microsoft.com/office/drawing/2014/main" id="{00000000-0008-0000-0000-0000D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4428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73" name="Imagem 472" descr="http://www.censo2010.ibge.gov.br/sinopse/images/barra_percent_BG.gif">
          <a:extLst>
            <a:ext uri="{FF2B5EF4-FFF2-40B4-BE49-F238E27FC236}">
              <a16:creationId xmlns:a16="http://schemas.microsoft.com/office/drawing/2014/main" id="{00000000-0008-0000-0000-0000D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480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474" name="Imagem 473" descr="http://www.censo2010.ibge.gov.br/sinopse/images/barra_percent_BG.gif">
          <a:extLst>
            <a:ext uri="{FF2B5EF4-FFF2-40B4-BE49-F238E27FC236}">
              <a16:creationId xmlns:a16="http://schemas.microsoft.com/office/drawing/2014/main" id="{00000000-0008-0000-0000-0000D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4809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475" name="Imagem 474" descr="http://www.censo2010.ibge.gov.br/sinopse/images/barra_percent_BG.gif">
          <a:extLst>
            <a:ext uri="{FF2B5EF4-FFF2-40B4-BE49-F238E27FC236}">
              <a16:creationId xmlns:a16="http://schemas.microsoft.com/office/drawing/2014/main" id="{00000000-0008-0000-0000-0000D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4809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76" name="Imagem 475" descr="http://www.censo2010.ibge.gov.br/sinopse/images/barra_percent_BG.gif">
          <a:extLst>
            <a:ext uri="{FF2B5EF4-FFF2-40B4-BE49-F238E27FC236}">
              <a16:creationId xmlns:a16="http://schemas.microsoft.com/office/drawing/2014/main" id="{00000000-0008-0000-0000-0000D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5190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276225</xdr:colOff>
      <xdr:row>222</xdr:row>
      <xdr:rowOff>0</xdr:rowOff>
    </xdr:to>
    <xdr:pic>
      <xdr:nvPicPr>
        <xdr:cNvPr id="477" name="Imagem 476" descr="http://www.censo2010.ibge.gov.br/sinopse/images/barra_percent_BG.gif">
          <a:extLst>
            <a:ext uri="{FF2B5EF4-FFF2-40B4-BE49-F238E27FC236}">
              <a16:creationId xmlns:a16="http://schemas.microsoft.com/office/drawing/2014/main" id="{00000000-0008-0000-0000-0000D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51903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276225</xdr:colOff>
      <xdr:row>222</xdr:row>
      <xdr:rowOff>0</xdr:rowOff>
    </xdr:to>
    <xdr:pic>
      <xdr:nvPicPr>
        <xdr:cNvPr id="478" name="Imagem 477" descr="http://www.censo2010.ibge.gov.br/sinopse/images/barra_percent_BG.gif">
          <a:extLst>
            <a:ext uri="{FF2B5EF4-FFF2-40B4-BE49-F238E27FC236}">
              <a16:creationId xmlns:a16="http://schemas.microsoft.com/office/drawing/2014/main" id="{00000000-0008-0000-0000-0000D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51903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79" name="Imagem 478" descr="http://www.censo2010.ibge.gov.br/sinopse/images/barra_percent_BG.gif">
          <a:extLst>
            <a:ext uri="{FF2B5EF4-FFF2-40B4-BE49-F238E27FC236}">
              <a16:creationId xmlns:a16="http://schemas.microsoft.com/office/drawing/2014/main" id="{00000000-0008-0000-0000-0000D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557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480" name="Imagem 479" descr="http://www.censo2010.ibge.gov.br/sinopse/images/barra_percent_BG.gif">
          <a:extLst>
            <a:ext uri="{FF2B5EF4-FFF2-40B4-BE49-F238E27FC236}">
              <a16:creationId xmlns:a16="http://schemas.microsoft.com/office/drawing/2014/main" id="{00000000-0008-0000-0000-0000E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5571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481" name="Imagem 480" descr="http://www.censo2010.ibge.gov.br/sinopse/images/barra_percent_BG.gif">
          <a:extLst>
            <a:ext uri="{FF2B5EF4-FFF2-40B4-BE49-F238E27FC236}">
              <a16:creationId xmlns:a16="http://schemas.microsoft.com/office/drawing/2014/main" id="{00000000-0008-0000-0000-0000E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5571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82" name="Imagem 481" descr="http://www.censo2010.ibge.gov.br/sinopse/images/barra_percent_BG.gif">
          <a:extLst>
            <a:ext uri="{FF2B5EF4-FFF2-40B4-BE49-F238E27FC236}">
              <a16:creationId xmlns:a16="http://schemas.microsoft.com/office/drawing/2014/main" id="{00000000-0008-0000-0000-0000E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595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152400</xdr:colOff>
      <xdr:row>222</xdr:row>
      <xdr:rowOff>0</xdr:rowOff>
    </xdr:to>
    <xdr:pic>
      <xdr:nvPicPr>
        <xdr:cNvPr id="483" name="Imagem 482" descr="http://www.censo2010.ibge.gov.br/sinopse/images/barra_percent_BG.gif">
          <a:extLst>
            <a:ext uri="{FF2B5EF4-FFF2-40B4-BE49-F238E27FC236}">
              <a16:creationId xmlns:a16="http://schemas.microsoft.com/office/drawing/2014/main" id="{00000000-0008-0000-0000-0000E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5952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152400</xdr:colOff>
      <xdr:row>222</xdr:row>
      <xdr:rowOff>0</xdr:rowOff>
    </xdr:to>
    <xdr:pic>
      <xdr:nvPicPr>
        <xdr:cNvPr id="484" name="Imagem 483" descr="http://www.censo2010.ibge.gov.br/sinopse/images/barra_percent_BG.gif">
          <a:extLst>
            <a:ext uri="{FF2B5EF4-FFF2-40B4-BE49-F238E27FC236}">
              <a16:creationId xmlns:a16="http://schemas.microsoft.com/office/drawing/2014/main" id="{00000000-0008-0000-0000-0000E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5952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85" name="Imagem 484" descr="http://www.censo2010.ibge.gov.br/sinopse/images/barra_percent_BG.gif">
          <a:extLst>
            <a:ext uri="{FF2B5EF4-FFF2-40B4-BE49-F238E27FC236}">
              <a16:creationId xmlns:a16="http://schemas.microsoft.com/office/drawing/2014/main" id="{00000000-0008-0000-0000-0000E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690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486" name="Imagem 485" descr="http://www.censo2010.ibge.gov.br/sinopse/images/barra_percent_BG.gif">
          <a:extLst>
            <a:ext uri="{FF2B5EF4-FFF2-40B4-BE49-F238E27FC236}">
              <a16:creationId xmlns:a16="http://schemas.microsoft.com/office/drawing/2014/main" id="{00000000-0008-0000-0000-0000E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69048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487" name="Imagem 486" descr="http://www.censo2010.ibge.gov.br/sinopse/images/barra_percent_BG.gif">
          <a:extLst>
            <a:ext uri="{FF2B5EF4-FFF2-40B4-BE49-F238E27FC236}">
              <a16:creationId xmlns:a16="http://schemas.microsoft.com/office/drawing/2014/main" id="{00000000-0008-0000-0000-0000E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69048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88" name="Imagem 487" descr="http://www.censo2010.ibge.gov.br/sinopse/images/barra_percent_BG.gif">
          <a:extLst>
            <a:ext uri="{FF2B5EF4-FFF2-40B4-BE49-F238E27FC236}">
              <a16:creationId xmlns:a16="http://schemas.microsoft.com/office/drawing/2014/main" id="{00000000-0008-0000-0000-0000E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728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447675</xdr:colOff>
      <xdr:row>222</xdr:row>
      <xdr:rowOff>0</xdr:rowOff>
    </xdr:to>
    <xdr:pic>
      <xdr:nvPicPr>
        <xdr:cNvPr id="489" name="Imagem 488" descr="http://www.censo2010.ibge.gov.br/sinopse/images/barra_percent_BG.gif">
          <a:extLst>
            <a:ext uri="{FF2B5EF4-FFF2-40B4-BE49-F238E27FC236}">
              <a16:creationId xmlns:a16="http://schemas.microsoft.com/office/drawing/2014/main" id="{00000000-0008-0000-0000-0000E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7285850"/>
          <a:ext cx="447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447675</xdr:colOff>
      <xdr:row>222</xdr:row>
      <xdr:rowOff>0</xdr:rowOff>
    </xdr:to>
    <xdr:pic>
      <xdr:nvPicPr>
        <xdr:cNvPr id="490" name="Imagem 489" descr="http://www.censo2010.ibge.gov.br/sinopse/images/barra_percent_BG.gif">
          <a:extLst>
            <a:ext uri="{FF2B5EF4-FFF2-40B4-BE49-F238E27FC236}">
              <a16:creationId xmlns:a16="http://schemas.microsoft.com/office/drawing/2014/main" id="{00000000-0008-0000-0000-0000E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7285850"/>
          <a:ext cx="447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91" name="Imagem 490" descr="http://www.censo2010.ibge.gov.br/sinopse/images/barra_percent_BG.gif">
          <a:extLst>
            <a:ext uri="{FF2B5EF4-FFF2-40B4-BE49-F238E27FC236}">
              <a16:creationId xmlns:a16="http://schemas.microsoft.com/office/drawing/2014/main" id="{00000000-0008-0000-0000-0000E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766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161925</xdr:colOff>
      <xdr:row>222</xdr:row>
      <xdr:rowOff>0</xdr:rowOff>
    </xdr:to>
    <xdr:pic>
      <xdr:nvPicPr>
        <xdr:cNvPr id="492" name="Imagem 491" descr="http://www.censo2010.ibge.gov.br/sinopse/images/barra_percent_BG.gif">
          <a:extLst>
            <a:ext uri="{FF2B5EF4-FFF2-40B4-BE49-F238E27FC236}">
              <a16:creationId xmlns:a16="http://schemas.microsoft.com/office/drawing/2014/main" id="{00000000-0008-0000-0000-0000E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7666850"/>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161925</xdr:colOff>
      <xdr:row>222</xdr:row>
      <xdr:rowOff>0</xdr:rowOff>
    </xdr:to>
    <xdr:pic>
      <xdr:nvPicPr>
        <xdr:cNvPr id="493" name="Imagem 492" descr="http://www.censo2010.ibge.gov.br/sinopse/images/barra_percent_BG.gif">
          <a:extLst>
            <a:ext uri="{FF2B5EF4-FFF2-40B4-BE49-F238E27FC236}">
              <a16:creationId xmlns:a16="http://schemas.microsoft.com/office/drawing/2014/main" id="{00000000-0008-0000-0000-0000E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7666850"/>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94" name="Imagem 493" descr="http://www.censo2010.ibge.gov.br/sinopse/images/barra_percent_BG.gif">
          <a:extLst>
            <a:ext uri="{FF2B5EF4-FFF2-40B4-BE49-F238E27FC236}">
              <a16:creationId xmlns:a16="http://schemas.microsoft.com/office/drawing/2014/main" id="{00000000-0008-0000-0000-0000E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8047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495" name="Imagem 494" descr="http://www.censo2010.ibge.gov.br/sinopse/images/barra_percent_BG.gif">
          <a:extLst>
            <a:ext uri="{FF2B5EF4-FFF2-40B4-BE49-F238E27FC236}">
              <a16:creationId xmlns:a16="http://schemas.microsoft.com/office/drawing/2014/main" id="{00000000-0008-0000-0000-0000E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80478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496" name="Imagem 495" descr="http://www.censo2010.ibge.gov.br/sinopse/images/barra_percent_BG.gif">
          <a:extLst>
            <a:ext uri="{FF2B5EF4-FFF2-40B4-BE49-F238E27FC236}">
              <a16:creationId xmlns:a16="http://schemas.microsoft.com/office/drawing/2014/main" id="{00000000-0008-0000-0000-0000F0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80478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497" name="Imagem 496" descr="http://www.censo2010.ibge.gov.br/sinopse/images/barra_percent_BG.gif">
          <a:extLst>
            <a:ext uri="{FF2B5EF4-FFF2-40B4-BE49-F238E27FC236}">
              <a16:creationId xmlns:a16="http://schemas.microsoft.com/office/drawing/2014/main" id="{00000000-0008-0000-0000-0000F1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861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498" name="Imagem 497" descr="http://www.censo2010.ibge.gov.br/sinopse/images/barra_percent_BG.gif">
          <a:extLst>
            <a:ext uri="{FF2B5EF4-FFF2-40B4-BE49-F238E27FC236}">
              <a16:creationId xmlns:a16="http://schemas.microsoft.com/office/drawing/2014/main" id="{00000000-0008-0000-0000-0000F2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86193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499" name="Imagem 498" descr="http://www.censo2010.ibge.gov.br/sinopse/images/barra_percent_BG.gif">
          <a:extLst>
            <a:ext uri="{FF2B5EF4-FFF2-40B4-BE49-F238E27FC236}">
              <a16:creationId xmlns:a16="http://schemas.microsoft.com/office/drawing/2014/main" id="{00000000-0008-0000-0000-0000F3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86193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00" name="Imagem 499" descr="http://www.censo2010.ibge.gov.br/sinopse/images/barra_percent_BG.gif">
          <a:extLst>
            <a:ext uri="{FF2B5EF4-FFF2-40B4-BE49-F238E27FC236}">
              <a16:creationId xmlns:a16="http://schemas.microsoft.com/office/drawing/2014/main" id="{00000000-0008-0000-0000-0000F4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9571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501" name="Imagem 500" descr="http://www.censo2010.ibge.gov.br/sinopse/images/barra_percent_BG.gif">
          <a:extLst>
            <a:ext uri="{FF2B5EF4-FFF2-40B4-BE49-F238E27FC236}">
              <a16:creationId xmlns:a16="http://schemas.microsoft.com/office/drawing/2014/main" id="{00000000-0008-0000-0000-0000F5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9571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502" name="Imagem 501" descr="http://www.censo2010.ibge.gov.br/sinopse/images/barra_percent_BG.gif">
          <a:extLst>
            <a:ext uri="{FF2B5EF4-FFF2-40B4-BE49-F238E27FC236}">
              <a16:creationId xmlns:a16="http://schemas.microsoft.com/office/drawing/2014/main" id="{00000000-0008-0000-0000-0000F6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9571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03" name="Imagem 502" descr="http://www.censo2010.ibge.gov.br/sinopse/images/barra_percent_BG.gif">
          <a:extLst>
            <a:ext uri="{FF2B5EF4-FFF2-40B4-BE49-F238E27FC236}">
              <a16:creationId xmlns:a16="http://schemas.microsoft.com/office/drawing/2014/main" id="{00000000-0008-0000-0000-0000F7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7995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66675</xdr:colOff>
      <xdr:row>222</xdr:row>
      <xdr:rowOff>0</xdr:rowOff>
    </xdr:to>
    <xdr:pic>
      <xdr:nvPicPr>
        <xdr:cNvPr id="504" name="Imagem 503" descr="http://www.censo2010.ibge.gov.br/sinopse/images/barra_percent_BG.gif">
          <a:extLst>
            <a:ext uri="{FF2B5EF4-FFF2-40B4-BE49-F238E27FC236}">
              <a16:creationId xmlns:a16="http://schemas.microsoft.com/office/drawing/2014/main" id="{00000000-0008-0000-0000-0000F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79952850"/>
          <a:ext cx="66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66675</xdr:colOff>
      <xdr:row>222</xdr:row>
      <xdr:rowOff>0</xdr:rowOff>
    </xdr:to>
    <xdr:pic>
      <xdr:nvPicPr>
        <xdr:cNvPr id="505" name="Imagem 504" descr="http://www.censo2010.ibge.gov.br/sinopse/images/barra_percent_BG.gif">
          <a:extLst>
            <a:ext uri="{FF2B5EF4-FFF2-40B4-BE49-F238E27FC236}">
              <a16:creationId xmlns:a16="http://schemas.microsoft.com/office/drawing/2014/main" id="{00000000-0008-0000-0000-0000F9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79952850"/>
          <a:ext cx="66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06" name="Imagem 505" descr="http://www.censo2010.ibge.gov.br/sinopse/images/barra_percent_BG.gif">
          <a:extLst>
            <a:ext uri="{FF2B5EF4-FFF2-40B4-BE49-F238E27FC236}">
              <a16:creationId xmlns:a16="http://schemas.microsoft.com/office/drawing/2014/main" id="{00000000-0008-0000-0000-0000FA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071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123825</xdr:colOff>
      <xdr:row>222</xdr:row>
      <xdr:rowOff>0</xdr:rowOff>
    </xdr:to>
    <xdr:pic>
      <xdr:nvPicPr>
        <xdr:cNvPr id="507" name="Imagem 506" descr="http://www.censo2010.ibge.gov.br/sinopse/images/barra_percent_BG.gif">
          <a:extLst>
            <a:ext uri="{FF2B5EF4-FFF2-40B4-BE49-F238E27FC236}">
              <a16:creationId xmlns:a16="http://schemas.microsoft.com/office/drawing/2014/main" id="{00000000-0008-0000-0000-0000FB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07148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123825</xdr:colOff>
      <xdr:row>222</xdr:row>
      <xdr:rowOff>0</xdr:rowOff>
    </xdr:to>
    <xdr:pic>
      <xdr:nvPicPr>
        <xdr:cNvPr id="508" name="Imagem 507" descr="http://www.censo2010.ibge.gov.br/sinopse/images/barra_percent_BG.gif">
          <a:extLst>
            <a:ext uri="{FF2B5EF4-FFF2-40B4-BE49-F238E27FC236}">
              <a16:creationId xmlns:a16="http://schemas.microsoft.com/office/drawing/2014/main" id="{00000000-0008-0000-0000-0000F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07148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09" name="Imagem 508" descr="http://www.censo2010.ibge.gov.br/sinopse/images/barra_percent_BG.gif">
          <a:extLst>
            <a:ext uri="{FF2B5EF4-FFF2-40B4-BE49-F238E27FC236}">
              <a16:creationId xmlns:a16="http://schemas.microsoft.com/office/drawing/2014/main" id="{00000000-0008-0000-0000-0000FD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166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190500</xdr:colOff>
      <xdr:row>222</xdr:row>
      <xdr:rowOff>0</xdr:rowOff>
    </xdr:to>
    <xdr:pic>
      <xdr:nvPicPr>
        <xdr:cNvPr id="510" name="Imagem 509" descr="http://www.censo2010.ibge.gov.br/sinopse/images/barra_percent_BG.gif">
          <a:extLst>
            <a:ext uri="{FF2B5EF4-FFF2-40B4-BE49-F238E27FC236}">
              <a16:creationId xmlns:a16="http://schemas.microsoft.com/office/drawing/2014/main" id="{00000000-0008-0000-0000-0000FE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1667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190500</xdr:colOff>
      <xdr:row>222</xdr:row>
      <xdr:rowOff>0</xdr:rowOff>
    </xdr:to>
    <xdr:pic>
      <xdr:nvPicPr>
        <xdr:cNvPr id="511" name="Imagem 510" descr="http://www.censo2010.ibge.gov.br/sinopse/images/barra_percent_BG.gif">
          <a:extLst>
            <a:ext uri="{FF2B5EF4-FFF2-40B4-BE49-F238E27FC236}">
              <a16:creationId xmlns:a16="http://schemas.microsoft.com/office/drawing/2014/main" id="{00000000-0008-0000-0000-0000FF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16673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12" name="Imagem 511" descr="http://www.censo2010.ibge.gov.br/sinopse/images/barra_percent_BG.gif">
          <a:extLst>
            <a:ext uri="{FF2B5EF4-FFF2-40B4-BE49-F238E27FC236}">
              <a16:creationId xmlns:a16="http://schemas.microsoft.com/office/drawing/2014/main" id="{00000000-0008-0000-0000-00000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242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513" name="Imagem 512" descr="http://www.censo2010.ibge.gov.br/sinopse/images/barra_percent_BG.gif">
          <a:extLst>
            <a:ext uri="{FF2B5EF4-FFF2-40B4-BE49-F238E27FC236}">
              <a16:creationId xmlns:a16="http://schemas.microsoft.com/office/drawing/2014/main" id="{00000000-0008-0000-0000-00000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2429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514" name="Imagem 513" descr="http://www.censo2010.ibge.gov.br/sinopse/images/barra_percent_BG.gif">
          <a:extLst>
            <a:ext uri="{FF2B5EF4-FFF2-40B4-BE49-F238E27FC236}">
              <a16:creationId xmlns:a16="http://schemas.microsoft.com/office/drawing/2014/main" id="{00000000-0008-0000-0000-00000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2429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15" name="Imagem 514" descr="http://www.censo2010.ibge.gov.br/sinopse/images/barra_percent_BG.gif">
          <a:extLst>
            <a:ext uri="{FF2B5EF4-FFF2-40B4-BE49-F238E27FC236}">
              <a16:creationId xmlns:a16="http://schemas.microsoft.com/office/drawing/2014/main" id="{00000000-0008-0000-0000-00000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319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266700</xdr:colOff>
      <xdr:row>222</xdr:row>
      <xdr:rowOff>0</xdr:rowOff>
    </xdr:to>
    <xdr:pic>
      <xdr:nvPicPr>
        <xdr:cNvPr id="516" name="Imagem 515" descr="http://www.censo2010.ibge.gov.br/sinopse/images/barra_percent_BG.gif">
          <a:extLst>
            <a:ext uri="{FF2B5EF4-FFF2-40B4-BE49-F238E27FC236}">
              <a16:creationId xmlns:a16="http://schemas.microsoft.com/office/drawing/2014/main" id="{00000000-0008-0000-0000-00000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31913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266700</xdr:colOff>
      <xdr:row>222</xdr:row>
      <xdr:rowOff>0</xdr:rowOff>
    </xdr:to>
    <xdr:pic>
      <xdr:nvPicPr>
        <xdr:cNvPr id="517" name="Imagem 516" descr="http://www.censo2010.ibge.gov.br/sinopse/images/barra_percent_BG.gif">
          <a:extLst>
            <a:ext uri="{FF2B5EF4-FFF2-40B4-BE49-F238E27FC236}">
              <a16:creationId xmlns:a16="http://schemas.microsoft.com/office/drawing/2014/main" id="{00000000-0008-0000-0000-00000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3191350"/>
          <a:ext cx="2667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18" name="Imagem 517" descr="http://www.censo2010.ibge.gov.br/sinopse/images/barra_percent_BG.gif">
          <a:extLst>
            <a:ext uri="{FF2B5EF4-FFF2-40B4-BE49-F238E27FC236}">
              <a16:creationId xmlns:a16="http://schemas.microsoft.com/office/drawing/2014/main" id="{00000000-0008-0000-0000-00000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357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519" name="Imagem 518" descr="http://www.censo2010.ibge.gov.br/sinopse/images/barra_percent_BG.gif">
          <a:extLst>
            <a:ext uri="{FF2B5EF4-FFF2-40B4-BE49-F238E27FC236}">
              <a16:creationId xmlns:a16="http://schemas.microsoft.com/office/drawing/2014/main" id="{00000000-0008-0000-0000-00000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35723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520" name="Imagem 519" descr="http://www.censo2010.ibge.gov.br/sinopse/images/barra_percent_BG.gif">
          <a:extLst>
            <a:ext uri="{FF2B5EF4-FFF2-40B4-BE49-F238E27FC236}">
              <a16:creationId xmlns:a16="http://schemas.microsoft.com/office/drawing/2014/main" id="{00000000-0008-0000-0000-00000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35723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21" name="Imagem 520" descr="http://www.censo2010.ibge.gov.br/sinopse/images/barra_percent_BG.gif">
          <a:extLst>
            <a:ext uri="{FF2B5EF4-FFF2-40B4-BE49-F238E27FC236}">
              <a16:creationId xmlns:a16="http://schemas.microsoft.com/office/drawing/2014/main" id="{00000000-0008-0000-0000-00000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3953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333375</xdr:colOff>
      <xdr:row>222</xdr:row>
      <xdr:rowOff>0</xdr:rowOff>
    </xdr:to>
    <xdr:pic>
      <xdr:nvPicPr>
        <xdr:cNvPr id="522" name="Imagem 521" descr="http://www.censo2010.ibge.gov.br/sinopse/images/barra_percent_BG.gif">
          <a:extLst>
            <a:ext uri="{FF2B5EF4-FFF2-40B4-BE49-F238E27FC236}">
              <a16:creationId xmlns:a16="http://schemas.microsoft.com/office/drawing/2014/main" id="{00000000-0008-0000-0000-00000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3953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333375</xdr:colOff>
      <xdr:row>222</xdr:row>
      <xdr:rowOff>0</xdr:rowOff>
    </xdr:to>
    <xdr:pic>
      <xdr:nvPicPr>
        <xdr:cNvPr id="523" name="Imagem 522" descr="http://www.censo2010.ibge.gov.br/sinopse/images/barra_percent_BG.gif">
          <a:extLst>
            <a:ext uri="{FF2B5EF4-FFF2-40B4-BE49-F238E27FC236}">
              <a16:creationId xmlns:a16="http://schemas.microsoft.com/office/drawing/2014/main" id="{00000000-0008-0000-0000-00000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3953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24" name="Imagem 523" descr="http://www.censo2010.ibge.gov.br/sinopse/images/barra_percent_BG.gif">
          <a:extLst>
            <a:ext uri="{FF2B5EF4-FFF2-40B4-BE49-F238E27FC236}">
              <a16:creationId xmlns:a16="http://schemas.microsoft.com/office/drawing/2014/main" id="{00000000-0008-0000-0000-00000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4715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525" name="Imagem 524" descr="http://www.censo2010.ibge.gov.br/sinopse/images/barra_percent_BG.gif">
          <a:extLst>
            <a:ext uri="{FF2B5EF4-FFF2-40B4-BE49-F238E27FC236}">
              <a16:creationId xmlns:a16="http://schemas.microsoft.com/office/drawing/2014/main" id="{00000000-0008-0000-0000-00000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4715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526" name="Imagem 525" descr="http://www.censo2010.ibge.gov.br/sinopse/images/barra_percent_BG.gif">
          <a:extLst>
            <a:ext uri="{FF2B5EF4-FFF2-40B4-BE49-F238E27FC236}">
              <a16:creationId xmlns:a16="http://schemas.microsoft.com/office/drawing/2014/main" id="{00000000-0008-0000-0000-00000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4715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27" name="Imagem 526" descr="http://www.censo2010.ibge.gov.br/sinopse/images/barra_percent_BG.gif">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5667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161925</xdr:colOff>
      <xdr:row>222</xdr:row>
      <xdr:rowOff>0</xdr:rowOff>
    </xdr:to>
    <xdr:pic>
      <xdr:nvPicPr>
        <xdr:cNvPr id="528" name="Imagem 527" descr="http://www.censo2010.ibge.gov.br/sinopse/images/barra_percent_BG.gif">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5667850"/>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161925</xdr:colOff>
      <xdr:row>222</xdr:row>
      <xdr:rowOff>0</xdr:rowOff>
    </xdr:to>
    <xdr:pic>
      <xdr:nvPicPr>
        <xdr:cNvPr id="529" name="Imagem 528" descr="http://www.censo2010.ibge.gov.br/sinopse/images/barra_percent_BG.gif">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5667850"/>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30" name="Imagem 529" descr="http://www.censo2010.ibge.gov.br/sinopse/images/barra_percent_BG.gif">
          <a:extLst>
            <a:ext uri="{FF2B5EF4-FFF2-40B4-BE49-F238E27FC236}">
              <a16:creationId xmlns:a16="http://schemas.microsoft.com/office/drawing/2014/main" id="{00000000-0008-0000-0000-00001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604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531" name="Imagem 530" descr="http://www.censo2010.ibge.gov.br/sinopse/images/barra_percent_BG.gif">
          <a:extLst>
            <a:ext uri="{FF2B5EF4-FFF2-40B4-BE49-F238E27FC236}">
              <a16:creationId xmlns:a16="http://schemas.microsoft.com/office/drawing/2014/main" id="{00000000-0008-0000-0000-00001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6048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532" name="Imagem 531" descr="http://www.censo2010.ibge.gov.br/sinopse/images/barra_percent_BG.gif">
          <a:extLst>
            <a:ext uri="{FF2B5EF4-FFF2-40B4-BE49-F238E27FC236}">
              <a16:creationId xmlns:a16="http://schemas.microsoft.com/office/drawing/2014/main" id="{00000000-0008-0000-0000-00001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6048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33" name="Imagem 532" descr="http://www.censo2010.ibge.gov.br/sinopse/images/barra_percent_BG.gif">
          <a:extLst>
            <a:ext uri="{FF2B5EF4-FFF2-40B4-BE49-F238E27FC236}">
              <a16:creationId xmlns:a16="http://schemas.microsoft.com/office/drawing/2014/main" id="{00000000-0008-0000-0000-00001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6620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152400</xdr:colOff>
      <xdr:row>222</xdr:row>
      <xdr:rowOff>0</xdr:rowOff>
    </xdr:to>
    <xdr:pic>
      <xdr:nvPicPr>
        <xdr:cNvPr id="534" name="Imagem 533" descr="http://www.censo2010.ibge.gov.br/sinopse/images/barra_percent_BG.gif">
          <a:extLst>
            <a:ext uri="{FF2B5EF4-FFF2-40B4-BE49-F238E27FC236}">
              <a16:creationId xmlns:a16="http://schemas.microsoft.com/office/drawing/2014/main" id="{00000000-0008-0000-0000-00001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6620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133350</xdr:colOff>
      <xdr:row>222</xdr:row>
      <xdr:rowOff>0</xdr:rowOff>
    </xdr:to>
    <xdr:pic>
      <xdr:nvPicPr>
        <xdr:cNvPr id="535" name="Imagem 534" descr="http://www.censo2010.ibge.gov.br/sinopse/images/barra_percent_BG.gif">
          <a:extLst>
            <a:ext uri="{FF2B5EF4-FFF2-40B4-BE49-F238E27FC236}">
              <a16:creationId xmlns:a16="http://schemas.microsoft.com/office/drawing/2014/main" id="{00000000-0008-0000-0000-00001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66203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36" name="Imagem 535" descr="http://www.censo2010.ibge.gov.br/sinopse/images/barra_percent_BG.gif">
          <a:extLst>
            <a:ext uri="{FF2B5EF4-FFF2-40B4-BE49-F238E27FC236}">
              <a16:creationId xmlns:a16="http://schemas.microsoft.com/office/drawing/2014/main" id="{00000000-0008-0000-0000-00001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757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123825</xdr:colOff>
      <xdr:row>222</xdr:row>
      <xdr:rowOff>0</xdr:rowOff>
    </xdr:to>
    <xdr:pic>
      <xdr:nvPicPr>
        <xdr:cNvPr id="537" name="Imagem 536" descr="http://www.censo2010.ibge.gov.br/sinopse/images/barra_percent_BG.gif">
          <a:extLst>
            <a:ext uri="{FF2B5EF4-FFF2-40B4-BE49-F238E27FC236}">
              <a16:creationId xmlns:a16="http://schemas.microsoft.com/office/drawing/2014/main" id="{00000000-0008-0000-0000-00001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75728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123825</xdr:colOff>
      <xdr:row>222</xdr:row>
      <xdr:rowOff>0</xdr:rowOff>
    </xdr:to>
    <xdr:pic>
      <xdr:nvPicPr>
        <xdr:cNvPr id="538" name="Imagem 537" descr="http://www.censo2010.ibge.gov.br/sinopse/images/barra_percent_BG.gif">
          <a:extLst>
            <a:ext uri="{FF2B5EF4-FFF2-40B4-BE49-F238E27FC236}">
              <a16:creationId xmlns:a16="http://schemas.microsoft.com/office/drawing/2014/main" id="{00000000-0008-0000-0000-00001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75728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39" name="Imagem 538" descr="http://www.censo2010.ibge.gov.br/sinopse/images/barra_percent_BG.gif">
          <a:extLst>
            <a:ext uri="{FF2B5EF4-FFF2-40B4-BE49-F238E27FC236}">
              <a16:creationId xmlns:a16="http://schemas.microsoft.com/office/drawing/2014/main" id="{00000000-0008-0000-0000-00001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7953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540" name="Imagem 539" descr="http://www.censo2010.ibge.gov.br/sinopse/images/barra_percent_BG.gif">
          <a:extLst>
            <a:ext uri="{FF2B5EF4-FFF2-40B4-BE49-F238E27FC236}">
              <a16:creationId xmlns:a16="http://schemas.microsoft.com/office/drawing/2014/main" id="{00000000-0008-0000-0000-00001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79538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541" name="Imagem 540" descr="http://www.censo2010.ibge.gov.br/sinopse/images/barra_percent_BG.gif">
          <a:extLst>
            <a:ext uri="{FF2B5EF4-FFF2-40B4-BE49-F238E27FC236}">
              <a16:creationId xmlns:a16="http://schemas.microsoft.com/office/drawing/2014/main" id="{00000000-0008-0000-0000-00001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79538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42" name="Imagem 541" descr="http://www.censo2010.ibge.gov.br/sinopse/images/barra_percent_BG.gif">
          <a:extLst>
            <a:ext uri="{FF2B5EF4-FFF2-40B4-BE49-F238E27FC236}">
              <a16:creationId xmlns:a16="http://schemas.microsoft.com/office/drawing/2014/main" id="{00000000-0008-0000-0000-00001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833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543" name="Imagem 542" descr="http://www.censo2010.ibge.gov.br/sinopse/images/barra_percent_BG.gif">
          <a:extLst>
            <a:ext uri="{FF2B5EF4-FFF2-40B4-BE49-F238E27FC236}">
              <a16:creationId xmlns:a16="http://schemas.microsoft.com/office/drawing/2014/main" id="{00000000-0008-0000-0000-00001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83348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544" name="Imagem 543" descr="http://www.censo2010.ibge.gov.br/sinopse/images/barra_percent_BG.gif">
          <a:extLst>
            <a:ext uri="{FF2B5EF4-FFF2-40B4-BE49-F238E27FC236}">
              <a16:creationId xmlns:a16="http://schemas.microsoft.com/office/drawing/2014/main" id="{00000000-0008-0000-0000-00002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83348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45" name="Imagem 544" descr="http://www.censo2010.ibge.gov.br/sinopse/images/barra_percent_BG.gif">
          <a:extLst>
            <a:ext uri="{FF2B5EF4-FFF2-40B4-BE49-F238E27FC236}">
              <a16:creationId xmlns:a16="http://schemas.microsoft.com/office/drawing/2014/main" id="{00000000-0008-0000-0000-00002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8906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180975</xdr:colOff>
      <xdr:row>222</xdr:row>
      <xdr:rowOff>0</xdr:rowOff>
    </xdr:to>
    <xdr:pic>
      <xdr:nvPicPr>
        <xdr:cNvPr id="546" name="Imagem 545" descr="http://www.censo2010.ibge.gov.br/sinopse/images/barra_percent_BG.gif">
          <a:extLst>
            <a:ext uri="{FF2B5EF4-FFF2-40B4-BE49-F238E27FC236}">
              <a16:creationId xmlns:a16="http://schemas.microsoft.com/office/drawing/2014/main" id="{00000000-0008-0000-0000-00002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8906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180975</xdr:colOff>
      <xdr:row>222</xdr:row>
      <xdr:rowOff>0</xdr:rowOff>
    </xdr:to>
    <xdr:pic>
      <xdr:nvPicPr>
        <xdr:cNvPr id="547" name="Imagem 546" descr="http://www.censo2010.ibge.gov.br/sinopse/images/barra_percent_BG.gif">
          <a:extLst>
            <a:ext uri="{FF2B5EF4-FFF2-40B4-BE49-F238E27FC236}">
              <a16:creationId xmlns:a16="http://schemas.microsoft.com/office/drawing/2014/main" id="{00000000-0008-0000-0000-00002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8906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48" name="Imagem 547" descr="http://www.censo2010.ibge.gov.br/sinopse/images/barra_percent_BG.gif">
          <a:extLst>
            <a:ext uri="{FF2B5EF4-FFF2-40B4-BE49-F238E27FC236}">
              <a16:creationId xmlns:a16="http://schemas.microsoft.com/office/drawing/2014/main" id="{00000000-0008-0000-0000-00002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928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390525</xdr:colOff>
      <xdr:row>222</xdr:row>
      <xdr:rowOff>0</xdr:rowOff>
    </xdr:to>
    <xdr:pic>
      <xdr:nvPicPr>
        <xdr:cNvPr id="549" name="Imagem 548" descr="http://www.censo2010.ibge.gov.br/sinopse/images/barra_percent_BG.gif">
          <a:extLst>
            <a:ext uri="{FF2B5EF4-FFF2-40B4-BE49-F238E27FC236}">
              <a16:creationId xmlns:a16="http://schemas.microsoft.com/office/drawing/2014/main" id="{00000000-0008-0000-0000-00002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9287350"/>
          <a:ext cx="390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390525</xdr:colOff>
      <xdr:row>222</xdr:row>
      <xdr:rowOff>0</xdr:rowOff>
    </xdr:to>
    <xdr:pic>
      <xdr:nvPicPr>
        <xdr:cNvPr id="550" name="Imagem 549" descr="http://www.censo2010.ibge.gov.br/sinopse/images/barra_percent_BG.gif">
          <a:extLst>
            <a:ext uri="{FF2B5EF4-FFF2-40B4-BE49-F238E27FC236}">
              <a16:creationId xmlns:a16="http://schemas.microsoft.com/office/drawing/2014/main" id="{00000000-0008-0000-0000-00002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9287350"/>
          <a:ext cx="3905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51" name="Imagem 550" descr="http://www.censo2010.ibge.gov.br/sinopse/images/barra_percent_BG.gif">
          <a:extLst>
            <a:ext uri="{FF2B5EF4-FFF2-40B4-BE49-F238E27FC236}">
              <a16:creationId xmlns:a16="http://schemas.microsoft.com/office/drawing/2014/main" id="{00000000-0008-0000-0000-00002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89668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104775</xdr:colOff>
      <xdr:row>222</xdr:row>
      <xdr:rowOff>0</xdr:rowOff>
    </xdr:to>
    <xdr:pic>
      <xdr:nvPicPr>
        <xdr:cNvPr id="552" name="Imagem 551" descr="http://www.censo2010.ibge.gov.br/sinopse/images/barra_percent_BG.gif">
          <a:extLst>
            <a:ext uri="{FF2B5EF4-FFF2-40B4-BE49-F238E27FC236}">
              <a16:creationId xmlns:a16="http://schemas.microsoft.com/office/drawing/2014/main" id="{00000000-0008-0000-0000-00002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89668350"/>
          <a:ext cx="1047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104775</xdr:colOff>
      <xdr:row>222</xdr:row>
      <xdr:rowOff>0</xdr:rowOff>
    </xdr:to>
    <xdr:pic>
      <xdr:nvPicPr>
        <xdr:cNvPr id="553" name="Imagem 552" descr="http://www.censo2010.ibge.gov.br/sinopse/images/barra_percent_BG.gif">
          <a:extLst>
            <a:ext uri="{FF2B5EF4-FFF2-40B4-BE49-F238E27FC236}">
              <a16:creationId xmlns:a16="http://schemas.microsoft.com/office/drawing/2014/main" id="{00000000-0008-0000-0000-00002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89668350"/>
          <a:ext cx="1047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54" name="Imagem 553" descr="http://www.censo2010.ibge.gov.br/sinopse/images/barra_percent_BG.gif">
          <a:extLst>
            <a:ext uri="{FF2B5EF4-FFF2-40B4-BE49-F238E27FC236}">
              <a16:creationId xmlns:a16="http://schemas.microsoft.com/office/drawing/2014/main" id="{00000000-0008-0000-0000-00002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023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190500</xdr:colOff>
      <xdr:row>222</xdr:row>
      <xdr:rowOff>0</xdr:rowOff>
    </xdr:to>
    <xdr:pic>
      <xdr:nvPicPr>
        <xdr:cNvPr id="555" name="Imagem 554" descr="http://www.censo2010.ibge.gov.br/sinopse/images/barra_percent_BG.gif">
          <a:extLst>
            <a:ext uri="{FF2B5EF4-FFF2-40B4-BE49-F238E27FC236}">
              <a16:creationId xmlns:a16="http://schemas.microsoft.com/office/drawing/2014/main" id="{00000000-0008-0000-0000-00002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02398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190500</xdr:colOff>
      <xdr:row>222</xdr:row>
      <xdr:rowOff>0</xdr:rowOff>
    </xdr:to>
    <xdr:pic>
      <xdr:nvPicPr>
        <xdr:cNvPr id="556" name="Imagem 555" descr="http://www.censo2010.ibge.gov.br/sinopse/images/barra_percent_BG.gif">
          <a:extLst>
            <a:ext uri="{FF2B5EF4-FFF2-40B4-BE49-F238E27FC236}">
              <a16:creationId xmlns:a16="http://schemas.microsoft.com/office/drawing/2014/main" id="{00000000-0008-0000-0000-00002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023985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57" name="Imagem 556" descr="http://www.censo2010.ibge.gov.br/sinopse/images/barra_percent_BG.gif">
          <a:extLst>
            <a:ext uri="{FF2B5EF4-FFF2-40B4-BE49-F238E27FC236}">
              <a16:creationId xmlns:a16="http://schemas.microsoft.com/office/drawing/2014/main" id="{00000000-0008-0000-0000-00002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081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447675</xdr:colOff>
      <xdr:row>222</xdr:row>
      <xdr:rowOff>0</xdr:rowOff>
    </xdr:to>
    <xdr:pic>
      <xdr:nvPicPr>
        <xdr:cNvPr id="558" name="Imagem 557" descr="http://www.censo2010.ibge.gov.br/sinopse/images/barra_percent_BG.gif">
          <a:extLst>
            <a:ext uri="{FF2B5EF4-FFF2-40B4-BE49-F238E27FC236}">
              <a16:creationId xmlns:a16="http://schemas.microsoft.com/office/drawing/2014/main" id="{00000000-0008-0000-0000-00002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0811350"/>
          <a:ext cx="447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447675</xdr:colOff>
      <xdr:row>222</xdr:row>
      <xdr:rowOff>0</xdr:rowOff>
    </xdr:to>
    <xdr:pic>
      <xdr:nvPicPr>
        <xdr:cNvPr id="559" name="Imagem 558" descr="http://www.censo2010.ibge.gov.br/sinopse/images/barra_percent_BG.gif">
          <a:extLst>
            <a:ext uri="{FF2B5EF4-FFF2-40B4-BE49-F238E27FC236}">
              <a16:creationId xmlns:a16="http://schemas.microsoft.com/office/drawing/2014/main" id="{00000000-0008-0000-0000-00002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0811350"/>
          <a:ext cx="4476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60" name="Imagem 559" descr="http://www.censo2010.ibge.gov.br/sinopse/images/barra_percent_BG.gif">
          <a:extLst>
            <a:ext uri="{FF2B5EF4-FFF2-40B4-BE49-F238E27FC236}">
              <a16:creationId xmlns:a16="http://schemas.microsoft.com/office/drawing/2014/main" id="{00000000-0008-0000-0000-00003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119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180975</xdr:colOff>
      <xdr:row>222</xdr:row>
      <xdr:rowOff>0</xdr:rowOff>
    </xdr:to>
    <xdr:pic>
      <xdr:nvPicPr>
        <xdr:cNvPr id="561" name="Imagem 560" descr="http://www.censo2010.ibge.gov.br/sinopse/images/barra_percent_BG.gif">
          <a:extLst>
            <a:ext uri="{FF2B5EF4-FFF2-40B4-BE49-F238E27FC236}">
              <a16:creationId xmlns:a16="http://schemas.microsoft.com/office/drawing/2014/main" id="{00000000-0008-0000-0000-00003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1192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180975</xdr:colOff>
      <xdr:row>222</xdr:row>
      <xdr:rowOff>0</xdr:rowOff>
    </xdr:to>
    <xdr:pic>
      <xdr:nvPicPr>
        <xdr:cNvPr id="562" name="Imagem 561" descr="http://www.censo2010.ibge.gov.br/sinopse/images/barra_percent_BG.gif">
          <a:extLst>
            <a:ext uri="{FF2B5EF4-FFF2-40B4-BE49-F238E27FC236}">
              <a16:creationId xmlns:a16="http://schemas.microsoft.com/office/drawing/2014/main" id="{00000000-0008-0000-0000-00003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11923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63" name="Imagem 562" descr="http://www.censo2010.ibge.gov.br/sinopse/images/barra_percent_BG.gif">
          <a:extLst>
            <a:ext uri="{FF2B5EF4-FFF2-40B4-BE49-F238E27FC236}">
              <a16:creationId xmlns:a16="http://schemas.microsoft.com/office/drawing/2014/main" id="{00000000-0008-0000-0000-00003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214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342900</xdr:colOff>
      <xdr:row>222</xdr:row>
      <xdr:rowOff>0</xdr:rowOff>
    </xdr:to>
    <xdr:pic>
      <xdr:nvPicPr>
        <xdr:cNvPr id="564" name="Imagem 563" descr="http://www.censo2010.ibge.gov.br/sinopse/images/barra_percent_BG.gif">
          <a:extLst>
            <a:ext uri="{FF2B5EF4-FFF2-40B4-BE49-F238E27FC236}">
              <a16:creationId xmlns:a16="http://schemas.microsoft.com/office/drawing/2014/main" id="{00000000-0008-0000-0000-00003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2144850"/>
          <a:ext cx="3429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342900</xdr:colOff>
      <xdr:row>222</xdr:row>
      <xdr:rowOff>0</xdr:rowOff>
    </xdr:to>
    <xdr:pic>
      <xdr:nvPicPr>
        <xdr:cNvPr id="565" name="Imagem 564" descr="http://www.censo2010.ibge.gov.br/sinopse/images/barra_percent_BG.gif">
          <a:extLst>
            <a:ext uri="{FF2B5EF4-FFF2-40B4-BE49-F238E27FC236}">
              <a16:creationId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2144850"/>
          <a:ext cx="3429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66" name="Imagem 565" descr="http://www.censo2010.ibge.gov.br/sinopse/images/barra_percent_BG.gif">
          <a:extLst>
            <a:ext uri="{FF2B5EF4-FFF2-40B4-BE49-F238E27FC236}">
              <a16:creationId xmlns:a16="http://schemas.microsoft.com/office/drawing/2014/main" id="{00000000-0008-0000-0000-00003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309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419100</xdr:colOff>
      <xdr:row>222</xdr:row>
      <xdr:rowOff>0</xdr:rowOff>
    </xdr:to>
    <xdr:pic>
      <xdr:nvPicPr>
        <xdr:cNvPr id="567" name="Imagem 566" descr="http://www.censo2010.ibge.gov.br/sinopse/images/barra_percent_BG.gif">
          <a:extLst>
            <a:ext uri="{FF2B5EF4-FFF2-40B4-BE49-F238E27FC236}">
              <a16:creationId xmlns:a16="http://schemas.microsoft.com/office/drawing/2014/main" id="{00000000-0008-0000-0000-00003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3097350"/>
          <a:ext cx="4191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419100</xdr:colOff>
      <xdr:row>222</xdr:row>
      <xdr:rowOff>0</xdr:rowOff>
    </xdr:to>
    <xdr:pic>
      <xdr:nvPicPr>
        <xdr:cNvPr id="568" name="Imagem 567" descr="http://www.censo2010.ibge.gov.br/sinopse/images/barra_percent_BG.gif">
          <a:extLst>
            <a:ext uri="{FF2B5EF4-FFF2-40B4-BE49-F238E27FC236}">
              <a16:creationId xmlns:a16="http://schemas.microsoft.com/office/drawing/2014/main" id="{00000000-0008-0000-0000-00003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3097350"/>
          <a:ext cx="4191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69" name="Imagem 568" descr="http://www.censo2010.ibge.gov.br/sinopse/images/barra_percent_BG.gif">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385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570" name="Imagem 569" descr="http://www.censo2010.ibge.gov.br/sinopse/images/barra_percent_BG.gif">
          <a:extLst>
            <a:ext uri="{FF2B5EF4-FFF2-40B4-BE49-F238E27FC236}">
              <a16:creationId xmlns:a16="http://schemas.microsoft.com/office/drawing/2014/main" id="{00000000-0008-0000-0000-00003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3859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571" name="Imagem 570" descr="http://www.censo2010.ibge.gov.br/sinopse/images/barra_percent_BG.gif">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3859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72" name="Imagem 571" descr="http://www.censo2010.ibge.gov.br/sinopse/images/barra_percent_BG.gif">
          <a:extLst>
            <a:ext uri="{FF2B5EF4-FFF2-40B4-BE49-F238E27FC236}">
              <a16:creationId xmlns:a16="http://schemas.microsoft.com/office/drawing/2014/main" id="{00000000-0008-0000-0000-00003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462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333375</xdr:colOff>
      <xdr:row>222</xdr:row>
      <xdr:rowOff>0</xdr:rowOff>
    </xdr:to>
    <xdr:pic>
      <xdr:nvPicPr>
        <xdr:cNvPr id="573" name="Imagem 572" descr="http://www.censo2010.ibge.gov.br/sinopse/images/barra_percent_BG.gif">
          <a:extLst>
            <a:ext uri="{FF2B5EF4-FFF2-40B4-BE49-F238E27FC236}">
              <a16:creationId xmlns:a16="http://schemas.microsoft.com/office/drawing/2014/main" id="{00000000-0008-0000-0000-00003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4621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333375</xdr:colOff>
      <xdr:row>222</xdr:row>
      <xdr:rowOff>0</xdr:rowOff>
    </xdr:to>
    <xdr:pic>
      <xdr:nvPicPr>
        <xdr:cNvPr id="574" name="Imagem 573" descr="http://www.censo2010.ibge.gov.br/sinopse/images/barra_percent_BG.gif">
          <a:extLst>
            <a:ext uri="{FF2B5EF4-FFF2-40B4-BE49-F238E27FC236}">
              <a16:creationId xmlns:a16="http://schemas.microsoft.com/office/drawing/2014/main" id="{00000000-0008-0000-0000-00003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4621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75" name="Imagem 574" descr="http://www.censo2010.ibge.gov.br/sinopse/images/barra_percent_BG.gif">
          <a:extLst>
            <a:ext uri="{FF2B5EF4-FFF2-40B4-BE49-F238E27FC236}">
              <a16:creationId xmlns:a16="http://schemas.microsoft.com/office/drawing/2014/main" id="{00000000-0008-0000-0000-00003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5573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133350</xdr:colOff>
      <xdr:row>222</xdr:row>
      <xdr:rowOff>0</xdr:rowOff>
    </xdr:to>
    <xdr:pic>
      <xdr:nvPicPr>
        <xdr:cNvPr id="576" name="Imagem 575" descr="http://www.censo2010.ibge.gov.br/sinopse/images/barra_percent_BG.gif">
          <a:extLst>
            <a:ext uri="{FF2B5EF4-FFF2-40B4-BE49-F238E27FC236}">
              <a16:creationId xmlns:a16="http://schemas.microsoft.com/office/drawing/2014/main" id="{00000000-0008-0000-0000-00004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55738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133350</xdr:colOff>
      <xdr:row>222</xdr:row>
      <xdr:rowOff>0</xdr:rowOff>
    </xdr:to>
    <xdr:pic>
      <xdr:nvPicPr>
        <xdr:cNvPr id="577" name="Imagem 576" descr="http://www.censo2010.ibge.gov.br/sinopse/images/barra_percent_BG.gif">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55738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78" name="Imagem 577" descr="http://www.censo2010.ibge.gov.br/sinopse/images/barra_percent_BG.gif">
          <a:extLst>
            <a:ext uri="{FF2B5EF4-FFF2-40B4-BE49-F238E27FC236}">
              <a16:creationId xmlns:a16="http://schemas.microsoft.com/office/drawing/2014/main" id="{00000000-0008-0000-0000-00004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6526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579" name="Imagem 578" descr="http://www.censo2010.ibge.gov.br/sinopse/images/barra_percent_BG.gif">
          <a:extLst>
            <a:ext uri="{FF2B5EF4-FFF2-40B4-BE49-F238E27FC236}">
              <a16:creationId xmlns:a16="http://schemas.microsoft.com/office/drawing/2014/main" id="{00000000-0008-0000-0000-00004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65263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580" name="Imagem 579" descr="http://www.censo2010.ibge.gov.br/sinopse/images/barra_percent_BG.gif">
          <a:extLst>
            <a:ext uri="{FF2B5EF4-FFF2-40B4-BE49-F238E27FC236}">
              <a16:creationId xmlns:a16="http://schemas.microsoft.com/office/drawing/2014/main" id="{00000000-0008-0000-0000-00004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65263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81" name="Imagem 580" descr="http://www.censo2010.ibge.gov.br/sinopse/images/barra_percent_BG.gif">
          <a:extLst>
            <a:ext uri="{FF2B5EF4-FFF2-40B4-BE49-F238E27FC236}">
              <a16:creationId xmlns:a16="http://schemas.microsoft.com/office/drawing/2014/main" id="{00000000-0008-0000-0000-00004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690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123825</xdr:colOff>
      <xdr:row>222</xdr:row>
      <xdr:rowOff>0</xdr:rowOff>
    </xdr:to>
    <xdr:pic>
      <xdr:nvPicPr>
        <xdr:cNvPr id="582" name="Imagem 581" descr="http://www.censo2010.ibge.gov.br/sinopse/images/barra_percent_BG.gif">
          <a:extLst>
            <a:ext uri="{FF2B5EF4-FFF2-40B4-BE49-F238E27FC236}">
              <a16:creationId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69073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123825</xdr:colOff>
      <xdr:row>222</xdr:row>
      <xdr:rowOff>0</xdr:rowOff>
    </xdr:to>
    <xdr:pic>
      <xdr:nvPicPr>
        <xdr:cNvPr id="583" name="Imagem 582" descr="http://www.censo2010.ibge.gov.br/sinopse/images/barra_percent_BG.gif">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6907350"/>
          <a:ext cx="1238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84" name="Imagem 583" descr="http://www.censo2010.ibge.gov.br/sinopse/images/barra_percent_BG.gif">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7478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142875</xdr:colOff>
      <xdr:row>222</xdr:row>
      <xdr:rowOff>0</xdr:rowOff>
    </xdr:to>
    <xdr:pic>
      <xdr:nvPicPr>
        <xdr:cNvPr id="585" name="Imagem 584" descr="http://www.censo2010.ibge.gov.br/sinopse/images/barra_percent_BG.gif">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74788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142875</xdr:colOff>
      <xdr:row>222</xdr:row>
      <xdr:rowOff>0</xdr:rowOff>
    </xdr:to>
    <xdr:pic>
      <xdr:nvPicPr>
        <xdr:cNvPr id="586" name="Imagem 585" descr="http://www.censo2010.ibge.gov.br/sinopse/images/barra_percent_BG.gif">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74788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87" name="Imagem 586" descr="http://www.censo2010.ibge.gov.br/sinopse/images/barra_percent_BG.gif">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7859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285750</xdr:colOff>
      <xdr:row>222</xdr:row>
      <xdr:rowOff>0</xdr:rowOff>
    </xdr:to>
    <xdr:pic>
      <xdr:nvPicPr>
        <xdr:cNvPr id="588" name="Imagem 587" descr="http://www.censo2010.ibge.gov.br/sinopse/images/barra_percent_BG.gif">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78598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285750</xdr:colOff>
      <xdr:row>222</xdr:row>
      <xdr:rowOff>0</xdr:rowOff>
    </xdr:to>
    <xdr:pic>
      <xdr:nvPicPr>
        <xdr:cNvPr id="589" name="Imagem 588" descr="http://www.censo2010.ibge.gov.br/sinopse/images/barra_percent_BG.gif">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78598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90" name="Imagem 589" descr="http://www.censo2010.ibge.gov.br/sinopse/images/barra_percent_BG.gif">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843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591" name="Imagem 590" descr="http://www.censo2010.ibge.gov.br/sinopse/images/barra_percent_BG.gif">
          <a:extLst>
            <a:ext uri="{FF2B5EF4-FFF2-40B4-BE49-F238E27FC236}">
              <a16:creationId xmlns:a16="http://schemas.microsoft.com/office/drawing/2014/main" id="{00000000-0008-0000-0000-00004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84313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592" name="Imagem 591" descr="http://www.censo2010.ibge.gov.br/sinopse/images/barra_percent_BG.gif">
          <a:extLst>
            <a:ext uri="{FF2B5EF4-FFF2-40B4-BE49-F238E27FC236}">
              <a16:creationId xmlns:a16="http://schemas.microsoft.com/office/drawing/2014/main" id="{00000000-0008-0000-0000-00005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84313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93" name="Imagem 592" descr="http://www.censo2010.ibge.gov.br/sinopse/images/barra_percent_BG.gif">
          <a:extLst>
            <a:ext uri="{FF2B5EF4-FFF2-40B4-BE49-F238E27FC236}">
              <a16:creationId xmlns:a16="http://schemas.microsoft.com/office/drawing/2014/main" id="{00000000-0008-0000-0000-00005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9002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180975</xdr:colOff>
      <xdr:row>222</xdr:row>
      <xdr:rowOff>0</xdr:rowOff>
    </xdr:to>
    <xdr:pic>
      <xdr:nvPicPr>
        <xdr:cNvPr id="594" name="Imagem 593" descr="http://www.censo2010.ibge.gov.br/sinopse/images/barra_percent_BG.gif">
          <a:extLst>
            <a:ext uri="{FF2B5EF4-FFF2-40B4-BE49-F238E27FC236}">
              <a16:creationId xmlns:a16="http://schemas.microsoft.com/office/drawing/2014/main" id="{00000000-0008-0000-0000-00005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90028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180975</xdr:colOff>
      <xdr:row>222</xdr:row>
      <xdr:rowOff>0</xdr:rowOff>
    </xdr:to>
    <xdr:pic>
      <xdr:nvPicPr>
        <xdr:cNvPr id="595" name="Imagem 594" descr="http://www.censo2010.ibge.gov.br/sinopse/images/barra_percent_BG.gif">
          <a:extLst>
            <a:ext uri="{FF2B5EF4-FFF2-40B4-BE49-F238E27FC236}">
              <a16:creationId xmlns:a16="http://schemas.microsoft.com/office/drawing/2014/main" id="{00000000-0008-0000-0000-00005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9002850"/>
          <a:ext cx="1809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96" name="Imagem 595" descr="http://www.censo2010.ibge.gov.br/sinopse/images/barra_percent_BG.gif">
          <a:extLst>
            <a:ext uri="{FF2B5EF4-FFF2-40B4-BE49-F238E27FC236}">
              <a16:creationId xmlns:a16="http://schemas.microsoft.com/office/drawing/2014/main" id="{00000000-0008-0000-0000-00005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99764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142875</xdr:colOff>
      <xdr:row>222</xdr:row>
      <xdr:rowOff>0</xdr:rowOff>
    </xdr:to>
    <xdr:pic>
      <xdr:nvPicPr>
        <xdr:cNvPr id="597" name="Imagem 596" descr="http://www.censo2010.ibge.gov.br/sinopse/images/barra_percent_BG.gif">
          <a:extLst>
            <a:ext uri="{FF2B5EF4-FFF2-40B4-BE49-F238E27FC236}">
              <a16:creationId xmlns:a16="http://schemas.microsoft.com/office/drawing/2014/main" id="{00000000-0008-0000-0000-00005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997648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142875</xdr:colOff>
      <xdr:row>222</xdr:row>
      <xdr:rowOff>0</xdr:rowOff>
    </xdr:to>
    <xdr:pic>
      <xdr:nvPicPr>
        <xdr:cNvPr id="598" name="Imagem 597" descr="http://www.censo2010.ibge.gov.br/sinopse/images/barra_percent_BG.gif">
          <a:extLst>
            <a:ext uri="{FF2B5EF4-FFF2-40B4-BE49-F238E27FC236}">
              <a16:creationId xmlns:a16="http://schemas.microsoft.com/office/drawing/2014/main" id="{00000000-0008-0000-0000-00005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99764850"/>
          <a:ext cx="142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599" name="Imagem 598" descr="http://www.censo2010.ibge.gov.br/sinopse/images/barra_percent_BG.gif">
          <a:extLst>
            <a:ext uri="{FF2B5EF4-FFF2-40B4-BE49-F238E27FC236}">
              <a16:creationId xmlns:a16="http://schemas.microsoft.com/office/drawing/2014/main" id="{00000000-0008-0000-0000-00005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0145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600" name="Imagem 599" descr="http://www.censo2010.ibge.gov.br/sinopse/images/barra_percent_BG.gif">
          <a:extLst>
            <a:ext uri="{FF2B5EF4-FFF2-40B4-BE49-F238E27FC236}">
              <a16:creationId xmlns:a16="http://schemas.microsoft.com/office/drawing/2014/main" id="{00000000-0008-0000-0000-00005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0145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601" name="Imagem 600" descr="http://www.censo2010.ibge.gov.br/sinopse/images/barra_percent_BG.gif">
          <a:extLst>
            <a:ext uri="{FF2B5EF4-FFF2-40B4-BE49-F238E27FC236}">
              <a16:creationId xmlns:a16="http://schemas.microsoft.com/office/drawing/2014/main" id="{00000000-0008-0000-0000-00005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0145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02" name="Imagem 601" descr="http://www.censo2010.ibge.gov.br/sinopse/images/barra_percent_BG.gif">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05268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603" name="Imagem 602" descr="http://www.censo2010.ibge.gov.br/sinopse/images/barra_percent_BG.gif">
          <a:extLst>
            <a:ext uri="{FF2B5EF4-FFF2-40B4-BE49-F238E27FC236}">
              <a16:creationId xmlns:a16="http://schemas.microsoft.com/office/drawing/2014/main" id="{00000000-0008-0000-0000-00005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0526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604" name="Imagem 603" descr="http://www.censo2010.ibge.gov.br/sinopse/images/barra_percent_BG.gif">
          <a:extLst>
            <a:ext uri="{FF2B5EF4-FFF2-40B4-BE49-F238E27FC236}">
              <a16:creationId xmlns:a16="http://schemas.microsoft.com/office/drawing/2014/main" id="{00000000-0008-0000-0000-00005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05268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05" name="Imagem 604" descr="http://www.censo2010.ibge.gov.br/sinopse/images/barra_percent_BG.gif">
          <a:extLst>
            <a:ext uri="{FF2B5EF4-FFF2-40B4-BE49-F238E27FC236}">
              <a16:creationId xmlns:a16="http://schemas.microsoft.com/office/drawing/2014/main" id="{00000000-0008-0000-0000-00005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1098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276225</xdr:colOff>
      <xdr:row>222</xdr:row>
      <xdr:rowOff>0</xdr:rowOff>
    </xdr:to>
    <xdr:pic>
      <xdr:nvPicPr>
        <xdr:cNvPr id="606" name="Imagem 605" descr="http://www.censo2010.ibge.gov.br/sinopse/images/barra_percent_BG.gif">
          <a:extLst>
            <a:ext uri="{FF2B5EF4-FFF2-40B4-BE49-F238E27FC236}">
              <a16:creationId xmlns:a16="http://schemas.microsoft.com/office/drawing/2014/main" id="{00000000-0008-0000-0000-00005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10983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276225</xdr:colOff>
      <xdr:row>222</xdr:row>
      <xdr:rowOff>0</xdr:rowOff>
    </xdr:to>
    <xdr:pic>
      <xdr:nvPicPr>
        <xdr:cNvPr id="607" name="Imagem 606" descr="http://www.censo2010.ibge.gov.br/sinopse/images/barra_percent_BG.gif">
          <a:extLst>
            <a:ext uri="{FF2B5EF4-FFF2-40B4-BE49-F238E27FC236}">
              <a16:creationId xmlns:a16="http://schemas.microsoft.com/office/drawing/2014/main" id="{00000000-0008-0000-0000-00005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1098350"/>
          <a:ext cx="2762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08" name="Imagem 607" descr="http://www.censo2010.ibge.gov.br/sinopse/images/barra_percent_BG.gif">
          <a:extLst>
            <a:ext uri="{FF2B5EF4-FFF2-40B4-BE49-F238E27FC236}">
              <a16:creationId xmlns:a16="http://schemas.microsoft.com/office/drawing/2014/main" id="{00000000-0008-0000-0000-00006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1479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609" name="Imagem 608" descr="http://www.censo2010.ibge.gov.br/sinopse/images/barra_percent_BG.gif">
          <a:extLst>
            <a:ext uri="{FF2B5EF4-FFF2-40B4-BE49-F238E27FC236}">
              <a16:creationId xmlns:a16="http://schemas.microsoft.com/office/drawing/2014/main" id="{00000000-0008-0000-0000-00006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1479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295275</xdr:colOff>
      <xdr:row>222</xdr:row>
      <xdr:rowOff>0</xdr:rowOff>
    </xdr:to>
    <xdr:pic>
      <xdr:nvPicPr>
        <xdr:cNvPr id="610" name="Imagem 609" descr="http://www.censo2010.ibge.gov.br/sinopse/images/barra_percent_BG.gif">
          <a:extLst>
            <a:ext uri="{FF2B5EF4-FFF2-40B4-BE49-F238E27FC236}">
              <a16:creationId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1479350"/>
          <a:ext cx="2952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11" name="Imagem 610" descr="http://www.censo2010.ibge.gov.br/sinopse/images/barra_percent_BG.gif">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1860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409575</xdr:colOff>
      <xdr:row>222</xdr:row>
      <xdr:rowOff>0</xdr:rowOff>
    </xdr:to>
    <xdr:pic>
      <xdr:nvPicPr>
        <xdr:cNvPr id="612" name="Imagem 611" descr="http://www.censo2010.ibge.gov.br/sinopse/images/barra_percent_BG.gif">
          <a:extLst>
            <a:ext uri="{FF2B5EF4-FFF2-40B4-BE49-F238E27FC236}">
              <a16:creationId xmlns:a16="http://schemas.microsoft.com/office/drawing/2014/main" id="{00000000-0008-0000-0000-00006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1860350"/>
          <a:ext cx="409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409575</xdr:colOff>
      <xdr:row>222</xdr:row>
      <xdr:rowOff>0</xdr:rowOff>
    </xdr:to>
    <xdr:pic>
      <xdr:nvPicPr>
        <xdr:cNvPr id="613" name="Imagem 612" descr="http://www.censo2010.ibge.gov.br/sinopse/images/barra_percent_BG.gif">
          <a:extLst>
            <a:ext uri="{FF2B5EF4-FFF2-40B4-BE49-F238E27FC236}">
              <a16:creationId xmlns:a16="http://schemas.microsoft.com/office/drawing/2014/main" id="{00000000-0008-0000-0000-00006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1860350"/>
          <a:ext cx="409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14" name="Imagem 613" descr="http://www.censo2010.ibge.gov.br/sinopse/images/barra_percent_BG.gif">
          <a:extLst>
            <a:ext uri="{FF2B5EF4-FFF2-40B4-BE49-F238E27FC236}">
              <a16:creationId xmlns:a16="http://schemas.microsoft.com/office/drawing/2014/main" id="{00000000-0008-0000-0000-00006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2241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400050</xdr:colOff>
      <xdr:row>222</xdr:row>
      <xdr:rowOff>0</xdr:rowOff>
    </xdr:to>
    <xdr:pic>
      <xdr:nvPicPr>
        <xdr:cNvPr id="615" name="Imagem 614" descr="http://www.censo2010.ibge.gov.br/sinopse/images/barra_percent_BG.gif">
          <a:extLst>
            <a:ext uri="{FF2B5EF4-FFF2-40B4-BE49-F238E27FC236}">
              <a16:creationId xmlns:a16="http://schemas.microsoft.com/office/drawing/2014/main" id="{00000000-0008-0000-0000-00006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2241350"/>
          <a:ext cx="400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400050</xdr:colOff>
      <xdr:row>222</xdr:row>
      <xdr:rowOff>0</xdr:rowOff>
    </xdr:to>
    <xdr:pic>
      <xdr:nvPicPr>
        <xdr:cNvPr id="616" name="Imagem 615" descr="http://www.censo2010.ibge.gov.br/sinopse/images/barra_percent_BG.gif">
          <a:extLst>
            <a:ext uri="{FF2B5EF4-FFF2-40B4-BE49-F238E27FC236}">
              <a16:creationId xmlns:a16="http://schemas.microsoft.com/office/drawing/2014/main" id="{00000000-0008-0000-0000-00006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2241350"/>
          <a:ext cx="400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17" name="Imagem 616" descr="http://www.censo2010.ibge.gov.br/sinopse/images/barra_percent_BG.gif">
          <a:extLst>
            <a:ext uri="{FF2B5EF4-FFF2-40B4-BE49-F238E27FC236}">
              <a16:creationId xmlns:a16="http://schemas.microsoft.com/office/drawing/2014/main" id="{00000000-0008-0000-0000-00006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2622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618" name="Imagem 617" descr="http://www.censo2010.ibge.gov.br/sinopse/images/barra_percent_BG.gif">
          <a:extLst>
            <a:ext uri="{FF2B5EF4-FFF2-40B4-BE49-F238E27FC236}">
              <a16:creationId xmlns:a16="http://schemas.microsoft.com/office/drawing/2014/main" id="{00000000-0008-0000-0000-00006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26223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228600</xdr:colOff>
      <xdr:row>222</xdr:row>
      <xdr:rowOff>0</xdr:rowOff>
    </xdr:to>
    <xdr:pic>
      <xdr:nvPicPr>
        <xdr:cNvPr id="619" name="Imagem 618" descr="http://www.censo2010.ibge.gov.br/sinopse/images/barra_percent_BG.gif">
          <a:extLst>
            <a:ext uri="{FF2B5EF4-FFF2-40B4-BE49-F238E27FC236}">
              <a16:creationId xmlns:a16="http://schemas.microsoft.com/office/drawing/2014/main" id="{00000000-0008-0000-0000-00006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2622350"/>
          <a:ext cx="2286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20" name="Imagem 619" descr="http://www.censo2010.ibge.gov.br/sinopse/images/barra_percent_BG.gif">
          <a:extLst>
            <a:ext uri="{FF2B5EF4-FFF2-40B4-BE49-F238E27FC236}">
              <a16:creationId xmlns:a16="http://schemas.microsoft.com/office/drawing/2014/main" id="{00000000-0008-0000-0000-00006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3003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621" name="Imagem 620" descr="http://www.censo2010.ibge.gov.br/sinopse/images/barra_percent_BG.gif">
          <a:extLst>
            <a:ext uri="{FF2B5EF4-FFF2-40B4-BE49-F238E27FC236}">
              <a16:creationId xmlns:a16="http://schemas.microsoft.com/office/drawing/2014/main" id="{00000000-0008-0000-0000-00006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30033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622" name="Imagem 621" descr="http://www.censo2010.ibge.gov.br/sinopse/images/barra_percent_BG.gif">
          <a:extLst>
            <a:ext uri="{FF2B5EF4-FFF2-40B4-BE49-F238E27FC236}">
              <a16:creationId xmlns:a16="http://schemas.microsoft.com/office/drawing/2014/main" id="{00000000-0008-0000-0000-00006E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30033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23" name="Imagem 622" descr="http://www.censo2010.ibge.gov.br/sinopse/images/barra_percent_BG.gif">
          <a:extLst>
            <a:ext uri="{FF2B5EF4-FFF2-40B4-BE49-F238E27FC236}">
              <a16:creationId xmlns:a16="http://schemas.microsoft.com/office/drawing/2014/main" id="{00000000-0008-0000-0000-00006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3384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152400</xdr:colOff>
      <xdr:row>222</xdr:row>
      <xdr:rowOff>0</xdr:rowOff>
    </xdr:to>
    <xdr:pic>
      <xdr:nvPicPr>
        <xdr:cNvPr id="624" name="Imagem 623" descr="http://www.censo2010.ibge.gov.br/sinopse/images/barra_percent_BG.gif">
          <a:extLst>
            <a:ext uri="{FF2B5EF4-FFF2-40B4-BE49-F238E27FC236}">
              <a16:creationId xmlns:a16="http://schemas.microsoft.com/office/drawing/2014/main" id="{00000000-0008-0000-0000-00007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3384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152400</xdr:colOff>
      <xdr:row>222</xdr:row>
      <xdr:rowOff>0</xdr:rowOff>
    </xdr:to>
    <xdr:pic>
      <xdr:nvPicPr>
        <xdr:cNvPr id="625" name="Imagem 624" descr="http://www.censo2010.ibge.gov.br/sinopse/images/barra_percent_BG.gif">
          <a:extLst>
            <a:ext uri="{FF2B5EF4-FFF2-40B4-BE49-F238E27FC236}">
              <a16:creationId xmlns:a16="http://schemas.microsoft.com/office/drawing/2014/main" id="{00000000-0008-0000-0000-000071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33843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26" name="Imagem 625" descr="http://www.censo2010.ibge.gov.br/sinopse/images/barra_percent_BG.gif">
          <a:extLst>
            <a:ext uri="{FF2B5EF4-FFF2-40B4-BE49-F238E27FC236}">
              <a16:creationId xmlns:a16="http://schemas.microsoft.com/office/drawing/2014/main" id="{00000000-0008-0000-0000-00007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3765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627" name="Imagem 626" descr="http://www.censo2010.ibge.gov.br/sinopse/images/barra_percent_BG.gif">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37653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209550</xdr:colOff>
      <xdr:row>222</xdr:row>
      <xdr:rowOff>0</xdr:rowOff>
    </xdr:to>
    <xdr:pic>
      <xdr:nvPicPr>
        <xdr:cNvPr id="628" name="Imagem 627" descr="http://www.censo2010.ibge.gov.br/sinopse/images/barra_percent_BG.gif">
          <a:extLst>
            <a:ext uri="{FF2B5EF4-FFF2-40B4-BE49-F238E27FC236}">
              <a16:creationId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3765350"/>
          <a:ext cx="2095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29" name="Imagem 628" descr="http://www.censo2010.ibge.gov.br/sinopse/images/barra_percent_BG.gif">
          <a:extLst>
            <a:ext uri="{FF2B5EF4-FFF2-40B4-BE49-F238E27FC236}">
              <a16:creationId xmlns:a16="http://schemas.microsoft.com/office/drawing/2014/main" id="{00000000-0008-0000-0000-00007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4146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161925</xdr:colOff>
      <xdr:row>222</xdr:row>
      <xdr:rowOff>0</xdr:rowOff>
    </xdr:to>
    <xdr:pic>
      <xdr:nvPicPr>
        <xdr:cNvPr id="630" name="Imagem 629" descr="http://www.censo2010.ibge.gov.br/sinopse/images/barra_percent_BG.gif">
          <a:extLst>
            <a:ext uri="{FF2B5EF4-FFF2-40B4-BE49-F238E27FC236}">
              <a16:creationId xmlns:a16="http://schemas.microsoft.com/office/drawing/2014/main" id="{00000000-0008-0000-0000-00007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4146350"/>
          <a:ext cx="161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133350</xdr:colOff>
      <xdr:row>222</xdr:row>
      <xdr:rowOff>0</xdr:rowOff>
    </xdr:to>
    <xdr:pic>
      <xdr:nvPicPr>
        <xdr:cNvPr id="631" name="Imagem 630" descr="http://www.censo2010.ibge.gov.br/sinopse/images/barra_percent_BG.gif">
          <a:extLst>
            <a:ext uri="{FF2B5EF4-FFF2-40B4-BE49-F238E27FC236}">
              <a16:creationId xmlns:a16="http://schemas.microsoft.com/office/drawing/2014/main" id="{00000000-0008-0000-0000-000077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414635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476250</xdr:colOff>
      <xdr:row>222</xdr:row>
      <xdr:rowOff>0</xdr:rowOff>
    </xdr:to>
    <xdr:pic>
      <xdr:nvPicPr>
        <xdr:cNvPr id="632" name="Imagem 631" descr="http://www.censo2010.ibge.gov.br/sinopse/images/barra_percent_BG.gif">
          <a:extLst>
            <a:ext uri="{FF2B5EF4-FFF2-40B4-BE49-F238E27FC236}">
              <a16:creationId xmlns:a16="http://schemas.microsoft.com/office/drawing/2014/main" id="{00000000-0008-0000-0000-00007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04527350"/>
          <a:ext cx="4762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333375</xdr:colOff>
      <xdr:row>222</xdr:row>
      <xdr:rowOff>0</xdr:rowOff>
    </xdr:to>
    <xdr:pic>
      <xdr:nvPicPr>
        <xdr:cNvPr id="633" name="Imagem 632" descr="http://www.censo2010.ibge.gov.br/sinopse/images/barra_percent_BG.gif">
          <a:extLst>
            <a:ext uri="{FF2B5EF4-FFF2-40B4-BE49-F238E27FC236}">
              <a16:creationId xmlns:a16="http://schemas.microsoft.com/office/drawing/2014/main" id="{00000000-0008-0000-0000-00007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4527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333375</xdr:colOff>
      <xdr:row>222</xdr:row>
      <xdr:rowOff>0</xdr:rowOff>
    </xdr:to>
    <xdr:pic>
      <xdr:nvPicPr>
        <xdr:cNvPr id="634" name="Imagem 633" descr="http://www.censo2010.ibge.gov.br/sinopse/images/barra_percent_BG.gif">
          <a:extLst>
            <a:ext uri="{FF2B5EF4-FFF2-40B4-BE49-F238E27FC236}">
              <a16:creationId xmlns:a16="http://schemas.microsoft.com/office/drawing/2014/main" id="{00000000-0008-0000-0000-00007A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4527350"/>
          <a:ext cx="333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636" name="Imagem 635" descr="http://www.censo2010.ibge.gov.br/sinopse/images/barra_percent_BG.gif">
          <a:extLst>
            <a:ext uri="{FF2B5EF4-FFF2-40B4-BE49-F238E27FC236}">
              <a16:creationId xmlns:a16="http://schemas.microsoft.com/office/drawing/2014/main" id="{00000000-0008-0000-0000-00007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4908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637" name="Imagem 636" descr="http://www.censo2010.ibge.gov.br/sinopse/images/barra_percent_BG.gif">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4908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639" name="Imagem 638" descr="http://www.censo2010.ibge.gov.br/sinopse/images/barra_percent_BG.gif">
          <a:extLst>
            <a:ext uri="{FF2B5EF4-FFF2-40B4-BE49-F238E27FC236}">
              <a16:creationId xmlns:a16="http://schemas.microsoft.com/office/drawing/2014/main" id="{00000000-0008-0000-0000-00007F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5289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640" name="Imagem 639" descr="http://www.censo2010.ibge.gov.br/sinopse/images/barra_percent_BG.gif">
          <a:extLst>
            <a:ext uri="{FF2B5EF4-FFF2-40B4-BE49-F238E27FC236}">
              <a16:creationId xmlns:a16="http://schemas.microsoft.com/office/drawing/2014/main" id="{00000000-0008-0000-0000-000080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5289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642" name="Imagem 641" descr="http://www.censo2010.ibge.gov.br/sinopse/images/barra_percent_BG.gif">
          <a:extLst>
            <a:ext uri="{FF2B5EF4-FFF2-40B4-BE49-F238E27FC236}">
              <a16:creationId xmlns:a16="http://schemas.microsoft.com/office/drawing/2014/main" id="{00000000-0008-0000-0000-000082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5670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257175</xdr:colOff>
      <xdr:row>222</xdr:row>
      <xdr:rowOff>0</xdr:rowOff>
    </xdr:to>
    <xdr:pic>
      <xdr:nvPicPr>
        <xdr:cNvPr id="643" name="Imagem 642" descr="http://www.censo2010.ibge.gov.br/sinopse/images/barra_percent_BG.gif">
          <a:extLst>
            <a:ext uri="{FF2B5EF4-FFF2-40B4-BE49-F238E27FC236}">
              <a16:creationId xmlns:a16="http://schemas.microsoft.com/office/drawing/2014/main" id="{00000000-0008-0000-0000-000083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5670350"/>
          <a:ext cx="2571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645" name="Imagem 644" descr="http://www.censo2010.ibge.gov.br/sinopse/images/barra_percent_BG.gif">
          <a:extLst>
            <a:ext uri="{FF2B5EF4-FFF2-40B4-BE49-F238E27FC236}">
              <a16:creationId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6241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219075</xdr:colOff>
      <xdr:row>222</xdr:row>
      <xdr:rowOff>0</xdr:rowOff>
    </xdr:to>
    <xdr:pic>
      <xdr:nvPicPr>
        <xdr:cNvPr id="646" name="Imagem 645" descr="http://www.censo2010.ibge.gov.br/sinopse/images/barra_percent_BG.gif">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6241850"/>
          <a:ext cx="2190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648" name="Imagem 647" descr="http://www.censo2010.ibge.gov.br/sinopse/images/barra_percent_BG.gif">
          <a:extLst>
            <a:ext uri="{FF2B5EF4-FFF2-40B4-BE49-F238E27FC236}">
              <a16:creationId xmlns:a16="http://schemas.microsoft.com/office/drawing/2014/main" id="{00000000-0008-0000-0000-000088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6813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238125</xdr:colOff>
      <xdr:row>222</xdr:row>
      <xdr:rowOff>0</xdr:rowOff>
    </xdr:to>
    <xdr:pic>
      <xdr:nvPicPr>
        <xdr:cNvPr id="649" name="Imagem 648" descr="http://www.censo2010.ibge.gov.br/sinopse/images/barra_percent_BG.gif">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6813350"/>
          <a:ext cx="2381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285750</xdr:colOff>
      <xdr:row>222</xdr:row>
      <xdr:rowOff>0</xdr:rowOff>
    </xdr:to>
    <xdr:pic>
      <xdr:nvPicPr>
        <xdr:cNvPr id="651" name="Imagem 650" descr="http://www.censo2010.ibge.gov.br/sinopse/images/barra_percent_BG.gif">
          <a:extLst>
            <a:ext uri="{FF2B5EF4-FFF2-40B4-BE49-F238E27FC236}">
              <a16:creationId xmlns:a16="http://schemas.microsoft.com/office/drawing/2014/main" id="{00000000-0008-0000-0000-00008B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107194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285750</xdr:colOff>
      <xdr:row>222</xdr:row>
      <xdr:rowOff>0</xdr:rowOff>
    </xdr:to>
    <xdr:pic>
      <xdr:nvPicPr>
        <xdr:cNvPr id="652" name="Imagem 651" descr="http://www.censo2010.ibge.gov.br/sinopse/images/barra_percent_BG.gif">
          <a:extLst>
            <a:ext uri="{FF2B5EF4-FFF2-40B4-BE49-F238E27FC236}">
              <a16:creationId xmlns:a16="http://schemas.microsoft.com/office/drawing/2014/main" id="{00000000-0008-0000-0000-00008C0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0" y="107194350"/>
          <a:ext cx="285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44822</xdr:colOff>
      <xdr:row>1</xdr:row>
      <xdr:rowOff>41899</xdr:rowOff>
    </xdr:from>
    <xdr:to>
      <xdr:col>2</xdr:col>
      <xdr:colOff>728382</xdr:colOff>
      <xdr:row>6</xdr:row>
      <xdr:rowOff>122464</xdr:rowOff>
    </xdr:to>
    <xdr:pic>
      <xdr:nvPicPr>
        <xdr:cNvPr id="4" name="Imagem 3" descr="LOGO OFICIAL PREFEITURA.jp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751" y="218792"/>
          <a:ext cx="1908202" cy="1128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69272</xdr:colOff>
      <xdr:row>2</xdr:row>
      <xdr:rowOff>34635</xdr:rowOff>
    </xdr:from>
    <xdr:to>
      <xdr:col>2</xdr:col>
      <xdr:colOff>1662546</xdr:colOff>
      <xdr:row>5</xdr:row>
      <xdr:rowOff>277090</xdr:rowOff>
    </xdr:to>
    <xdr:pic>
      <xdr:nvPicPr>
        <xdr:cNvPr id="4" name="Imagem 3" descr="LOGO OFICIAL PREFEITURA.jp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727" y="640771"/>
          <a:ext cx="2563092" cy="1177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35376</xdr:colOff>
      <xdr:row>2</xdr:row>
      <xdr:rowOff>40821</xdr:rowOff>
    </xdr:from>
    <xdr:to>
      <xdr:col>1</xdr:col>
      <xdr:colOff>2081893</xdr:colOff>
      <xdr:row>7</xdr:row>
      <xdr:rowOff>231321</xdr:rowOff>
    </xdr:to>
    <xdr:pic>
      <xdr:nvPicPr>
        <xdr:cNvPr id="3" name="Imagem 3" descr="LOGO OFICIAL PREFEITURA.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376" y="435428"/>
          <a:ext cx="2046517" cy="1279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49582</xdr:colOff>
      <xdr:row>1</xdr:row>
      <xdr:rowOff>33131</xdr:rowOff>
    </xdr:from>
    <xdr:to>
      <xdr:col>1</xdr:col>
      <xdr:colOff>2194891</xdr:colOff>
      <xdr:row>6</xdr:row>
      <xdr:rowOff>87560</xdr:rowOff>
    </xdr:to>
    <xdr:pic>
      <xdr:nvPicPr>
        <xdr:cNvPr id="5" name="Imagem 4" descr="LOGO OFICIAL PREFEITURA.jp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495" y="207066"/>
          <a:ext cx="2145309" cy="1432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431343</xdr:colOff>
      <xdr:row>1</xdr:row>
      <xdr:rowOff>78921</xdr:rowOff>
    </xdr:from>
    <xdr:to>
      <xdr:col>2</xdr:col>
      <xdr:colOff>2149924</xdr:colOff>
      <xdr:row>6</xdr:row>
      <xdr:rowOff>137431</xdr:rowOff>
    </xdr:to>
    <xdr:pic>
      <xdr:nvPicPr>
        <xdr:cNvPr id="3" name="Imagem 2" descr="LOGO OFICIAL PREFEITURA.jp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64" y="323850"/>
          <a:ext cx="2616653" cy="1405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352425</xdr:colOff>
      <xdr:row>1</xdr:row>
      <xdr:rowOff>0</xdr:rowOff>
    </xdr:from>
    <xdr:to>
      <xdr:col>1</xdr:col>
      <xdr:colOff>609600</xdr:colOff>
      <xdr:row>1</xdr:row>
      <xdr:rowOff>6083</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lum contrast="54000"/>
          <a:extLst>
            <a:ext uri="{28A0092B-C50C-407E-A947-70E740481C1C}">
              <a14:useLocalDpi xmlns:a14="http://schemas.microsoft.com/office/drawing/2010/main" val="0"/>
            </a:ext>
          </a:extLst>
        </a:blip>
        <a:srcRect/>
        <a:stretch>
          <a:fillRect/>
        </a:stretch>
      </xdr:blipFill>
      <xdr:spPr bwMode="auto">
        <a:xfrm>
          <a:off x="352425" y="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13</xdr:row>
      <xdr:rowOff>238125</xdr:rowOff>
    </xdr:from>
    <xdr:to>
      <xdr:col>2</xdr:col>
      <xdr:colOff>3842</xdr:colOff>
      <xdr:row>13</xdr:row>
      <xdr:rowOff>239857</xdr:rowOff>
    </xdr:to>
    <xdr:pic>
      <xdr:nvPicPr>
        <xdr:cNvPr id="3" name="Picture 4">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lum contrast="54000"/>
          <a:extLst>
            <a:ext uri="{28A0092B-C50C-407E-A947-70E740481C1C}">
              <a14:useLocalDpi xmlns:a14="http://schemas.microsoft.com/office/drawing/2010/main" val="0"/>
            </a:ext>
          </a:extLst>
        </a:blip>
        <a:srcRect/>
        <a:stretch>
          <a:fillRect/>
        </a:stretch>
      </xdr:blipFill>
      <xdr:spPr bwMode="auto">
        <a:xfrm>
          <a:off x="352425" y="2600325"/>
          <a:ext cx="657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493568</xdr:colOff>
      <xdr:row>27</xdr:row>
      <xdr:rowOff>65130</xdr:rowOff>
    </xdr:from>
    <xdr:ext cx="3359182" cy="459564"/>
    <xdr:sp macro="" textlink="">
      <xdr:nvSpPr>
        <xdr:cNvPr id="4" name="CaixaDeTexto 3">
          <a:extLst>
            <a:ext uri="{FF2B5EF4-FFF2-40B4-BE49-F238E27FC236}">
              <a16:creationId xmlns:a16="http://schemas.microsoft.com/office/drawing/2014/main" id="{00000000-0008-0000-0800-000004000000}"/>
            </a:ext>
          </a:extLst>
        </xdr:cNvPr>
        <xdr:cNvSpPr txBox="1"/>
      </xdr:nvSpPr>
      <xdr:spPr>
        <a:xfrm>
          <a:off x="493568" y="5561055"/>
          <a:ext cx="3359182" cy="459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b="1" i="0">
              <a:latin typeface="Cambria Math"/>
            </a:rPr>
            <a:t>𝑩𝑫𝑰=((𝟏+𝑨𝑪+𝑺+𝑹+𝑮)(𝟏+𝑫𝑭)(𝟏+𝑳))/((𝟏−𝑰))  −𝟏</a:t>
          </a:r>
          <a:endParaRPr lang="pt-BR" sz="1100" b="1"/>
        </a:p>
      </xdr:txBody>
    </xdr:sp>
    <xdr:clientData/>
  </xdr:oneCellAnchor>
  <xdr:twoCellAnchor editAs="oneCell">
    <xdr:from>
      <xdr:col>1</xdr:col>
      <xdr:colOff>24000</xdr:colOff>
      <xdr:row>1</xdr:row>
      <xdr:rowOff>18410</xdr:rowOff>
    </xdr:from>
    <xdr:to>
      <xdr:col>2</xdr:col>
      <xdr:colOff>996042</xdr:colOff>
      <xdr:row>4</xdr:row>
      <xdr:rowOff>537884</xdr:rowOff>
    </xdr:to>
    <xdr:pic>
      <xdr:nvPicPr>
        <xdr:cNvPr id="7" name="Imagem 6" descr="LOGO OFICIAL PREFEITURA.jpg">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0324" y="186498"/>
          <a:ext cx="1991777" cy="1259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76200</xdr:colOff>
      <xdr:row>8</xdr:row>
      <xdr:rowOff>9525</xdr:rowOff>
    </xdr:from>
    <xdr:to>
      <xdr:col>7</xdr:col>
      <xdr:colOff>1143000</xdr:colOff>
      <xdr:row>9</xdr:row>
      <xdr:rowOff>57150</xdr:rowOff>
    </xdr:to>
    <xdr:pic>
      <xdr:nvPicPr>
        <xdr:cNvPr id="2" name="Picture 298">
          <a:extLst>
            <a:ext uri="{FF2B5EF4-FFF2-40B4-BE49-F238E27FC236}">
              <a16:creationId xmlns:a16="http://schemas.microsoft.com/office/drawing/2014/main" id="{8C737086-E13E-40C9-B88C-4EF4DA29AD7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33825" y="1609725"/>
          <a:ext cx="3028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493568</xdr:colOff>
      <xdr:row>25</xdr:row>
      <xdr:rowOff>65130</xdr:rowOff>
    </xdr:from>
    <xdr:ext cx="3359182" cy="459564"/>
    <xdr:sp macro="" textlink="">
      <xdr:nvSpPr>
        <xdr:cNvPr id="3" name="CaixaDeTexto 2">
          <a:extLst>
            <a:ext uri="{FF2B5EF4-FFF2-40B4-BE49-F238E27FC236}">
              <a16:creationId xmlns:a16="http://schemas.microsoft.com/office/drawing/2014/main" id="{8567CD26-7CEB-4AC3-BB17-5F238D7F1A4B}"/>
            </a:ext>
          </a:extLst>
        </xdr:cNvPr>
        <xdr:cNvSpPr txBox="1"/>
      </xdr:nvSpPr>
      <xdr:spPr>
        <a:xfrm>
          <a:off x="1112693" y="7523205"/>
          <a:ext cx="3359182" cy="459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b="1" i="0">
              <a:latin typeface="Cambria Math"/>
            </a:rPr>
            <a:t>𝑩𝑫𝑰=((𝟏+𝑨𝑪+𝑺+𝑹+𝑮)(𝟏+𝑫𝑭)(𝟏+𝑳))/((𝟏−𝑰))  −𝟏</a:t>
          </a:r>
          <a:endParaRPr lang="pt-BR" sz="1100" b="1"/>
        </a:p>
      </xdr:txBody>
    </xdr:sp>
    <xdr:clientData/>
  </xdr:oneCellAnchor>
  <xdr:twoCellAnchor editAs="oneCell">
    <xdr:from>
      <xdr:col>2</xdr:col>
      <xdr:colOff>352425</xdr:colOff>
      <xdr:row>1</xdr:row>
      <xdr:rowOff>0</xdr:rowOff>
    </xdr:from>
    <xdr:to>
      <xdr:col>2</xdr:col>
      <xdr:colOff>605118</xdr:colOff>
      <xdr:row>1</xdr:row>
      <xdr:rowOff>6083</xdr:rowOff>
    </xdr:to>
    <xdr:pic>
      <xdr:nvPicPr>
        <xdr:cNvPr id="4" name="Picture 4">
          <a:extLst>
            <a:ext uri="{FF2B5EF4-FFF2-40B4-BE49-F238E27FC236}">
              <a16:creationId xmlns:a16="http://schemas.microsoft.com/office/drawing/2014/main" id="{D300282D-22ED-4274-9287-7DEB120C618A}"/>
            </a:ext>
          </a:extLst>
        </xdr:cNvPr>
        <xdr:cNvPicPr>
          <a:picLocks noChangeAspect="1" noChangeArrowheads="1"/>
        </xdr:cNvPicPr>
      </xdr:nvPicPr>
      <xdr:blipFill>
        <a:blip xmlns:r="http://schemas.openxmlformats.org/officeDocument/2006/relationships" r:embed="rId2">
          <a:lum contrast="54000"/>
          <a:extLst>
            <a:ext uri="{28A0092B-C50C-407E-A947-70E740481C1C}">
              <a14:useLocalDpi xmlns:a14="http://schemas.microsoft.com/office/drawing/2010/main" val="0"/>
            </a:ext>
          </a:extLst>
        </a:blip>
        <a:srcRect/>
        <a:stretch>
          <a:fillRect/>
        </a:stretch>
      </xdr:blipFill>
      <xdr:spPr bwMode="auto">
        <a:xfrm>
          <a:off x="971550" y="171450"/>
          <a:ext cx="257175" cy="6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24001</xdr:colOff>
      <xdr:row>1</xdr:row>
      <xdr:rowOff>18411</xdr:rowOff>
    </xdr:from>
    <xdr:to>
      <xdr:col>3</xdr:col>
      <xdr:colOff>571500</xdr:colOff>
      <xdr:row>4</xdr:row>
      <xdr:rowOff>896470</xdr:rowOff>
    </xdr:to>
    <xdr:pic>
      <xdr:nvPicPr>
        <xdr:cNvPr id="5" name="Imagem 4" descr="LOGO OFICIAL PREFEITURA.jpg">
          <a:extLst>
            <a:ext uri="{FF2B5EF4-FFF2-40B4-BE49-F238E27FC236}">
              <a16:creationId xmlns:a16="http://schemas.microsoft.com/office/drawing/2014/main" id="{4567ADFB-73F9-4397-86F5-3E66AB886D7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4236" y="220117"/>
          <a:ext cx="1309499" cy="1483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56028</xdr:colOff>
      <xdr:row>1</xdr:row>
      <xdr:rowOff>44824</xdr:rowOff>
    </xdr:from>
    <xdr:to>
      <xdr:col>2</xdr:col>
      <xdr:colOff>1053352</xdr:colOff>
      <xdr:row>5</xdr:row>
      <xdr:rowOff>171450</xdr:rowOff>
    </xdr:to>
    <xdr:pic>
      <xdr:nvPicPr>
        <xdr:cNvPr id="3" name="Imagem 2" descr="LOGO OFICIAL PREFEITURA.jp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153" y="244849"/>
          <a:ext cx="1968874" cy="1212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35297</xdr:colOff>
      <xdr:row>1</xdr:row>
      <xdr:rowOff>41461</xdr:rowOff>
    </xdr:from>
    <xdr:to>
      <xdr:col>3</xdr:col>
      <xdr:colOff>851646</xdr:colOff>
      <xdr:row>5</xdr:row>
      <xdr:rowOff>176893</xdr:rowOff>
    </xdr:to>
    <xdr:pic>
      <xdr:nvPicPr>
        <xdr:cNvPr id="3" name="Imagem 5" descr="Descrição: LOGO OFICIAL PREFEITURA.jpg">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297" y="245568"/>
          <a:ext cx="2340349" cy="95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ILHAS%20JONSON%20-%20FENIX\POVOADO%20C.%20RODRIGUES%20AO%20C.ADELINO\TUDO%20PRONTO\Planilha,%20Cronograma,%20BDI,%20Encargos,%20Composi&#231;&#227;o%20e%20Curva%20ABC_Pov%20S&#227;o%20Raimundo%20(1)%20-%20editado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Novos%20Processos%20de%20vicinais%20-%20atualizado%20em%2006-08-2021\Planilhas%20gera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CESSO%20CAIXA%20MODIFICADO%20-%2002\Cronograma%20fisico%20financeiro%20e%20PLE-modificado%20-%2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GE 2010"/>
      <sheetName val="IBGE 2000"/>
      <sheetName val="Área"/>
      <sheetName val="Microrregiões"/>
      <sheetName val="PLANILHA ORÇAMENTÁRIA"/>
      <sheetName val="ORÇAM.SINTETICO"/>
      <sheetName val="CRONOGRAMA"/>
      <sheetName val="MEMORIA DE CALCULO"/>
      <sheetName val="C0MP. CUST"/>
      <sheetName val="BDI"/>
      <sheetName val="ENCARGOS"/>
      <sheetName val="Preço de Bombas Sub"/>
      <sheetName val="CURVA ABC"/>
    </sheetNames>
    <sheetDataSet>
      <sheetData sheetId="0"/>
      <sheetData sheetId="1"/>
      <sheetData sheetId="2"/>
      <sheetData sheetId="3"/>
      <sheetData sheetId="4">
        <row r="4">
          <cell r="G4">
            <v>0.49669999999999997</v>
          </cell>
        </row>
        <row r="11">
          <cell r="E11" t="str">
            <v>SERVIÇOS PRELIMINARES</v>
          </cell>
        </row>
        <row r="17">
          <cell r="E17" t="str">
            <v>SERVIÇOS EM TERRA</v>
          </cell>
        </row>
        <row r="27">
          <cell r="E27" t="str">
            <v>DRENAGEM</v>
          </cell>
        </row>
      </sheetData>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s Orçamentarias"/>
      <sheetName val="MEM.CAL.GERAL"/>
      <sheetName val="Planilha1"/>
      <sheetName val="Planilha5"/>
      <sheetName val="Planilha3"/>
      <sheetName val="Planilha2"/>
      <sheetName val="Planilhas Orçamentarias (2)"/>
      <sheetName val="Planilha2 (2)"/>
      <sheetName val="Planilha6"/>
      <sheetName val="Planilha7"/>
      <sheetName val="Planilha4"/>
    </sheetNames>
    <sheetDataSet>
      <sheetData sheetId="0"/>
      <sheetData sheetId="1"/>
      <sheetData sheetId="2"/>
      <sheetData sheetId="3"/>
      <sheetData sheetId="4"/>
      <sheetData sheetId="5"/>
      <sheetData sheetId="6"/>
      <sheetData sheetId="7"/>
      <sheetData sheetId="8"/>
      <sheetData sheetId="9">
        <row r="5">
          <cell r="E5" t="str">
            <v>AÇÃO:</v>
          </cell>
        </row>
        <row r="7">
          <cell r="F7" t="str">
            <v>ESTRADA DE ACESSO AO LIBERATO (5.622,00 Metros), ESTRADA DE ACESSO B.RAPOSO AO MORRO DO ANGICO (3.840,00 Metros), ESTRADA DE ACESSO BAIXÃO DO LERIANO (1.650,00 Metros), ESTRADA DE ACESSO JUNCO  AO LIVRAMENTO (7.900,00 Metros), ESTRADA DE ACESSO POVOADO LAGO VERDE (6.420,00 Metros), ESTRADA DE ACESSO POVOADO MORCEGO (4.740,00 Metros), ESTRADA DE ACESSO SANTA LUZIA AO CAITITU (11.690,00 Metros) E ESTRADA DE ACESSO A SANTA TERESA (1.150,00 Metros).</v>
          </cell>
        </row>
        <row r="8">
          <cell r="F8" t="str">
            <v>43.012,00 Metros</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s Orçamentarias"/>
      <sheetName val="MEM.CAL.GERAL"/>
      <sheetName val="CRON. FIS.FINAN"/>
      <sheetName val="Planilha3"/>
      <sheetName val="Planilha2"/>
      <sheetName val="Planilhas Orçamentarias (2)"/>
      <sheetName val="PLE"/>
      <sheetName val="Planilha6"/>
      <sheetName val="Planilha7"/>
      <sheetName val="Planilha8"/>
      <sheetName val="Planilha4"/>
    </sheetNames>
    <sheetDataSet>
      <sheetData sheetId="0"/>
      <sheetData sheetId="1"/>
      <sheetData sheetId="2">
        <row r="8">
          <cell r="E8" t="str">
            <v>Estrada de acesso ao Liberato, Estrada de acesso B. Raposo ao Morro do Angico, Estrada de Acesso  Baixão do Leriano, Estrada de Acesso Junco ao Livramento, Estrada de acesso ao Povoado Lago Verde, Estrada de acesso ao Morcego, Estrada de acesso Santa Lúzia a Boa Vista, Estrada de acesso Boa Vista ao Caititú.</v>
          </cell>
        </row>
        <row r="9">
          <cell r="E9" t="str">
            <v>41.862,00 Metros</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8" Type="http://schemas.openxmlformats.org/officeDocument/2006/relationships/hyperlink" Target="javascript:nm_gp_submit5('/consulta_composicao_detalhado/',%20'/consulta_composicao/',%20'@SC_par@4618@SC_par@consulta_composicao_detalha_insumos_composicao@SC_par@527fdd4cb1586aa8bf034e5d5262eeda',%20'_self',%20'inicio',%20'0',%20'0',%20'',%20'consulta_composicao_detalhado',%20'6')" TargetMode="External"/><Relationship Id="rId13" Type="http://schemas.openxmlformats.org/officeDocument/2006/relationships/hyperlink" Target="javascript:nm_gp_submit5('/consulta_composicao_detalhado/',%20'/consulta_composicao/',%20'@SC_par@4618@SC_par@consulta_composicao_detalha_insumos_composicao@SC_par@0fb7f16a1d68a31f0cdf58387b65abe1',%20'_self',%20'inicio',%20'0',%20'0',%20'',%20'consulta_composicao_detalhado',%20'11')" TargetMode="External"/><Relationship Id="rId3" Type="http://schemas.openxmlformats.org/officeDocument/2006/relationships/hyperlink" Target="javascript:nm_gp_submit5('/consulta_composicao_detalhado/',%20'/consulta_composicao/',%20'@SC_par@4618@SC_par@consulta_composicao_detalha_insumos_composicao@SC_par@7df0cde4b83d38888f0e2c48a0a44771',%20'_self',%20'inicio',%20'0',%20'0',%20'',%20'consulta_composicao_detalhado',%20'1')" TargetMode="External"/><Relationship Id="rId7" Type="http://schemas.openxmlformats.org/officeDocument/2006/relationships/hyperlink" Target="javascript:nm_gp_submit5('/consulta_composicao_detalhado/',%20'/consulta_composicao/',%20'@SC_par@4618@SC_par@consulta_composicao_detalha_insumos_composicao@SC_par@b944a502cad04915f72ef331c0c2e139',%20'_self',%20'inicio',%20'0',%20'0',%20'',%20'consulta_composicao_detalhado',%20'5')" TargetMode="External"/><Relationship Id="rId12" Type="http://schemas.openxmlformats.org/officeDocument/2006/relationships/hyperlink" Target="javascript:nm_gp_submit5('/consulta_composicao_detalhado/',%20'/consulta_composicao/',%20'@SC_par@4618@SC_par@consulta_composicao_detalha_insumos_composicao@SC_par@173e2271efa361cf04e14984e27f3060',%20'_self',%20'inicio',%20'0',%20'0',%20'',%20'consulta_composicao_detalhado',%20'10')" TargetMode="External"/><Relationship Id="rId17" Type="http://schemas.openxmlformats.org/officeDocument/2006/relationships/drawing" Target="../drawings/drawing9.xml"/><Relationship Id="rId2" Type="http://schemas.openxmlformats.org/officeDocument/2006/relationships/hyperlink" Target="javascript:nm_gp_submit5('/consulta_composicao_detalhado/',%20'/consulta_composicao/',%20'@SC_par@1517@SC_par@consulta_composicao_detalha_insumos_composicao@SC_par@96dd028763fc062604a372a3f7373d0a',%20'_self',%20'inicio',%20'0',%20'0',%20'',%20'consulta_composicao_detalhado',%20'2')" TargetMode="External"/><Relationship Id="rId16" Type="http://schemas.openxmlformats.org/officeDocument/2006/relationships/printerSettings" Target="../printerSettings/printerSettings9.bin"/><Relationship Id="rId1" Type="http://schemas.openxmlformats.org/officeDocument/2006/relationships/hyperlink" Target="javascript:nm_gp_submit5('/consulta_composicao_detalhado/',%20'/consulta_composicao/',%20'@SC_par@1517@SC_par@consulta_composicao_detalha_insumos_composicao@SC_par@527fdd4cb1586aa8bf034e5d5262eeda',%20'_self',%20'inicio',%20'0',%20'0',%20'',%20'consulta_composicao_detalhado',%20'1')" TargetMode="External"/><Relationship Id="rId6" Type="http://schemas.openxmlformats.org/officeDocument/2006/relationships/hyperlink" Target="javascript:nm_gp_submit5('/consulta_composicao_detalhado/',%20'/consulta_composicao/',%20'@SC_par@4618@SC_par@consulta_composicao_detalha_insumos_composicao@SC_par@5035b6da3b5283f1cabe1680ed89d37f',%20'_self',%20'inicio',%20'0',%20'0',%20'',%20'consulta_composicao_detalhado',%20'4')" TargetMode="External"/><Relationship Id="rId11" Type="http://schemas.openxmlformats.org/officeDocument/2006/relationships/hyperlink" Target="javascript:nm_gp_submit5('/consulta_composicao_detalhado/',%20'/consulta_composicao/',%20'@SC_par@4618@SC_par@consulta_composicao_detalha_insumos_composicao@SC_par@a9a016f7d1972aa7a4b2058cb6e82e99',%20'_self',%20'inicio',%20'0',%20'0',%20'',%20'consulta_composicao_detalhado',%20'9')" TargetMode="External"/><Relationship Id="rId5" Type="http://schemas.openxmlformats.org/officeDocument/2006/relationships/hyperlink" Target="javascript:nm_gp_submit5('/consulta_composicao_detalhado/',%20'/consulta_composicao/',%20'@SC_par@4618@SC_par@consulta_composicao_detalha_insumos_composicao@SC_par@72dd2cc41730b804f5f1ff67951a7112',%20'_self',%20'inicio',%20'0',%20'0',%20'',%20'consulta_composicao_detalhado',%20'3')" TargetMode="External"/><Relationship Id="rId15" Type="http://schemas.openxmlformats.org/officeDocument/2006/relationships/hyperlink" Target="javascript:nm_gp_submit5('/consulta_composicao_detalhado/',%20'/consulta_composicao/',%20'@SC_par@4618@SC_par@consulta_composicao_detalha_insumos_composicao@SC_par@48df78695211b7b8d8c7bb612336356c',%20'_self',%20'inicio',%20'0',%20'0',%20'',%20'consulta_composicao_detalhado',%20'13')" TargetMode="External"/><Relationship Id="rId10" Type="http://schemas.openxmlformats.org/officeDocument/2006/relationships/hyperlink" Target="javascript:nm_gp_submit5('/consulta_composicao_detalhado/',%20'/consulta_composicao/',%20'@SC_par@4618@SC_par@consulta_composicao_detalha_insumos_composicao@SC_par@2a6efe76b229339f0bc7bad91daeebef',%20'_self',%20'inicio',%20'0',%20'0',%20'',%20'consulta_composicao_detalhado',%20'8')" TargetMode="External"/><Relationship Id="rId4" Type="http://schemas.openxmlformats.org/officeDocument/2006/relationships/hyperlink" Target="javascript:nm_gp_submit5('/consulta_composicao_detalhado/',%20'/consulta_composicao/',%20'@SC_par@4618@SC_par@consulta_composicao_detalha_insumos_composicao@SC_par@383590e5a349e16814e2a194b856b861',%20'_self',%20'inicio',%20'0',%20'0',%20'',%20'consulta_composicao_detalhado',%20'2')" TargetMode="External"/><Relationship Id="rId9" Type="http://schemas.openxmlformats.org/officeDocument/2006/relationships/hyperlink" Target="javascript:nm_gp_submit5('/consulta_composicao_detalhado/',%20'/consulta_composicao/',%20'@SC_par@4618@SC_par@consulta_composicao_detalha_insumos_composicao@SC_par@610a256f07407c0b17179becdc19fb31',%20'_self',%20'inicio',%20'0',%20'0',%20'',%20'consulta_composicao_detalhado',%20'7')" TargetMode="External"/><Relationship Id="rId14" Type="http://schemas.openxmlformats.org/officeDocument/2006/relationships/hyperlink" Target="javascript:nm_gp_submit5('/consulta_composicao_detalhado/',%20'/consulta_composicao/',%20'@SC_par@4618@SC_par@consulta_composicao_detalha_insumos_composicao@SC_par@8ffba09d0a1ff4a7776d6586fc3afa42',%20'_self',%20'inicio',%20'0',%20'0',%20'',%20'consulta_composicao_detalhado',%20'12')"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3"/>
  <sheetViews>
    <sheetView workbookViewId="0">
      <selection activeCell="I23" sqref="I23"/>
    </sheetView>
  </sheetViews>
  <sheetFormatPr defaultColWidth="9.28515625" defaultRowHeight="15" x14ac:dyDescent="0.25"/>
  <cols>
    <col min="1" max="1" width="23.7109375" customWidth="1"/>
    <col min="2" max="2" width="14" customWidth="1"/>
    <col min="7" max="7" width="19.28515625" customWidth="1"/>
  </cols>
  <sheetData>
    <row r="1" spans="1:2" ht="15.75" x14ac:dyDescent="0.25">
      <c r="A1" s="4" t="s">
        <v>228</v>
      </c>
    </row>
    <row r="3" spans="1:2" ht="19.5" customHeight="1" x14ac:dyDescent="0.25">
      <c r="A3" s="1" t="s">
        <v>6</v>
      </c>
      <c r="B3" s="1" t="s">
        <v>7</v>
      </c>
    </row>
    <row r="4" spans="1:2" ht="15" customHeight="1" x14ac:dyDescent="0.25">
      <c r="A4" t="s">
        <v>321</v>
      </c>
      <c r="B4" s="2">
        <v>104047</v>
      </c>
    </row>
    <row r="5" spans="1:2" x14ac:dyDescent="0.25">
      <c r="A5" t="s">
        <v>322</v>
      </c>
      <c r="B5" s="2">
        <v>5905</v>
      </c>
    </row>
    <row r="6" spans="1:2" ht="15" customHeight="1" x14ac:dyDescent="0.25">
      <c r="A6" t="s">
        <v>323</v>
      </c>
      <c r="B6" s="2">
        <v>11581</v>
      </c>
    </row>
    <row r="7" spans="1:2" x14ac:dyDescent="0.25">
      <c r="A7" t="s">
        <v>324</v>
      </c>
      <c r="B7" s="2">
        <v>21851</v>
      </c>
    </row>
    <row r="8" spans="1:2" ht="15" customHeight="1" x14ac:dyDescent="0.25">
      <c r="A8" t="s">
        <v>325</v>
      </c>
      <c r="B8" s="2">
        <v>23952</v>
      </c>
    </row>
    <row r="9" spans="1:2" ht="15" customHeight="1" x14ac:dyDescent="0.25">
      <c r="A9" t="s">
        <v>326</v>
      </c>
      <c r="B9" s="2">
        <v>11063</v>
      </c>
    </row>
    <row r="10" spans="1:2" ht="15" customHeight="1" x14ac:dyDescent="0.25">
      <c r="A10" t="s">
        <v>327</v>
      </c>
      <c r="B10" s="2">
        <v>24599</v>
      </c>
    </row>
    <row r="11" spans="1:2" ht="15" customHeight="1" x14ac:dyDescent="0.25">
      <c r="A11" t="s">
        <v>328</v>
      </c>
      <c r="B11" s="2">
        <v>31057</v>
      </c>
    </row>
    <row r="12" spans="1:2" ht="15" customHeight="1" x14ac:dyDescent="0.25">
      <c r="A12" t="s">
        <v>329</v>
      </c>
      <c r="B12" s="2">
        <v>10766</v>
      </c>
    </row>
    <row r="13" spans="1:2" ht="15" customHeight="1" x14ac:dyDescent="0.25">
      <c r="A13" t="s">
        <v>330</v>
      </c>
      <c r="B13" s="2">
        <v>6431</v>
      </c>
    </row>
    <row r="14" spans="1:2" ht="15" customHeight="1" x14ac:dyDescent="0.25">
      <c r="A14" t="s">
        <v>331</v>
      </c>
      <c r="B14" s="2">
        <v>37932</v>
      </c>
    </row>
    <row r="15" spans="1:2" ht="15" customHeight="1" x14ac:dyDescent="0.25">
      <c r="A15" t="s">
        <v>332</v>
      </c>
      <c r="B15" s="2">
        <v>25291</v>
      </c>
    </row>
    <row r="16" spans="1:2" ht="15" customHeight="1" x14ac:dyDescent="0.25">
      <c r="A16" t="s">
        <v>333</v>
      </c>
      <c r="B16" s="2">
        <v>13939</v>
      </c>
    </row>
    <row r="17" spans="1:2" ht="15" customHeight="1" x14ac:dyDescent="0.25">
      <c r="A17" t="s">
        <v>334</v>
      </c>
      <c r="B17" s="2">
        <v>14959</v>
      </c>
    </row>
    <row r="18" spans="1:2" ht="15" customHeight="1" x14ac:dyDescent="0.25">
      <c r="A18" t="s">
        <v>335</v>
      </c>
      <c r="B18" s="2">
        <v>13973</v>
      </c>
    </row>
    <row r="19" spans="1:2" ht="15" customHeight="1" x14ac:dyDescent="0.25">
      <c r="A19" t="s">
        <v>336</v>
      </c>
      <c r="B19" s="2">
        <v>42505</v>
      </c>
    </row>
    <row r="20" spans="1:2" ht="15" customHeight="1" x14ac:dyDescent="0.25">
      <c r="A20" t="s">
        <v>337</v>
      </c>
      <c r="B20" s="2">
        <v>31702</v>
      </c>
    </row>
    <row r="21" spans="1:2" ht="15" customHeight="1" x14ac:dyDescent="0.25">
      <c r="A21" t="s">
        <v>338</v>
      </c>
      <c r="B21" s="2">
        <v>28488</v>
      </c>
    </row>
    <row r="22" spans="1:2" ht="15" customHeight="1" x14ac:dyDescent="0.25">
      <c r="A22" t="s">
        <v>339</v>
      </c>
      <c r="B22" s="2">
        <v>11407</v>
      </c>
    </row>
    <row r="23" spans="1:2" ht="15" customHeight="1" x14ac:dyDescent="0.25">
      <c r="A23" t="s">
        <v>340</v>
      </c>
      <c r="B23" s="2">
        <v>100014</v>
      </c>
    </row>
    <row r="24" spans="1:2" ht="15" customHeight="1" x14ac:dyDescent="0.25">
      <c r="A24" t="s">
        <v>341</v>
      </c>
      <c r="B24" s="2">
        <v>14925</v>
      </c>
    </row>
    <row r="25" spans="1:2" ht="15" customHeight="1" x14ac:dyDescent="0.25">
      <c r="A25" t="s">
        <v>342</v>
      </c>
      <c r="B25" s="2">
        <v>16604</v>
      </c>
    </row>
    <row r="26" spans="1:2" ht="15" customHeight="1" x14ac:dyDescent="0.25">
      <c r="A26" t="s">
        <v>343</v>
      </c>
      <c r="B26" s="2">
        <v>5293</v>
      </c>
    </row>
    <row r="27" spans="1:2" ht="15" customHeight="1" x14ac:dyDescent="0.25">
      <c r="A27" t="s">
        <v>344</v>
      </c>
      <c r="B27" s="2">
        <v>83528</v>
      </c>
    </row>
    <row r="28" spans="1:2" ht="15" customHeight="1" x14ac:dyDescent="0.25">
      <c r="A28" t="s">
        <v>345</v>
      </c>
      <c r="B28" s="2">
        <v>17841</v>
      </c>
    </row>
    <row r="29" spans="1:2" ht="15" customHeight="1" x14ac:dyDescent="0.25">
      <c r="A29" t="s">
        <v>346</v>
      </c>
      <c r="B29" s="2">
        <v>82830</v>
      </c>
    </row>
    <row r="30" spans="1:2" ht="15" customHeight="1" x14ac:dyDescent="0.25">
      <c r="A30" t="s">
        <v>347</v>
      </c>
      <c r="B30" s="2">
        <v>54930</v>
      </c>
    </row>
    <row r="31" spans="1:2" ht="15" customHeight="1" x14ac:dyDescent="0.25">
      <c r="A31" t="s">
        <v>348</v>
      </c>
      <c r="B31" s="2">
        <v>12049</v>
      </c>
    </row>
    <row r="32" spans="1:2" ht="15" customHeight="1" x14ac:dyDescent="0.25">
      <c r="A32" t="s">
        <v>349</v>
      </c>
      <c r="B32" s="2">
        <v>6524</v>
      </c>
    </row>
    <row r="33" spans="1:2" ht="15" customHeight="1" x14ac:dyDescent="0.25">
      <c r="A33" t="s">
        <v>350</v>
      </c>
      <c r="B33" s="2">
        <v>5469</v>
      </c>
    </row>
    <row r="34" spans="1:2" ht="15" customHeight="1" x14ac:dyDescent="0.25">
      <c r="A34" t="s">
        <v>351</v>
      </c>
      <c r="B34" s="2">
        <v>20344</v>
      </c>
    </row>
    <row r="35" spans="1:2" ht="15" customHeight="1" x14ac:dyDescent="0.25">
      <c r="A35" t="s">
        <v>352</v>
      </c>
      <c r="B35" s="2">
        <v>5996</v>
      </c>
    </row>
    <row r="36" spans="1:2" ht="15" customHeight="1" x14ac:dyDescent="0.25">
      <c r="A36" t="s">
        <v>353</v>
      </c>
      <c r="B36" s="2">
        <v>7949</v>
      </c>
    </row>
    <row r="37" spans="1:2" ht="15" customHeight="1" x14ac:dyDescent="0.25">
      <c r="A37" t="s">
        <v>354</v>
      </c>
      <c r="B37" s="2">
        <v>39049</v>
      </c>
    </row>
    <row r="38" spans="1:2" ht="15" customHeight="1" x14ac:dyDescent="0.25">
      <c r="A38" t="s">
        <v>355</v>
      </c>
      <c r="B38" s="2">
        <v>28459</v>
      </c>
    </row>
    <row r="39" spans="1:2" ht="15" customHeight="1" x14ac:dyDescent="0.25">
      <c r="A39" t="s">
        <v>356</v>
      </c>
      <c r="B39" s="2">
        <v>14818</v>
      </c>
    </row>
    <row r="40" spans="1:2" ht="15" customHeight="1" x14ac:dyDescent="0.25">
      <c r="A40" t="s">
        <v>357</v>
      </c>
      <c r="B40" s="2">
        <v>33359</v>
      </c>
    </row>
    <row r="41" spans="1:2" ht="15" customHeight="1" x14ac:dyDescent="0.25">
      <c r="A41" t="s">
        <v>358</v>
      </c>
      <c r="B41" s="2">
        <v>5577</v>
      </c>
    </row>
    <row r="42" spans="1:2" ht="15" customHeight="1" x14ac:dyDescent="0.25">
      <c r="A42" t="s">
        <v>359</v>
      </c>
      <c r="B42" s="2">
        <v>27013</v>
      </c>
    </row>
    <row r="43" spans="1:2" ht="15" customHeight="1" x14ac:dyDescent="0.25">
      <c r="A43" t="s">
        <v>360</v>
      </c>
      <c r="B43" s="2">
        <v>22899</v>
      </c>
    </row>
    <row r="44" spans="1:2" ht="15" customHeight="1" x14ac:dyDescent="0.25">
      <c r="A44" t="s">
        <v>361</v>
      </c>
      <c r="B44" s="2">
        <v>65237</v>
      </c>
    </row>
    <row r="45" spans="1:2" ht="15" customHeight="1" x14ac:dyDescent="0.25">
      <c r="A45" t="s">
        <v>362</v>
      </c>
      <c r="B45" s="2">
        <v>14784</v>
      </c>
    </row>
    <row r="46" spans="1:2" ht="15" customHeight="1" x14ac:dyDescent="0.25">
      <c r="A46" t="s">
        <v>363</v>
      </c>
      <c r="B46" s="2">
        <v>8446</v>
      </c>
    </row>
    <row r="47" spans="1:2" ht="15" customHeight="1" x14ac:dyDescent="0.25">
      <c r="A47" t="s">
        <v>364</v>
      </c>
      <c r="B47" s="2">
        <v>10593</v>
      </c>
    </row>
    <row r="48" spans="1:2" ht="15" customHeight="1" x14ac:dyDescent="0.25">
      <c r="A48" t="s">
        <v>365</v>
      </c>
      <c r="B48" s="2">
        <v>18338</v>
      </c>
    </row>
    <row r="49" spans="1:2" ht="15" customHeight="1" x14ac:dyDescent="0.25">
      <c r="A49" t="s">
        <v>366</v>
      </c>
      <c r="B49" s="2">
        <v>13369</v>
      </c>
    </row>
    <row r="50" spans="1:2" ht="15" customHeight="1" x14ac:dyDescent="0.25">
      <c r="A50" t="s">
        <v>367</v>
      </c>
      <c r="B50" s="2">
        <v>18505</v>
      </c>
    </row>
    <row r="51" spans="1:2" ht="15" customHeight="1" x14ac:dyDescent="0.25">
      <c r="A51" t="s">
        <v>368</v>
      </c>
      <c r="B51" s="2">
        <v>20448</v>
      </c>
    </row>
    <row r="52" spans="1:2" ht="15" customHeight="1" x14ac:dyDescent="0.25">
      <c r="A52" t="s">
        <v>369</v>
      </c>
      <c r="B52" s="2">
        <v>10698</v>
      </c>
    </row>
    <row r="53" spans="1:2" ht="15" customHeight="1" x14ac:dyDescent="0.25">
      <c r="A53" t="s">
        <v>370</v>
      </c>
      <c r="B53" s="2">
        <v>23959</v>
      </c>
    </row>
    <row r="54" spans="1:2" ht="15" customHeight="1" x14ac:dyDescent="0.25">
      <c r="A54" t="s">
        <v>371</v>
      </c>
      <c r="B54" s="2">
        <v>22006</v>
      </c>
    </row>
    <row r="55" spans="1:2" ht="15" customHeight="1" x14ac:dyDescent="0.25">
      <c r="A55" t="s">
        <v>372</v>
      </c>
      <c r="B55" s="2">
        <v>155129</v>
      </c>
    </row>
    <row r="56" spans="1:2" ht="15" customHeight="1" x14ac:dyDescent="0.25">
      <c r="A56" t="s">
        <v>373</v>
      </c>
      <c r="B56" s="2">
        <v>10297</v>
      </c>
    </row>
    <row r="57" spans="1:2" ht="15" customHeight="1" x14ac:dyDescent="0.25">
      <c r="A57" t="s">
        <v>374</v>
      </c>
      <c r="B57" s="2">
        <v>7887</v>
      </c>
    </row>
    <row r="58" spans="1:2" ht="15" customHeight="1" x14ac:dyDescent="0.25">
      <c r="A58" t="s">
        <v>375</v>
      </c>
      <c r="B58" s="2">
        <v>12565</v>
      </c>
    </row>
    <row r="59" spans="1:2" ht="15" customHeight="1" x14ac:dyDescent="0.25">
      <c r="A59" t="s">
        <v>376</v>
      </c>
      <c r="B59" s="2">
        <v>17622</v>
      </c>
    </row>
    <row r="60" spans="1:2" ht="15" customHeight="1" x14ac:dyDescent="0.25">
      <c r="A60" t="s">
        <v>377</v>
      </c>
      <c r="B60" s="2">
        <v>73350</v>
      </c>
    </row>
    <row r="61" spans="1:2" ht="15" customHeight="1" x14ac:dyDescent="0.25">
      <c r="A61" t="s">
        <v>378</v>
      </c>
      <c r="B61" s="2">
        <v>13681</v>
      </c>
    </row>
    <row r="62" spans="1:2" ht="15" customHeight="1" x14ac:dyDescent="0.25">
      <c r="A62" t="s">
        <v>379</v>
      </c>
      <c r="B62" s="2">
        <v>118038</v>
      </c>
    </row>
    <row r="63" spans="1:2" ht="15" customHeight="1" x14ac:dyDescent="0.25">
      <c r="A63" t="s">
        <v>380</v>
      </c>
      <c r="B63" s="2">
        <v>46750</v>
      </c>
    </row>
    <row r="64" spans="1:2" ht="15" customHeight="1" x14ac:dyDescent="0.25">
      <c r="A64" t="s">
        <v>381</v>
      </c>
      <c r="B64" s="2">
        <v>39132</v>
      </c>
    </row>
    <row r="65" spans="1:2" ht="15" customHeight="1" x14ac:dyDescent="0.25">
      <c r="A65" t="s">
        <v>382</v>
      </c>
      <c r="B65" s="2">
        <v>14436</v>
      </c>
    </row>
    <row r="66" spans="1:2" ht="15" customHeight="1" x14ac:dyDescent="0.25">
      <c r="A66" t="s">
        <v>383</v>
      </c>
      <c r="B66" s="2">
        <v>61725</v>
      </c>
    </row>
    <row r="67" spans="1:2" ht="15" customHeight="1" x14ac:dyDescent="0.25">
      <c r="A67" t="s">
        <v>384</v>
      </c>
      <c r="B67" s="2">
        <v>32652</v>
      </c>
    </row>
    <row r="68" spans="1:2" ht="15" customHeight="1" x14ac:dyDescent="0.25">
      <c r="A68" t="s">
        <v>385</v>
      </c>
      <c r="B68" s="2">
        <v>12579</v>
      </c>
    </row>
    <row r="69" spans="1:2" ht="15" customHeight="1" x14ac:dyDescent="0.25">
      <c r="A69" t="s">
        <v>386</v>
      </c>
      <c r="B69" s="2">
        <v>22681</v>
      </c>
    </row>
    <row r="70" spans="1:2" ht="15" customHeight="1" x14ac:dyDescent="0.25">
      <c r="A70" t="s">
        <v>387</v>
      </c>
      <c r="B70" s="2">
        <v>10649</v>
      </c>
    </row>
    <row r="71" spans="1:2" ht="15" customHeight="1" x14ac:dyDescent="0.25">
      <c r="A71" t="s">
        <v>388</v>
      </c>
      <c r="B71" s="2">
        <v>18452</v>
      </c>
    </row>
    <row r="72" spans="1:2" ht="15" customHeight="1" x14ac:dyDescent="0.25">
      <c r="A72" t="s">
        <v>389</v>
      </c>
      <c r="B72" s="2">
        <v>35835</v>
      </c>
    </row>
    <row r="73" spans="1:2" ht="15" customHeight="1" x14ac:dyDescent="0.25">
      <c r="A73" t="s">
        <v>390</v>
      </c>
      <c r="B73" s="2">
        <v>8126</v>
      </c>
    </row>
    <row r="74" spans="1:2" ht="15" customHeight="1" x14ac:dyDescent="0.25">
      <c r="A74" t="s">
        <v>391</v>
      </c>
      <c r="B74" s="2">
        <v>9241</v>
      </c>
    </row>
    <row r="75" spans="1:2" ht="15" customHeight="1" x14ac:dyDescent="0.25">
      <c r="A75" t="s">
        <v>392</v>
      </c>
      <c r="B75" s="2">
        <v>17757</v>
      </c>
    </row>
    <row r="76" spans="1:2" ht="15" customHeight="1" x14ac:dyDescent="0.25">
      <c r="A76" t="s">
        <v>393</v>
      </c>
      <c r="B76" s="2">
        <v>11646</v>
      </c>
    </row>
    <row r="77" spans="1:2" ht="15" customHeight="1" x14ac:dyDescent="0.25">
      <c r="A77" t="s">
        <v>394</v>
      </c>
      <c r="B77" s="2">
        <v>15098</v>
      </c>
    </row>
    <row r="78" spans="1:2" ht="15" customHeight="1" x14ac:dyDescent="0.25">
      <c r="A78" t="s">
        <v>395</v>
      </c>
      <c r="B78" s="2">
        <v>10635</v>
      </c>
    </row>
    <row r="79" spans="1:2" ht="15" customHeight="1" x14ac:dyDescent="0.25">
      <c r="A79" t="s">
        <v>396</v>
      </c>
      <c r="B79" s="2">
        <v>17482</v>
      </c>
    </row>
    <row r="80" spans="1:2" ht="15" customHeight="1" x14ac:dyDescent="0.25">
      <c r="A80" t="s">
        <v>397</v>
      </c>
      <c r="B80" s="2">
        <v>10205</v>
      </c>
    </row>
    <row r="81" spans="1:2" ht="15" customHeight="1" x14ac:dyDescent="0.25">
      <c r="A81" t="s">
        <v>398</v>
      </c>
      <c r="B81" s="2">
        <v>15895</v>
      </c>
    </row>
    <row r="82" spans="1:2" ht="15" customHeight="1" x14ac:dyDescent="0.25">
      <c r="A82" t="s">
        <v>399</v>
      </c>
      <c r="B82" s="2">
        <v>15991</v>
      </c>
    </row>
    <row r="83" spans="1:2" ht="15" customHeight="1" x14ac:dyDescent="0.25">
      <c r="A83" t="s">
        <v>400</v>
      </c>
      <c r="B83" s="2">
        <v>7337</v>
      </c>
    </row>
    <row r="84" spans="1:2" ht="15" customHeight="1" x14ac:dyDescent="0.25">
      <c r="A84" t="s">
        <v>401</v>
      </c>
      <c r="B84" s="2">
        <v>11921</v>
      </c>
    </row>
    <row r="85" spans="1:2" ht="15" customHeight="1" x14ac:dyDescent="0.25">
      <c r="A85" t="s">
        <v>402</v>
      </c>
      <c r="B85" s="2">
        <v>25401</v>
      </c>
    </row>
    <row r="86" spans="1:2" ht="15" customHeight="1" x14ac:dyDescent="0.25">
      <c r="A86" t="s">
        <v>403</v>
      </c>
      <c r="B86" s="2">
        <v>6140</v>
      </c>
    </row>
    <row r="87" spans="1:2" ht="15" customHeight="1" x14ac:dyDescent="0.25">
      <c r="A87" t="s">
        <v>404</v>
      </c>
      <c r="B87" s="2">
        <v>62093</v>
      </c>
    </row>
    <row r="88" spans="1:2" ht="15" customHeight="1" x14ac:dyDescent="0.25">
      <c r="A88" t="s">
        <v>405</v>
      </c>
      <c r="B88" s="2">
        <v>12081</v>
      </c>
    </row>
    <row r="89" spans="1:2" ht="15" customHeight="1" x14ac:dyDescent="0.25">
      <c r="A89" t="s">
        <v>406</v>
      </c>
      <c r="B89" s="2">
        <v>26189</v>
      </c>
    </row>
    <row r="90" spans="1:2" ht="15" customHeight="1" x14ac:dyDescent="0.25">
      <c r="A90" t="s">
        <v>407</v>
      </c>
      <c r="B90" s="2">
        <v>25145</v>
      </c>
    </row>
    <row r="91" spans="1:2" ht="15" customHeight="1" x14ac:dyDescent="0.25">
      <c r="A91" t="s">
        <v>408</v>
      </c>
      <c r="B91" s="2">
        <v>12550</v>
      </c>
    </row>
    <row r="92" spans="1:2" ht="15" customHeight="1" x14ac:dyDescent="0.25">
      <c r="A92" t="s">
        <v>409</v>
      </c>
      <c r="B92" s="2">
        <v>11041</v>
      </c>
    </row>
    <row r="93" spans="1:2" ht="15" customHeight="1" x14ac:dyDescent="0.25">
      <c r="A93" t="s">
        <v>410</v>
      </c>
      <c r="B93" s="2">
        <v>247505</v>
      </c>
    </row>
    <row r="94" spans="1:2" ht="15" customHeight="1" x14ac:dyDescent="0.25">
      <c r="A94" t="s">
        <v>411</v>
      </c>
      <c r="B94" s="2">
        <v>14297</v>
      </c>
    </row>
    <row r="95" spans="1:2" ht="15" customHeight="1" x14ac:dyDescent="0.25">
      <c r="A95" t="s">
        <v>412</v>
      </c>
      <c r="B95" s="2">
        <v>62110</v>
      </c>
    </row>
    <row r="96" spans="1:2" ht="15" customHeight="1" x14ac:dyDescent="0.25">
      <c r="A96" t="s">
        <v>413</v>
      </c>
      <c r="B96" s="2">
        <v>24863</v>
      </c>
    </row>
    <row r="97" spans="1:2" ht="15" customHeight="1" x14ac:dyDescent="0.25">
      <c r="A97" t="s">
        <v>414</v>
      </c>
      <c r="B97" s="2">
        <v>8526</v>
      </c>
    </row>
    <row r="98" spans="1:2" ht="15" customHeight="1" x14ac:dyDescent="0.25">
      <c r="A98" t="s">
        <v>415</v>
      </c>
      <c r="B98" s="2">
        <v>15440</v>
      </c>
    </row>
    <row r="99" spans="1:2" ht="15" customHeight="1" x14ac:dyDescent="0.25">
      <c r="A99" t="s">
        <v>416</v>
      </c>
      <c r="B99" s="2">
        <v>20381</v>
      </c>
    </row>
    <row r="100" spans="1:2" ht="15" customHeight="1" x14ac:dyDescent="0.25">
      <c r="A100" t="s">
        <v>417</v>
      </c>
      <c r="B100" s="2">
        <v>15433</v>
      </c>
    </row>
    <row r="101" spans="1:2" ht="15" customHeight="1" x14ac:dyDescent="0.25">
      <c r="A101" t="s">
        <v>418</v>
      </c>
      <c r="B101" s="2">
        <v>4020</v>
      </c>
    </row>
    <row r="102" spans="1:2" ht="15" customHeight="1" x14ac:dyDescent="0.25">
      <c r="A102" t="s">
        <v>419</v>
      </c>
      <c r="B102" s="2">
        <v>46083</v>
      </c>
    </row>
    <row r="103" spans="1:2" ht="15" customHeight="1" x14ac:dyDescent="0.25">
      <c r="A103" t="s">
        <v>420</v>
      </c>
      <c r="B103" s="2">
        <v>10729</v>
      </c>
    </row>
    <row r="104" spans="1:2" ht="15" customHeight="1" x14ac:dyDescent="0.25">
      <c r="A104" t="s">
        <v>421</v>
      </c>
      <c r="B104" s="2">
        <v>7794</v>
      </c>
    </row>
    <row r="105" spans="1:2" ht="15" customHeight="1" x14ac:dyDescent="0.25">
      <c r="A105" t="s">
        <v>422</v>
      </c>
      <c r="B105" s="2">
        <v>15412</v>
      </c>
    </row>
    <row r="106" spans="1:2" ht="15" customHeight="1" x14ac:dyDescent="0.25">
      <c r="A106" t="s">
        <v>423</v>
      </c>
      <c r="B106" s="2">
        <v>10934</v>
      </c>
    </row>
    <row r="107" spans="1:2" ht="15" customHeight="1" x14ac:dyDescent="0.25">
      <c r="A107" t="s">
        <v>424</v>
      </c>
      <c r="B107" s="2">
        <v>10517</v>
      </c>
    </row>
    <row r="108" spans="1:2" ht="15" customHeight="1" x14ac:dyDescent="0.25">
      <c r="A108" t="s">
        <v>425</v>
      </c>
      <c r="B108" s="2">
        <v>6923</v>
      </c>
    </row>
    <row r="109" spans="1:2" ht="15" customHeight="1" x14ac:dyDescent="0.25">
      <c r="A109" t="s">
        <v>426</v>
      </c>
      <c r="B109" s="2">
        <v>11423</v>
      </c>
    </row>
    <row r="110" spans="1:2" ht="15" customHeight="1" x14ac:dyDescent="0.25">
      <c r="A110" t="s">
        <v>427</v>
      </c>
      <c r="B110" s="2">
        <v>11390</v>
      </c>
    </row>
    <row r="111" spans="1:2" ht="15" customHeight="1" x14ac:dyDescent="0.25">
      <c r="A111" t="s">
        <v>428</v>
      </c>
      <c r="B111" s="2">
        <v>6510</v>
      </c>
    </row>
    <row r="112" spans="1:2" ht="15" customHeight="1" x14ac:dyDescent="0.25">
      <c r="A112" t="s">
        <v>429</v>
      </c>
      <c r="B112" s="2">
        <v>17587</v>
      </c>
    </row>
    <row r="113" spans="1:2" ht="15" customHeight="1" x14ac:dyDescent="0.25">
      <c r="A113" t="s">
        <v>430</v>
      </c>
      <c r="B113" s="2">
        <v>19155</v>
      </c>
    </row>
    <row r="114" spans="1:2" ht="15" customHeight="1" x14ac:dyDescent="0.25">
      <c r="A114" t="s">
        <v>431</v>
      </c>
      <c r="B114" s="2">
        <v>8051</v>
      </c>
    </row>
    <row r="115" spans="1:2" ht="15" customHeight="1" x14ac:dyDescent="0.25">
      <c r="A115" t="s">
        <v>432</v>
      </c>
      <c r="B115" s="2">
        <v>14065</v>
      </c>
    </row>
    <row r="116" spans="1:2" ht="15" customHeight="1" x14ac:dyDescent="0.25">
      <c r="A116" t="s">
        <v>433</v>
      </c>
      <c r="B116" s="2">
        <v>15150</v>
      </c>
    </row>
    <row r="117" spans="1:2" ht="15" customHeight="1" x14ac:dyDescent="0.25">
      <c r="A117" t="s">
        <v>434</v>
      </c>
      <c r="B117" s="2">
        <v>21885</v>
      </c>
    </row>
    <row r="118" spans="1:2" ht="15" customHeight="1" x14ac:dyDescent="0.25">
      <c r="A118" t="s">
        <v>435</v>
      </c>
      <c r="B118" s="2">
        <v>31015</v>
      </c>
    </row>
    <row r="119" spans="1:2" ht="15" customHeight="1" x14ac:dyDescent="0.25">
      <c r="A119" t="s">
        <v>436</v>
      </c>
      <c r="B119" s="2">
        <v>13794</v>
      </c>
    </row>
    <row r="120" spans="1:2" ht="15" customHeight="1" x14ac:dyDescent="0.25">
      <c r="A120" t="s">
        <v>437</v>
      </c>
      <c r="B120" s="2">
        <v>8118</v>
      </c>
    </row>
    <row r="121" spans="1:2" ht="15" customHeight="1" x14ac:dyDescent="0.25">
      <c r="A121" t="s">
        <v>438</v>
      </c>
      <c r="B121" s="2">
        <v>20452</v>
      </c>
    </row>
    <row r="122" spans="1:2" ht="15" customHeight="1" x14ac:dyDescent="0.25">
      <c r="A122" t="s">
        <v>439</v>
      </c>
      <c r="B122" s="2">
        <v>24427</v>
      </c>
    </row>
    <row r="123" spans="1:2" ht="15" customHeight="1" x14ac:dyDescent="0.25">
      <c r="A123" t="s">
        <v>440</v>
      </c>
      <c r="B123" s="2">
        <v>14218</v>
      </c>
    </row>
    <row r="124" spans="1:2" ht="15" customHeight="1" x14ac:dyDescent="0.25">
      <c r="A124" t="s">
        <v>441</v>
      </c>
      <c r="B124" s="2">
        <v>31738</v>
      </c>
    </row>
    <row r="125" spans="1:2" ht="15" customHeight="1" x14ac:dyDescent="0.25">
      <c r="A125" t="s">
        <v>442</v>
      </c>
      <c r="B125" s="2">
        <v>9413</v>
      </c>
    </row>
    <row r="126" spans="1:2" ht="15" customHeight="1" x14ac:dyDescent="0.25">
      <c r="A126" t="s">
        <v>443</v>
      </c>
      <c r="B126" s="2">
        <v>17783</v>
      </c>
    </row>
    <row r="127" spans="1:2" ht="15" customHeight="1" x14ac:dyDescent="0.25">
      <c r="A127" t="s">
        <v>444</v>
      </c>
      <c r="B127" s="2">
        <v>12464</v>
      </c>
    </row>
    <row r="128" spans="1:2" ht="15" customHeight="1" x14ac:dyDescent="0.25">
      <c r="A128" t="s">
        <v>445</v>
      </c>
      <c r="B128" s="2">
        <v>4885</v>
      </c>
    </row>
    <row r="129" spans="1:2" ht="15" customHeight="1" x14ac:dyDescent="0.25">
      <c r="A129" t="s">
        <v>446</v>
      </c>
      <c r="B129" s="2">
        <v>4590</v>
      </c>
    </row>
    <row r="130" spans="1:2" ht="15" customHeight="1" x14ac:dyDescent="0.25">
      <c r="A130" t="s">
        <v>447</v>
      </c>
      <c r="B130" s="2">
        <v>19134</v>
      </c>
    </row>
    <row r="131" spans="1:2" ht="15" customHeight="1" x14ac:dyDescent="0.25">
      <c r="A131" t="s">
        <v>448</v>
      </c>
      <c r="B131" s="2">
        <v>18601</v>
      </c>
    </row>
    <row r="132" spans="1:2" ht="15" customHeight="1" x14ac:dyDescent="0.25">
      <c r="A132" t="s">
        <v>449</v>
      </c>
      <c r="B132" s="2">
        <v>13181</v>
      </c>
    </row>
    <row r="133" spans="1:2" ht="15" customHeight="1" x14ac:dyDescent="0.25">
      <c r="A133" t="s">
        <v>450</v>
      </c>
      <c r="B133" s="2">
        <v>105121</v>
      </c>
    </row>
    <row r="134" spans="1:2" ht="15" customHeight="1" x14ac:dyDescent="0.25">
      <c r="A134" t="s">
        <v>451</v>
      </c>
      <c r="B134" s="2">
        <v>18764</v>
      </c>
    </row>
    <row r="135" spans="1:2" ht="15" customHeight="1" x14ac:dyDescent="0.25">
      <c r="A135" t="s">
        <v>452</v>
      </c>
      <c r="B135" s="2">
        <v>20103</v>
      </c>
    </row>
    <row r="136" spans="1:2" ht="15" customHeight="1" x14ac:dyDescent="0.25">
      <c r="A136" t="s">
        <v>453</v>
      </c>
      <c r="B136" s="2">
        <v>34586</v>
      </c>
    </row>
    <row r="137" spans="1:2" ht="15" customHeight="1" x14ac:dyDescent="0.25">
      <c r="A137" t="s">
        <v>454</v>
      </c>
      <c r="B137" s="2">
        <v>17562</v>
      </c>
    </row>
    <row r="138" spans="1:2" ht="15" customHeight="1" x14ac:dyDescent="0.25">
      <c r="A138" t="s">
        <v>455</v>
      </c>
      <c r="B138" s="2">
        <v>18067</v>
      </c>
    </row>
    <row r="139" spans="1:2" ht="15" customHeight="1" x14ac:dyDescent="0.25">
      <c r="A139" t="s">
        <v>456</v>
      </c>
      <c r="B139" s="2">
        <v>14519</v>
      </c>
    </row>
    <row r="140" spans="1:2" ht="15" customHeight="1" x14ac:dyDescent="0.25">
      <c r="A140" t="s">
        <v>457</v>
      </c>
      <c r="B140" s="2">
        <v>20079</v>
      </c>
    </row>
    <row r="141" spans="1:2" ht="15" customHeight="1" x14ac:dyDescent="0.25">
      <c r="A141" t="s">
        <v>458</v>
      </c>
      <c r="B141" s="2">
        <v>39448</v>
      </c>
    </row>
    <row r="142" spans="1:2" ht="15" customHeight="1" x14ac:dyDescent="0.25">
      <c r="A142" t="s">
        <v>459</v>
      </c>
      <c r="B142" s="2">
        <v>22732</v>
      </c>
    </row>
    <row r="143" spans="1:2" ht="15" customHeight="1" x14ac:dyDescent="0.25">
      <c r="A143" t="s">
        <v>460</v>
      </c>
      <c r="B143" s="2">
        <v>34267</v>
      </c>
    </row>
    <row r="144" spans="1:2" ht="15" customHeight="1" x14ac:dyDescent="0.25">
      <c r="A144" t="s">
        <v>461</v>
      </c>
      <c r="B144" s="2">
        <v>13803</v>
      </c>
    </row>
    <row r="145" spans="1:2" ht="15" customHeight="1" x14ac:dyDescent="0.25">
      <c r="A145" t="s">
        <v>462</v>
      </c>
      <c r="B145" s="2">
        <v>21201</v>
      </c>
    </row>
    <row r="146" spans="1:2" ht="15" customHeight="1" x14ac:dyDescent="0.25">
      <c r="A146" t="s">
        <v>463</v>
      </c>
      <c r="B146" s="2">
        <v>31152</v>
      </c>
    </row>
    <row r="147" spans="1:2" ht="15" customHeight="1" x14ac:dyDescent="0.25">
      <c r="A147" t="s">
        <v>464</v>
      </c>
      <c r="B147" s="2">
        <v>78162</v>
      </c>
    </row>
    <row r="148" spans="1:2" ht="15" customHeight="1" x14ac:dyDescent="0.25">
      <c r="A148" t="s">
        <v>465</v>
      </c>
      <c r="B148" s="2">
        <v>22016</v>
      </c>
    </row>
    <row r="149" spans="1:2" ht="15" customHeight="1" x14ac:dyDescent="0.25">
      <c r="A149" t="s">
        <v>466</v>
      </c>
      <c r="B149" s="2">
        <v>17381</v>
      </c>
    </row>
    <row r="150" spans="1:2" ht="15" customHeight="1" x14ac:dyDescent="0.25">
      <c r="A150" t="s">
        <v>467</v>
      </c>
      <c r="B150" s="2">
        <v>19708</v>
      </c>
    </row>
    <row r="151" spans="1:2" ht="15" customHeight="1" x14ac:dyDescent="0.25">
      <c r="A151" t="s">
        <v>468</v>
      </c>
      <c r="B151" s="2">
        <v>21530</v>
      </c>
    </row>
    <row r="152" spans="1:2" ht="15" customHeight="1" x14ac:dyDescent="0.25">
      <c r="A152" t="s">
        <v>469</v>
      </c>
      <c r="B152" s="2">
        <v>6030</v>
      </c>
    </row>
    <row r="153" spans="1:2" ht="15" customHeight="1" x14ac:dyDescent="0.25">
      <c r="A153" t="s">
        <v>470</v>
      </c>
      <c r="B153" s="2">
        <v>44731</v>
      </c>
    </row>
    <row r="154" spans="1:2" ht="15" customHeight="1" x14ac:dyDescent="0.25">
      <c r="A154" t="s">
        <v>471</v>
      </c>
      <c r="B154" s="2">
        <v>11541</v>
      </c>
    </row>
    <row r="155" spans="1:2" ht="15" customHeight="1" x14ac:dyDescent="0.25">
      <c r="A155" t="s">
        <v>472</v>
      </c>
      <c r="B155" s="2">
        <v>6374</v>
      </c>
    </row>
    <row r="156" spans="1:2" ht="15" customHeight="1" x14ac:dyDescent="0.25">
      <c r="A156" t="s">
        <v>473</v>
      </c>
      <c r="B156" s="2">
        <v>17165</v>
      </c>
    </row>
    <row r="157" spans="1:2" ht="15" customHeight="1" x14ac:dyDescent="0.25">
      <c r="A157" t="s">
        <v>474</v>
      </c>
      <c r="B157" s="2">
        <v>10717</v>
      </c>
    </row>
    <row r="158" spans="1:2" ht="15" customHeight="1" x14ac:dyDescent="0.25">
      <c r="A158" t="s">
        <v>475</v>
      </c>
      <c r="B158" s="2">
        <v>13954</v>
      </c>
    </row>
    <row r="159" spans="1:2" ht="15" customHeight="1" x14ac:dyDescent="0.25">
      <c r="A159" t="s">
        <v>476</v>
      </c>
      <c r="B159" s="2">
        <v>26327</v>
      </c>
    </row>
    <row r="160" spans="1:2" ht="15" customHeight="1" x14ac:dyDescent="0.25">
      <c r="A160" t="s">
        <v>477</v>
      </c>
      <c r="B160" s="2">
        <v>20209</v>
      </c>
    </row>
    <row r="161" spans="1:2" ht="15" customHeight="1" x14ac:dyDescent="0.25">
      <c r="A161" t="s">
        <v>478</v>
      </c>
      <c r="B161" s="2">
        <v>7318</v>
      </c>
    </row>
    <row r="162" spans="1:2" ht="15" customHeight="1" x14ac:dyDescent="0.25">
      <c r="A162" t="s">
        <v>479</v>
      </c>
      <c r="B162" s="2">
        <v>39576</v>
      </c>
    </row>
    <row r="163" spans="1:2" ht="15" customHeight="1" x14ac:dyDescent="0.25">
      <c r="A163" t="s">
        <v>480</v>
      </c>
      <c r="B163" s="2">
        <v>5487</v>
      </c>
    </row>
    <row r="164" spans="1:2" ht="15" customHeight="1" x14ac:dyDescent="0.25">
      <c r="A164" t="s">
        <v>481</v>
      </c>
      <c r="B164" s="2">
        <v>7061</v>
      </c>
    </row>
    <row r="165" spans="1:2" ht="15" customHeight="1" x14ac:dyDescent="0.25">
      <c r="A165" t="s">
        <v>482</v>
      </c>
      <c r="B165" s="2">
        <v>39110</v>
      </c>
    </row>
    <row r="166" spans="1:2" ht="15" customHeight="1" x14ac:dyDescent="0.25">
      <c r="A166" t="s">
        <v>483</v>
      </c>
      <c r="B166" s="2">
        <v>77282</v>
      </c>
    </row>
    <row r="167" spans="1:2" ht="15" customHeight="1" x14ac:dyDescent="0.25">
      <c r="A167" t="s">
        <v>484</v>
      </c>
      <c r="B167" s="2">
        <v>74043</v>
      </c>
    </row>
    <row r="168" spans="1:2" ht="15" customHeight="1" x14ac:dyDescent="0.25">
      <c r="A168" t="s">
        <v>485</v>
      </c>
      <c r="B168" s="2">
        <v>22644</v>
      </c>
    </row>
    <row r="169" spans="1:2" ht="15" customHeight="1" x14ac:dyDescent="0.25">
      <c r="A169" t="s">
        <v>486</v>
      </c>
      <c r="B169" s="2">
        <v>29191</v>
      </c>
    </row>
    <row r="170" spans="1:2" ht="15" customHeight="1" x14ac:dyDescent="0.25">
      <c r="A170" t="s">
        <v>487</v>
      </c>
      <c r="B170" s="2">
        <v>32366</v>
      </c>
    </row>
    <row r="171" spans="1:2" ht="15" customHeight="1" x14ac:dyDescent="0.25">
      <c r="A171" t="s">
        <v>488</v>
      </c>
      <c r="B171" s="2">
        <v>11661</v>
      </c>
    </row>
    <row r="172" spans="1:2" ht="15" customHeight="1" x14ac:dyDescent="0.25">
      <c r="A172" t="s">
        <v>489</v>
      </c>
      <c r="B172" s="2">
        <v>13820</v>
      </c>
    </row>
    <row r="173" spans="1:2" ht="15" customHeight="1" x14ac:dyDescent="0.25">
      <c r="A173" t="s">
        <v>490</v>
      </c>
      <c r="B173" s="2">
        <v>14288</v>
      </c>
    </row>
    <row r="174" spans="1:2" ht="15" customHeight="1" x14ac:dyDescent="0.25">
      <c r="A174" t="s">
        <v>491</v>
      </c>
      <c r="B174" s="2">
        <v>17799</v>
      </c>
    </row>
    <row r="175" spans="1:2" ht="15" customHeight="1" x14ac:dyDescent="0.25">
      <c r="A175" t="s">
        <v>492</v>
      </c>
      <c r="B175" s="2">
        <v>40736</v>
      </c>
    </row>
    <row r="176" spans="1:2" ht="15" customHeight="1" x14ac:dyDescent="0.25">
      <c r="A176" t="s">
        <v>493</v>
      </c>
      <c r="B176" s="2">
        <v>26476</v>
      </c>
    </row>
    <row r="177" spans="1:2" ht="15" customHeight="1" x14ac:dyDescent="0.25">
      <c r="A177" t="s">
        <v>494</v>
      </c>
      <c r="B177" s="2">
        <v>6983</v>
      </c>
    </row>
    <row r="178" spans="1:2" ht="15" customHeight="1" x14ac:dyDescent="0.25">
      <c r="A178" t="s">
        <v>495</v>
      </c>
      <c r="B178" s="2">
        <v>33607</v>
      </c>
    </row>
    <row r="179" spans="1:2" ht="15" customHeight="1" x14ac:dyDescent="0.25">
      <c r="A179" t="s">
        <v>496</v>
      </c>
      <c r="B179" s="2">
        <v>4702</v>
      </c>
    </row>
    <row r="180" spans="1:2" ht="15" customHeight="1" x14ac:dyDescent="0.25">
      <c r="A180" t="s">
        <v>497</v>
      </c>
      <c r="B180" s="2">
        <v>10261</v>
      </c>
    </row>
    <row r="181" spans="1:2" ht="15" customHeight="1" x14ac:dyDescent="0.25">
      <c r="A181" t="s">
        <v>498</v>
      </c>
      <c r="B181" s="2">
        <v>12146</v>
      </c>
    </row>
    <row r="182" spans="1:2" ht="15" customHeight="1" x14ac:dyDescent="0.25">
      <c r="A182" t="s">
        <v>499</v>
      </c>
      <c r="B182" s="2">
        <v>19920</v>
      </c>
    </row>
    <row r="183" spans="1:2" ht="15" customHeight="1" x14ac:dyDescent="0.25">
      <c r="A183" t="s">
        <v>500</v>
      </c>
      <c r="B183" s="2">
        <v>12309</v>
      </c>
    </row>
    <row r="184" spans="1:2" ht="15" customHeight="1" x14ac:dyDescent="0.25">
      <c r="A184" t="s">
        <v>501</v>
      </c>
      <c r="B184" s="2">
        <v>10814</v>
      </c>
    </row>
    <row r="185" spans="1:2" ht="15" customHeight="1" x14ac:dyDescent="0.25">
      <c r="A185" t="s">
        <v>502</v>
      </c>
      <c r="B185" s="2">
        <v>17238</v>
      </c>
    </row>
    <row r="186" spans="1:2" ht="15" customHeight="1" x14ac:dyDescent="0.25">
      <c r="A186" t="s">
        <v>503</v>
      </c>
      <c r="B186" s="2">
        <v>24928</v>
      </c>
    </row>
    <row r="187" spans="1:2" ht="15" customHeight="1" x14ac:dyDescent="0.25">
      <c r="A187" t="s">
        <v>504</v>
      </c>
      <c r="B187" s="2">
        <v>163045</v>
      </c>
    </row>
    <row r="188" spans="1:2" ht="15" customHeight="1" x14ac:dyDescent="0.25">
      <c r="A188" t="s">
        <v>505</v>
      </c>
      <c r="B188" s="2">
        <v>7496</v>
      </c>
    </row>
    <row r="189" spans="1:2" ht="15" customHeight="1" x14ac:dyDescent="0.25">
      <c r="A189" t="s">
        <v>506</v>
      </c>
      <c r="B189" s="2">
        <v>1014837</v>
      </c>
    </row>
    <row r="190" spans="1:2" ht="15" customHeight="1" x14ac:dyDescent="0.25">
      <c r="A190" t="s">
        <v>507</v>
      </c>
      <c r="B190" s="2">
        <v>20153</v>
      </c>
    </row>
    <row r="191" spans="1:2" ht="15" customHeight="1" x14ac:dyDescent="0.25">
      <c r="A191" t="s">
        <v>508</v>
      </c>
      <c r="B191" s="2">
        <v>39093</v>
      </c>
    </row>
    <row r="192" spans="1:2" ht="15" customHeight="1" x14ac:dyDescent="0.25">
      <c r="A192" t="s">
        <v>509</v>
      </c>
      <c r="B192" s="2">
        <v>12028</v>
      </c>
    </row>
    <row r="193" spans="1:2" ht="15" customHeight="1" x14ac:dyDescent="0.25">
      <c r="A193" t="s">
        <v>510</v>
      </c>
      <c r="B193" s="2">
        <v>4425</v>
      </c>
    </row>
    <row r="194" spans="1:2" ht="15" customHeight="1" x14ac:dyDescent="0.25">
      <c r="A194" t="s">
        <v>511</v>
      </c>
      <c r="B194" s="2">
        <v>17474</v>
      </c>
    </row>
    <row r="195" spans="1:2" ht="15" customHeight="1" x14ac:dyDescent="0.25">
      <c r="A195" t="s">
        <v>512</v>
      </c>
      <c r="B195" s="2">
        <v>6090</v>
      </c>
    </row>
    <row r="196" spans="1:2" ht="15" customHeight="1" x14ac:dyDescent="0.25">
      <c r="A196" t="s">
        <v>513</v>
      </c>
      <c r="B196" s="2">
        <v>5957</v>
      </c>
    </row>
    <row r="197" spans="1:2" ht="15" customHeight="1" x14ac:dyDescent="0.25">
      <c r="A197" t="s">
        <v>514</v>
      </c>
      <c r="B197" s="2">
        <v>20863</v>
      </c>
    </row>
    <row r="198" spans="1:2" ht="15" customHeight="1" x14ac:dyDescent="0.25">
      <c r="A198" t="s">
        <v>515</v>
      </c>
      <c r="B198" s="2">
        <v>11990</v>
      </c>
    </row>
    <row r="199" spans="1:2" ht="15" customHeight="1" x14ac:dyDescent="0.25">
      <c r="A199" t="s">
        <v>516</v>
      </c>
      <c r="B199" s="2">
        <v>10256</v>
      </c>
    </row>
    <row r="200" spans="1:2" ht="15" customHeight="1" x14ac:dyDescent="0.25">
      <c r="A200" t="s">
        <v>517</v>
      </c>
      <c r="B200" s="2">
        <v>17998</v>
      </c>
    </row>
    <row r="201" spans="1:2" ht="15" customHeight="1" x14ac:dyDescent="0.25">
      <c r="A201" t="s">
        <v>250</v>
      </c>
      <c r="B201" s="2">
        <v>10940</v>
      </c>
    </row>
    <row r="202" spans="1:2" ht="15" customHeight="1" x14ac:dyDescent="0.25">
      <c r="A202" t="s">
        <v>518</v>
      </c>
      <c r="B202" s="2">
        <v>17002</v>
      </c>
    </row>
    <row r="203" spans="1:2" ht="15" customHeight="1" x14ac:dyDescent="0.25">
      <c r="A203" t="s">
        <v>519</v>
      </c>
      <c r="B203" s="2">
        <v>10444</v>
      </c>
    </row>
    <row r="204" spans="1:2" ht="15" customHeight="1" x14ac:dyDescent="0.25">
      <c r="A204" t="s">
        <v>520</v>
      </c>
      <c r="B204" s="2">
        <v>4613</v>
      </c>
    </row>
    <row r="205" spans="1:2" ht="15" customHeight="1" x14ac:dyDescent="0.25">
      <c r="A205" t="s">
        <v>521</v>
      </c>
      <c r="B205" s="2">
        <v>7796</v>
      </c>
    </row>
    <row r="206" spans="1:2" ht="15" customHeight="1" x14ac:dyDescent="0.25">
      <c r="A206" t="s">
        <v>522</v>
      </c>
      <c r="B206" s="2">
        <v>27997</v>
      </c>
    </row>
    <row r="207" spans="1:2" ht="15" customHeight="1" x14ac:dyDescent="0.25">
      <c r="A207" t="s">
        <v>523</v>
      </c>
      <c r="B207" s="2">
        <v>155460</v>
      </c>
    </row>
    <row r="208" spans="1:2" ht="15" customHeight="1" x14ac:dyDescent="0.25">
      <c r="A208" t="s">
        <v>524</v>
      </c>
      <c r="B208" s="2">
        <v>18953</v>
      </c>
    </row>
    <row r="209" spans="1:2" ht="15" customHeight="1" x14ac:dyDescent="0.25">
      <c r="A209" t="s">
        <v>525</v>
      </c>
      <c r="B209" s="2">
        <v>5596</v>
      </c>
    </row>
    <row r="210" spans="1:2" ht="15" customHeight="1" x14ac:dyDescent="0.25">
      <c r="A210" t="s">
        <v>526</v>
      </c>
      <c r="B210" s="2">
        <v>39183</v>
      </c>
    </row>
    <row r="211" spans="1:2" ht="15" customHeight="1" x14ac:dyDescent="0.25">
      <c r="A211" t="s">
        <v>527</v>
      </c>
      <c r="B211" s="2">
        <v>33933</v>
      </c>
    </row>
    <row r="212" spans="1:2" ht="15" customHeight="1" x14ac:dyDescent="0.25">
      <c r="A212" t="s">
        <v>528</v>
      </c>
      <c r="B212" s="2">
        <v>22846</v>
      </c>
    </row>
    <row r="213" spans="1:2" ht="15" customHeight="1" x14ac:dyDescent="0.25">
      <c r="A213" t="s">
        <v>529</v>
      </c>
      <c r="B213" s="2">
        <v>52788</v>
      </c>
    </row>
    <row r="214" spans="1:2" ht="15" customHeight="1" x14ac:dyDescent="0.25">
      <c r="A214" t="s">
        <v>530</v>
      </c>
      <c r="B214" s="2">
        <v>24573</v>
      </c>
    </row>
    <row r="215" spans="1:2" ht="15" customHeight="1" x14ac:dyDescent="0.25">
      <c r="A215" t="s">
        <v>531</v>
      </c>
      <c r="B215" s="2">
        <v>49412</v>
      </c>
    </row>
    <row r="216" spans="1:2" ht="15" customHeight="1" x14ac:dyDescent="0.25">
      <c r="A216" t="s">
        <v>532</v>
      </c>
      <c r="B216" s="2">
        <v>49496</v>
      </c>
    </row>
    <row r="217" spans="1:2" ht="15" customHeight="1" x14ac:dyDescent="0.25">
      <c r="A217" t="s">
        <v>533</v>
      </c>
      <c r="B217" s="2">
        <v>11258</v>
      </c>
    </row>
    <row r="218" spans="1:2" ht="15" customHeight="1" x14ac:dyDescent="0.25">
      <c r="A218" t="s">
        <v>534</v>
      </c>
      <c r="B218" s="2">
        <v>31217</v>
      </c>
    </row>
    <row r="219" spans="1:2" ht="15" customHeight="1" x14ac:dyDescent="0.25">
      <c r="A219" t="s">
        <v>535</v>
      </c>
      <c r="B219" s="2">
        <v>31658</v>
      </c>
    </row>
    <row r="220" spans="1:2" ht="15" customHeight="1" x14ac:dyDescent="0.25">
      <c r="A220" t="s">
        <v>536</v>
      </c>
      <c r="B220" s="2">
        <v>50173</v>
      </c>
    </row>
    <row r="221" spans="1:2" ht="19.5" customHeight="1" x14ac:dyDescent="0.25">
      <c r="A221" s="5"/>
      <c r="B221" s="2"/>
    </row>
    <row r="222" spans="1:2" x14ac:dyDescent="0.25">
      <c r="A222" t="s">
        <v>223</v>
      </c>
    </row>
    <row r="223" spans="1:2" x14ac:dyDescent="0.25">
      <c r="A223" t="s">
        <v>224</v>
      </c>
    </row>
  </sheetData>
  <sheetProtection sheet="1" objects="1" scenarios="1"/>
  <autoFilter ref="A3:B220" xr:uid="{00000000-0009-0000-0000-000000000000}">
    <sortState xmlns:xlrd2="http://schemas.microsoft.com/office/spreadsheetml/2017/richdata2" ref="A4:B436">
      <sortCondition ref="A3:A436"/>
    </sortState>
  </autoFilter>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3993A-B541-4664-A4A2-B9B72602EC01}">
  <sheetPr>
    <pageSetUpPr fitToPage="1"/>
  </sheetPr>
  <dimension ref="C1:H40"/>
  <sheetViews>
    <sheetView tabSelected="1" view="pageBreakPreview" topLeftCell="A25" zoomScale="85" zoomScaleNormal="100" zoomScaleSheetLayoutView="85" workbookViewId="0">
      <selection activeCell="H14" sqref="H14"/>
    </sheetView>
  </sheetViews>
  <sheetFormatPr defaultRowHeight="15" x14ac:dyDescent="0.25"/>
  <cols>
    <col min="3" max="3" width="11.42578125" customWidth="1"/>
    <col min="5" max="5" width="21.28515625" customWidth="1"/>
    <col min="6" max="6" width="23.42578125" customWidth="1"/>
    <col min="7" max="7" width="30" customWidth="1"/>
    <col min="8" max="8" width="31" customWidth="1"/>
  </cols>
  <sheetData>
    <row r="1" spans="3:8" ht="15.75" thickBot="1" x14ac:dyDescent="0.3"/>
    <row r="2" spans="3:8" x14ac:dyDescent="0.25">
      <c r="C2" s="906"/>
      <c r="D2" s="907"/>
      <c r="E2" s="908" t="s">
        <v>622</v>
      </c>
      <c r="F2" s="909"/>
      <c r="G2" s="909"/>
      <c r="H2" s="910"/>
    </row>
    <row r="3" spans="3:8" ht="15.75" thickBot="1" x14ac:dyDescent="0.3">
      <c r="C3" s="911"/>
      <c r="D3" s="912"/>
      <c r="E3" s="913"/>
      <c r="F3" s="914"/>
      <c r="G3" s="914"/>
      <c r="H3" s="915"/>
    </row>
    <row r="4" spans="3:8" ht="16.5" thickBot="1" x14ac:dyDescent="0.3">
      <c r="C4" s="911"/>
      <c r="D4" s="912"/>
      <c r="E4" s="916" t="str">
        <f>BDI!D4</f>
        <v>MUNICÍPIO:</v>
      </c>
      <c r="F4" s="917" t="str">
        <f>BDI!E4</f>
        <v>SANTO ANTÔNIO DOS LOPES - MA</v>
      </c>
      <c r="G4" s="918"/>
      <c r="H4" s="919"/>
    </row>
    <row r="5" spans="3:8" ht="85.5" customHeight="1" thickBot="1" x14ac:dyDescent="0.3">
      <c r="C5" s="911"/>
      <c r="D5" s="912"/>
      <c r="E5" s="916" t="str">
        <f>BDI!D5</f>
        <v>LOCALIDADE:</v>
      </c>
      <c r="F5" s="920" t="str">
        <f>'[3]CRON. FIS.FINAN'!$E$8</f>
        <v>Estrada de acesso ao Liberato, Estrada de acesso B. Raposo ao Morro do Angico, Estrada de Acesso  Baixão do Leriano, Estrada de Acesso Junco ao Livramento, Estrada de acesso ao Povoado Lago Verde, Estrada de acesso ao Morcego, Estrada de acesso Santa Lúzia a Boa Vista, Estrada de acesso Boa Vista ao Caititú.</v>
      </c>
      <c r="G5" s="921"/>
      <c r="H5" s="922"/>
    </row>
    <row r="6" spans="3:8" ht="16.5" customHeight="1" thickBot="1" x14ac:dyDescent="0.3">
      <c r="C6" s="911"/>
      <c r="D6" s="912"/>
      <c r="E6" s="916" t="str">
        <f>BDI!D6</f>
        <v>EXTENSÃO:</v>
      </c>
      <c r="F6" s="917" t="str">
        <f>'[3]CRON. FIS.FINAN'!$E$9</f>
        <v>41.862,00 Metros</v>
      </c>
      <c r="G6" s="918"/>
      <c r="H6" s="919"/>
    </row>
    <row r="7" spans="3:8" ht="16.5" thickBot="1" x14ac:dyDescent="0.3">
      <c r="C7" s="923" t="s">
        <v>538</v>
      </c>
      <c r="D7" s="924"/>
      <c r="E7" s="924"/>
      <c r="F7" s="924"/>
      <c r="G7" s="924"/>
      <c r="H7" s="925"/>
    </row>
    <row r="8" spans="3:8" ht="24.95" customHeight="1" x14ac:dyDescent="0.25">
      <c r="C8" s="926"/>
      <c r="D8" s="927"/>
      <c r="E8" s="485"/>
      <c r="F8" s="485"/>
      <c r="G8" s="485"/>
      <c r="H8" s="486"/>
    </row>
    <row r="9" spans="3:8" ht="39" customHeight="1" x14ac:dyDescent="0.25">
      <c r="C9" s="926"/>
      <c r="D9" s="927"/>
      <c r="E9" s="487" t="s">
        <v>868</v>
      </c>
      <c r="F9" s="488"/>
      <c r="G9" s="485"/>
      <c r="H9" s="486"/>
    </row>
    <row r="10" spans="3:8" ht="24.95" customHeight="1" x14ac:dyDescent="0.25">
      <c r="C10" s="926"/>
      <c r="D10" s="927"/>
      <c r="E10" s="485"/>
      <c r="F10" s="485"/>
      <c r="G10" s="485"/>
      <c r="H10" s="486"/>
    </row>
    <row r="11" spans="3:8" ht="24.95" customHeight="1" x14ac:dyDescent="0.25">
      <c r="C11" s="926"/>
      <c r="D11" s="927"/>
      <c r="E11" s="485" t="s">
        <v>869</v>
      </c>
      <c r="F11" s="485"/>
      <c r="G11" s="485"/>
      <c r="H11" s="486"/>
    </row>
    <row r="12" spans="3:8" ht="24.95" customHeight="1" x14ac:dyDescent="0.25">
      <c r="C12" s="926"/>
      <c r="D12" s="927"/>
      <c r="E12" s="489" t="s">
        <v>870</v>
      </c>
      <c r="F12" s="489"/>
      <c r="G12" s="489"/>
      <c r="H12" s="905">
        <v>0.04</v>
      </c>
    </row>
    <row r="13" spans="3:8" ht="24.95" customHeight="1" x14ac:dyDescent="0.25">
      <c r="C13" s="926"/>
      <c r="D13" s="927"/>
      <c r="E13" s="489" t="s">
        <v>871</v>
      </c>
      <c r="F13" s="489"/>
      <c r="G13" s="489"/>
      <c r="H13" s="905">
        <v>8.0000000000000002E-3</v>
      </c>
    </row>
    <row r="14" spans="3:8" ht="24.95" customHeight="1" x14ac:dyDescent="0.25">
      <c r="C14" s="926"/>
      <c r="D14" s="927"/>
      <c r="E14" s="489" t="s">
        <v>872</v>
      </c>
      <c r="F14" s="489"/>
      <c r="G14" s="489"/>
      <c r="H14" s="957">
        <v>9.7000000000000003E-3</v>
      </c>
    </row>
    <row r="15" spans="3:8" ht="24.95" customHeight="1" x14ac:dyDescent="0.25">
      <c r="C15" s="926"/>
      <c r="D15" s="927"/>
      <c r="E15" s="489" t="s">
        <v>873</v>
      </c>
      <c r="F15" s="489"/>
      <c r="G15" s="489"/>
      <c r="H15" s="957">
        <v>0</v>
      </c>
    </row>
    <row r="16" spans="3:8" ht="24.95" customHeight="1" x14ac:dyDescent="0.25">
      <c r="C16" s="926"/>
      <c r="D16" s="927"/>
      <c r="E16" s="489" t="s">
        <v>874</v>
      </c>
      <c r="F16" s="489"/>
      <c r="G16" s="489"/>
      <c r="H16" s="957">
        <v>5.8999999999999999E-3</v>
      </c>
    </row>
    <row r="17" spans="3:8" ht="24.95" customHeight="1" x14ac:dyDescent="0.25">
      <c r="C17" s="926"/>
      <c r="D17" s="927"/>
      <c r="E17" s="489" t="s">
        <v>875</v>
      </c>
      <c r="F17" s="489"/>
      <c r="G17" s="489"/>
      <c r="H17" s="957">
        <v>5.2200000000000003E-2</v>
      </c>
    </row>
    <row r="18" spans="3:8" ht="24.95" customHeight="1" x14ac:dyDescent="0.25">
      <c r="C18" s="926"/>
      <c r="D18" s="927"/>
      <c r="E18" s="489" t="s">
        <v>876</v>
      </c>
      <c r="F18" s="489"/>
      <c r="G18" s="489"/>
      <c r="H18" s="957">
        <f>H19+H20+H21+H22</f>
        <v>0.1115</v>
      </c>
    </row>
    <row r="19" spans="3:8" ht="24.95" customHeight="1" x14ac:dyDescent="0.25">
      <c r="C19" s="926"/>
      <c r="D19" s="927"/>
      <c r="E19" s="490"/>
      <c r="F19" s="490" t="s">
        <v>877</v>
      </c>
      <c r="G19" s="490"/>
      <c r="H19" s="958">
        <v>6.4999999999999997E-3</v>
      </c>
    </row>
    <row r="20" spans="3:8" ht="24.95" customHeight="1" x14ac:dyDescent="0.25">
      <c r="C20" s="926"/>
      <c r="D20" s="927"/>
      <c r="E20" s="490"/>
      <c r="F20" s="490" t="s">
        <v>878</v>
      </c>
      <c r="G20" s="490"/>
      <c r="H20" s="958">
        <v>0.03</v>
      </c>
    </row>
    <row r="21" spans="3:8" ht="24.95" customHeight="1" x14ac:dyDescent="0.25">
      <c r="C21" s="926"/>
      <c r="D21" s="927"/>
      <c r="E21" s="490"/>
      <c r="F21" s="490" t="s">
        <v>879</v>
      </c>
      <c r="G21" s="490"/>
      <c r="H21" s="958">
        <v>0.03</v>
      </c>
    </row>
    <row r="22" spans="3:8" ht="24.95" customHeight="1" x14ac:dyDescent="0.25">
      <c r="C22" s="926"/>
      <c r="D22" s="927"/>
      <c r="E22" s="490"/>
      <c r="F22" s="490" t="s">
        <v>555</v>
      </c>
      <c r="G22" s="490"/>
      <c r="H22" s="958">
        <v>4.4999999999999998E-2</v>
      </c>
    </row>
    <row r="23" spans="3:8" ht="24.95" customHeight="1" x14ac:dyDescent="0.25">
      <c r="C23" s="926"/>
      <c r="D23" s="927"/>
      <c r="E23" s="490"/>
      <c r="F23" s="490"/>
      <c r="G23" s="490"/>
      <c r="H23" s="959"/>
    </row>
    <row r="24" spans="3:8" ht="24.95" customHeight="1" x14ac:dyDescent="0.25">
      <c r="C24" s="926"/>
      <c r="D24" s="927"/>
      <c r="E24" s="725" t="s">
        <v>880</v>
      </c>
      <c r="F24" s="725"/>
      <c r="G24" s="725"/>
      <c r="H24" s="960">
        <f>(1+H12+H13+H14+H15)*(1+H16)*(1+H17)/(1-H18)-1</f>
        <v>0.25996411980416467</v>
      </c>
    </row>
    <row r="25" spans="3:8" ht="24.95" customHeight="1" x14ac:dyDescent="0.25">
      <c r="C25" s="928" t="s">
        <v>557</v>
      </c>
      <c r="D25" s="929"/>
      <c r="E25" s="929"/>
      <c r="F25" s="929"/>
      <c r="G25" s="929"/>
      <c r="H25" s="930"/>
    </row>
    <row r="26" spans="3:8" ht="24.95" customHeight="1" x14ac:dyDescent="0.25">
      <c r="C26" s="931"/>
      <c r="D26" s="932"/>
      <c r="E26" s="932"/>
      <c r="F26" s="932"/>
      <c r="G26" s="932"/>
      <c r="H26" s="933"/>
    </row>
    <row r="27" spans="3:8" ht="24.95" customHeight="1" x14ac:dyDescent="0.25">
      <c r="C27" s="931"/>
      <c r="D27" s="932"/>
      <c r="E27" s="932"/>
      <c r="F27" s="934"/>
      <c r="G27" s="932"/>
      <c r="H27" s="933"/>
    </row>
    <row r="28" spans="3:8" ht="24.95" customHeight="1" x14ac:dyDescent="0.25">
      <c r="C28" s="931"/>
      <c r="D28" s="932"/>
      <c r="E28" s="932"/>
      <c r="F28" s="932"/>
      <c r="G28" s="932"/>
      <c r="H28" s="935" t="s">
        <v>558</v>
      </c>
    </row>
    <row r="29" spans="3:8" ht="24.95" customHeight="1" x14ac:dyDescent="0.25">
      <c r="C29" s="936" t="s">
        <v>559</v>
      </c>
      <c r="D29" s="937"/>
      <c r="E29" s="937"/>
      <c r="F29" s="937"/>
      <c r="G29" s="938"/>
      <c r="H29" s="939">
        <v>5.5E-2</v>
      </c>
    </row>
    <row r="30" spans="3:8" ht="24.95" customHeight="1" x14ac:dyDescent="0.25">
      <c r="C30" s="940" t="s">
        <v>560</v>
      </c>
      <c r="D30" s="941"/>
      <c r="E30" s="941"/>
      <c r="F30" s="937"/>
      <c r="G30" s="938"/>
      <c r="H30" s="939">
        <v>5.0000000000000001E-3</v>
      </c>
    </row>
    <row r="31" spans="3:8" ht="24.95" customHeight="1" x14ac:dyDescent="0.25">
      <c r="C31" s="940" t="s">
        <v>561</v>
      </c>
      <c r="D31" s="941"/>
      <c r="E31" s="941"/>
      <c r="F31" s="937"/>
      <c r="G31" s="938"/>
      <c r="H31" s="939">
        <v>1.2699999999999999E-2</v>
      </c>
    </row>
    <row r="32" spans="3:8" ht="24.95" customHeight="1" x14ac:dyDescent="0.25">
      <c r="C32" s="940" t="s">
        <v>562</v>
      </c>
      <c r="D32" s="941"/>
      <c r="E32" s="941"/>
      <c r="F32" s="937"/>
      <c r="G32" s="938"/>
      <c r="H32" s="939">
        <v>5.0000000000000001E-3</v>
      </c>
    </row>
    <row r="33" spans="3:8" ht="24.95" customHeight="1" x14ac:dyDescent="0.25">
      <c r="C33" s="940" t="s">
        <v>563</v>
      </c>
      <c r="D33" s="941"/>
      <c r="E33" s="941"/>
      <c r="F33" s="937"/>
      <c r="G33" s="938"/>
      <c r="H33" s="939">
        <v>1.3899999999999999E-2</v>
      </c>
    </row>
    <row r="34" spans="3:8" ht="24.95" customHeight="1" x14ac:dyDescent="0.25">
      <c r="C34" s="940" t="s">
        <v>564</v>
      </c>
      <c r="D34" s="941"/>
      <c r="E34" s="941"/>
      <c r="F34" s="942"/>
      <c r="G34" s="943"/>
      <c r="H34" s="944">
        <v>8.9599999999999999E-2</v>
      </c>
    </row>
    <row r="35" spans="3:8" ht="24.95" customHeight="1" x14ac:dyDescent="0.25">
      <c r="C35" s="940" t="s">
        <v>565</v>
      </c>
      <c r="D35" s="941"/>
      <c r="E35" s="941"/>
      <c r="F35" s="945"/>
      <c r="G35" s="946"/>
      <c r="H35" s="947" t="s">
        <v>566</v>
      </c>
    </row>
    <row r="36" spans="3:8" ht="24.95" customHeight="1" x14ac:dyDescent="0.25">
      <c r="C36" s="948"/>
      <c r="D36" s="949"/>
      <c r="E36" s="949"/>
      <c r="F36" s="934" t="s">
        <v>567</v>
      </c>
      <c r="G36" s="934"/>
      <c r="H36" s="950">
        <v>0.24229999999999999</v>
      </c>
    </row>
    <row r="37" spans="3:8" ht="24.95" customHeight="1" x14ac:dyDescent="0.25">
      <c r="C37" s="948"/>
      <c r="D37" s="949"/>
      <c r="E37" s="949"/>
      <c r="F37" s="934" t="s">
        <v>568</v>
      </c>
      <c r="G37" s="934"/>
      <c r="H37" s="950">
        <v>0.25</v>
      </c>
    </row>
    <row r="38" spans="3:8" ht="24.95" customHeight="1" x14ac:dyDescent="0.25">
      <c r="C38" s="948"/>
      <c r="D38" s="949"/>
      <c r="E38" s="949"/>
      <c r="F38" s="934" t="s">
        <v>569</v>
      </c>
      <c r="G38" s="934"/>
      <c r="H38" s="950">
        <v>0.26440000000000002</v>
      </c>
    </row>
    <row r="39" spans="3:8" ht="24.95" customHeight="1" x14ac:dyDescent="0.25">
      <c r="C39" s="951"/>
      <c r="D39" s="952"/>
      <c r="E39" s="952"/>
      <c r="F39" s="952"/>
      <c r="G39" s="952"/>
      <c r="H39" s="953"/>
    </row>
    <row r="40" spans="3:8" ht="24.95" customHeight="1" thickBot="1" x14ac:dyDescent="0.3">
      <c r="C40" s="954"/>
      <c r="D40" s="955"/>
      <c r="E40" s="955"/>
      <c r="F40" s="955"/>
      <c r="G40" s="955"/>
      <c r="H40" s="956"/>
    </row>
  </sheetData>
  <sheetProtection algorithmName="SHA-512" hashValue="VZ4YDKphrw80SShQCvTJ6Yaa+l0nVHYcLhqD1liWZXYTPilhvhVYV9NOJNephrcxw1XorVpYXg8bnBFHsVqdRg==" saltValue="tIM+uSzHTUwTRAxt5I5g/w==" spinCount="100000" sheet="1" objects="1" scenarios="1"/>
  <mergeCells count="8">
    <mergeCell ref="E24:G24"/>
    <mergeCell ref="C25:H25"/>
    <mergeCell ref="C2:D6"/>
    <mergeCell ref="E2:H3"/>
    <mergeCell ref="F4:H4"/>
    <mergeCell ref="F5:H5"/>
    <mergeCell ref="F6:H6"/>
    <mergeCell ref="C7:H7"/>
  </mergeCells>
  <pageMargins left="0.511811024" right="0.511811024" top="0.78740157499999996" bottom="0.78740157499999996" header="0.31496062000000002" footer="0.31496062000000002"/>
  <pageSetup paperSize="9" scale="73" fitToHeight="0" orientation="portrait" r:id="rId1"/>
  <ignoredErrors>
    <ignoredError sqref="H18"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549E6-4054-4C68-B68E-64E0C00D8CFD}">
  <sheetPr>
    <pageSetUpPr fitToPage="1"/>
  </sheetPr>
  <dimension ref="D1:I44"/>
  <sheetViews>
    <sheetView view="pageBreakPreview" topLeftCell="A13" zoomScale="55" zoomScaleNormal="100" zoomScaleSheetLayoutView="55" workbookViewId="0">
      <selection activeCell="F34" sqref="F34"/>
    </sheetView>
  </sheetViews>
  <sheetFormatPr defaultRowHeight="15" x14ac:dyDescent="0.25"/>
  <cols>
    <col min="4" max="4" width="56.28515625" customWidth="1"/>
    <col min="5" max="5" width="22.85546875" customWidth="1"/>
    <col min="6" max="6" width="17.5703125" customWidth="1"/>
    <col min="7" max="7" width="14.85546875" customWidth="1"/>
    <col min="8" max="8" width="20" customWidth="1"/>
    <col min="9" max="9" width="16.85546875" customWidth="1"/>
  </cols>
  <sheetData>
    <row r="1" spans="4:9" ht="15.75" thickBot="1" x14ac:dyDescent="0.3"/>
    <row r="2" spans="4:9" x14ac:dyDescent="0.25">
      <c r="D2" s="748"/>
      <c r="E2" s="749"/>
      <c r="F2" s="749"/>
      <c r="G2" s="749"/>
      <c r="H2" s="749"/>
      <c r="I2" s="750"/>
    </row>
    <row r="3" spans="4:9" x14ac:dyDescent="0.25">
      <c r="D3" s="751"/>
      <c r="E3" s="752"/>
      <c r="F3" s="752"/>
      <c r="G3" s="752"/>
      <c r="H3" s="752"/>
      <c r="I3" s="753"/>
    </row>
    <row r="4" spans="4:9" x14ac:dyDescent="0.25">
      <c r="D4" s="751"/>
      <c r="E4" s="752"/>
      <c r="F4" s="752"/>
      <c r="G4" s="752"/>
      <c r="H4" s="752"/>
      <c r="I4" s="753"/>
    </row>
    <row r="5" spans="4:9" x14ac:dyDescent="0.25">
      <c r="D5" s="751"/>
      <c r="E5" s="752"/>
      <c r="F5" s="752"/>
      <c r="G5" s="752"/>
      <c r="H5" s="752"/>
      <c r="I5" s="753"/>
    </row>
    <row r="6" spans="4:9" x14ac:dyDescent="0.25">
      <c r="D6" s="751"/>
      <c r="E6" s="752"/>
      <c r="F6" s="752"/>
      <c r="G6" s="752"/>
      <c r="H6" s="752"/>
      <c r="I6" s="753"/>
    </row>
    <row r="7" spans="4:9" ht="15" customHeight="1" x14ac:dyDescent="0.25">
      <c r="D7" s="754" t="s">
        <v>881</v>
      </c>
      <c r="E7" s="755"/>
      <c r="F7" s="755"/>
      <c r="G7" s="755"/>
      <c r="H7" s="755"/>
      <c r="I7" s="756"/>
    </row>
    <row r="8" spans="4:9" ht="15" customHeight="1" x14ac:dyDescent="0.25">
      <c r="D8" s="754"/>
      <c r="E8" s="755"/>
      <c r="F8" s="755"/>
      <c r="G8" s="755"/>
      <c r="H8" s="755"/>
      <c r="I8" s="756"/>
    </row>
    <row r="9" spans="4:9" ht="15.75" customHeight="1" x14ac:dyDescent="0.25">
      <c r="D9" s="757" t="s">
        <v>882</v>
      </c>
      <c r="E9" s="758"/>
      <c r="F9" s="758"/>
      <c r="G9" s="758"/>
      <c r="H9" s="758"/>
      <c r="I9" s="759"/>
    </row>
    <row r="10" spans="4:9" ht="15" customHeight="1" x14ac:dyDescent="0.25">
      <c r="D10" s="760" t="s">
        <v>906</v>
      </c>
      <c r="E10" s="761"/>
      <c r="F10" s="761"/>
      <c r="G10" s="761"/>
      <c r="H10" s="761"/>
      <c r="I10" s="762"/>
    </row>
    <row r="11" spans="4:9" ht="15" customHeight="1" x14ac:dyDescent="0.25">
      <c r="D11" s="763"/>
      <c r="E11" s="764"/>
      <c r="F11" s="764"/>
      <c r="G11" s="764"/>
      <c r="H11" s="764"/>
      <c r="I11" s="765"/>
    </row>
    <row r="12" spans="4:9" x14ac:dyDescent="0.25">
      <c r="D12" s="732"/>
      <c r="E12" s="733"/>
      <c r="F12" s="734"/>
      <c r="G12" s="735"/>
      <c r="H12" s="733"/>
      <c r="I12" s="736"/>
    </row>
    <row r="13" spans="4:9" x14ac:dyDescent="0.25">
      <c r="D13" s="494"/>
      <c r="E13" s="492"/>
      <c r="F13" s="492"/>
      <c r="G13" s="492"/>
      <c r="H13" s="492"/>
      <c r="I13" s="495"/>
    </row>
    <row r="14" spans="4:9" ht="15.75" x14ac:dyDescent="0.25">
      <c r="D14" s="737" t="s">
        <v>883</v>
      </c>
      <c r="E14" s="738"/>
      <c r="F14" s="496"/>
      <c r="G14" s="496"/>
      <c r="H14" s="496"/>
      <c r="I14" s="497">
        <v>0.26</v>
      </c>
    </row>
    <row r="15" spans="4:9" ht="15.75" x14ac:dyDescent="0.25">
      <c r="D15" s="737" t="s">
        <v>884</v>
      </c>
      <c r="E15" s="738"/>
      <c r="F15" s="496"/>
      <c r="G15" s="496"/>
      <c r="H15" s="496"/>
      <c r="I15" s="497">
        <v>0.89400000000000002</v>
      </c>
    </row>
    <row r="16" spans="4:9" ht="15.75" x14ac:dyDescent="0.25">
      <c r="D16" s="737" t="s">
        <v>885</v>
      </c>
      <c r="E16" s="738"/>
      <c r="F16" s="496"/>
      <c r="G16" s="496"/>
      <c r="H16" s="496"/>
      <c r="I16" s="497">
        <v>0.49759999999999999</v>
      </c>
    </row>
    <row r="17" spans="4:9" x14ac:dyDescent="0.25">
      <c r="D17" s="739" t="s">
        <v>907</v>
      </c>
      <c r="E17" s="740"/>
      <c r="F17" s="740"/>
      <c r="G17" s="740"/>
      <c r="H17" s="740"/>
      <c r="I17" s="741"/>
    </row>
    <row r="18" spans="4:9" x14ac:dyDescent="0.25">
      <c r="D18" s="742"/>
      <c r="E18" s="743"/>
      <c r="F18" s="743"/>
      <c r="G18" s="743"/>
      <c r="H18" s="743"/>
      <c r="I18" s="744"/>
    </row>
    <row r="19" spans="4:9" x14ac:dyDescent="0.25">
      <c r="D19" s="742"/>
      <c r="E19" s="743"/>
      <c r="F19" s="743"/>
      <c r="G19" s="743"/>
      <c r="H19" s="743"/>
      <c r="I19" s="744"/>
    </row>
    <row r="20" spans="4:9" x14ac:dyDescent="0.25">
      <c r="D20" s="742"/>
      <c r="E20" s="743"/>
      <c r="F20" s="743"/>
      <c r="G20" s="743"/>
      <c r="H20" s="743"/>
      <c r="I20" s="744"/>
    </row>
    <row r="21" spans="4:9" x14ac:dyDescent="0.25">
      <c r="D21" s="745"/>
      <c r="E21" s="746"/>
      <c r="F21" s="746"/>
      <c r="G21" s="746"/>
      <c r="H21" s="746"/>
      <c r="I21" s="747"/>
    </row>
    <row r="22" spans="4:9" ht="15.75" x14ac:dyDescent="0.25">
      <c r="D22" s="726" t="s">
        <v>886</v>
      </c>
      <c r="E22" s="727"/>
      <c r="F22" s="727"/>
      <c r="G22" s="727"/>
      <c r="H22" s="727"/>
      <c r="I22" s="728"/>
    </row>
    <row r="23" spans="4:9" ht="15.75" x14ac:dyDescent="0.25">
      <c r="D23" s="729" t="s">
        <v>887</v>
      </c>
      <c r="E23" s="730" t="s">
        <v>888</v>
      </c>
      <c r="F23" s="730"/>
      <c r="G23" s="730"/>
      <c r="H23" s="730"/>
      <c r="I23" s="731"/>
    </row>
    <row r="24" spans="4:9" ht="15.75" x14ac:dyDescent="0.25">
      <c r="D24" s="729"/>
      <c r="E24" s="493" t="s">
        <v>889</v>
      </c>
      <c r="F24" s="493" t="s">
        <v>890</v>
      </c>
      <c r="G24" s="493" t="s">
        <v>891</v>
      </c>
      <c r="H24" s="493" t="s">
        <v>892</v>
      </c>
      <c r="I24" s="498" t="s">
        <v>893</v>
      </c>
    </row>
    <row r="25" spans="4:9" x14ac:dyDescent="0.25">
      <c r="D25" s="502" t="s">
        <v>894</v>
      </c>
      <c r="E25" s="503">
        <v>7900</v>
      </c>
      <c r="F25" s="503">
        <v>6</v>
      </c>
      <c r="G25" s="503">
        <v>0.2</v>
      </c>
      <c r="H25" s="503">
        <f>E25*F25</f>
        <v>47400</v>
      </c>
      <c r="I25" s="504">
        <f>H25*G25</f>
        <v>9480</v>
      </c>
    </row>
    <row r="26" spans="4:9" x14ac:dyDescent="0.25">
      <c r="D26" s="505" t="s">
        <v>895</v>
      </c>
      <c r="E26" s="506">
        <v>6420</v>
      </c>
      <c r="F26" s="506">
        <v>6</v>
      </c>
      <c r="G26" s="506">
        <v>0.2</v>
      </c>
      <c r="H26" s="506">
        <f>E26*F26</f>
        <v>38520</v>
      </c>
      <c r="I26" s="507">
        <f t="shared" ref="I26:I35" si="0">H26*G26</f>
        <v>7704</v>
      </c>
    </row>
    <row r="27" spans="4:9" x14ac:dyDescent="0.25">
      <c r="D27" s="505" t="s">
        <v>896</v>
      </c>
      <c r="E27" s="506">
        <v>5622</v>
      </c>
      <c r="F27" s="506">
        <v>6</v>
      </c>
      <c r="G27" s="506">
        <v>0.2</v>
      </c>
      <c r="H27" s="506">
        <f t="shared" ref="H27:H35" si="1">E27*F27</f>
        <v>33732</v>
      </c>
      <c r="I27" s="507">
        <f t="shared" si="0"/>
        <v>6746.4000000000005</v>
      </c>
    </row>
    <row r="28" spans="4:9" x14ac:dyDescent="0.25">
      <c r="D28" s="505" t="s">
        <v>897</v>
      </c>
      <c r="E28" s="506">
        <v>7704</v>
      </c>
      <c r="F28" s="506">
        <v>6</v>
      </c>
      <c r="G28" s="506">
        <v>0.2</v>
      </c>
      <c r="H28" s="506">
        <f t="shared" si="1"/>
        <v>46224</v>
      </c>
      <c r="I28" s="507">
        <f t="shared" si="0"/>
        <v>9244.8000000000011</v>
      </c>
    </row>
    <row r="29" spans="4:9" x14ac:dyDescent="0.25">
      <c r="D29" s="505" t="s">
        <v>898</v>
      </c>
      <c r="E29" s="506">
        <v>3986</v>
      </c>
      <c r="F29" s="506">
        <v>6</v>
      </c>
      <c r="G29" s="506">
        <v>0.2</v>
      </c>
      <c r="H29" s="506">
        <f t="shared" si="1"/>
        <v>23916</v>
      </c>
      <c r="I29" s="507">
        <f t="shared" si="0"/>
        <v>4783.2</v>
      </c>
    </row>
    <row r="30" spans="4:9" x14ac:dyDescent="0.25">
      <c r="D30" s="505" t="s">
        <v>899</v>
      </c>
      <c r="E30" s="506">
        <v>1150</v>
      </c>
      <c r="F30" s="506">
        <v>6</v>
      </c>
      <c r="G30" s="506">
        <v>0.2</v>
      </c>
      <c r="H30" s="506">
        <f t="shared" si="1"/>
        <v>6900</v>
      </c>
      <c r="I30" s="507">
        <f t="shared" si="0"/>
        <v>1380</v>
      </c>
    </row>
    <row r="31" spans="4:9" x14ac:dyDescent="0.25">
      <c r="D31" s="505" t="s">
        <v>900</v>
      </c>
      <c r="E31" s="506">
        <v>1650</v>
      </c>
      <c r="F31" s="506">
        <v>6</v>
      </c>
      <c r="G31" s="506">
        <v>0.2</v>
      </c>
      <c r="H31" s="506">
        <f t="shared" si="1"/>
        <v>9900</v>
      </c>
      <c r="I31" s="507">
        <f t="shared" si="0"/>
        <v>1980</v>
      </c>
    </row>
    <row r="32" spans="4:9" x14ac:dyDescent="0.25">
      <c r="D32" s="505" t="s">
        <v>901</v>
      </c>
      <c r="E32" s="506">
        <v>2700</v>
      </c>
      <c r="F32" s="506">
        <v>6</v>
      </c>
      <c r="G32" s="506">
        <v>0.2</v>
      </c>
      <c r="H32" s="506">
        <f t="shared" si="1"/>
        <v>16200</v>
      </c>
      <c r="I32" s="507">
        <f t="shared" si="0"/>
        <v>3240</v>
      </c>
    </row>
    <row r="33" spans="4:9" x14ac:dyDescent="0.25">
      <c r="D33" s="505" t="s">
        <v>902</v>
      </c>
      <c r="E33" s="506">
        <v>590</v>
      </c>
      <c r="F33" s="506">
        <v>6</v>
      </c>
      <c r="G33" s="506">
        <v>0.2</v>
      </c>
      <c r="H33" s="506">
        <f t="shared" si="1"/>
        <v>3540</v>
      </c>
      <c r="I33" s="507">
        <f t="shared" si="0"/>
        <v>708</v>
      </c>
    </row>
    <row r="34" spans="4:9" x14ac:dyDescent="0.25">
      <c r="D34" s="505" t="s">
        <v>903</v>
      </c>
      <c r="E34" s="506">
        <v>550</v>
      </c>
      <c r="F34" s="506">
        <v>6</v>
      </c>
      <c r="G34" s="506">
        <v>0.2</v>
      </c>
      <c r="H34" s="506">
        <f t="shared" si="1"/>
        <v>3300</v>
      </c>
      <c r="I34" s="507">
        <f t="shared" si="0"/>
        <v>660</v>
      </c>
    </row>
    <row r="35" spans="4:9" x14ac:dyDescent="0.25">
      <c r="D35" s="508" t="s">
        <v>904</v>
      </c>
      <c r="E35" s="509">
        <v>4740</v>
      </c>
      <c r="F35" s="509">
        <v>6</v>
      </c>
      <c r="G35" s="509">
        <v>0.2</v>
      </c>
      <c r="H35" s="509">
        <f t="shared" si="1"/>
        <v>28440</v>
      </c>
      <c r="I35" s="510">
        <f t="shared" si="0"/>
        <v>5688</v>
      </c>
    </row>
    <row r="36" spans="4:9" ht="16.5" thickBot="1" x14ac:dyDescent="0.3">
      <c r="D36" s="499" t="s">
        <v>617</v>
      </c>
      <c r="E36" s="500">
        <f>SUM(E25:E35)</f>
        <v>43012</v>
      </c>
      <c r="F36" s="500" t="s">
        <v>905</v>
      </c>
      <c r="G36" s="500" t="s">
        <v>905</v>
      </c>
      <c r="H36" s="500">
        <f>SUM(H25:H35)</f>
        <v>258072</v>
      </c>
      <c r="I36" s="501">
        <f>SUM(I25:I35)</f>
        <v>51614.400000000001</v>
      </c>
    </row>
    <row r="37" spans="4:9" x14ac:dyDescent="0.25">
      <c r="D37" s="483"/>
      <c r="E37" s="484"/>
      <c r="F37" s="484"/>
      <c r="G37" s="484"/>
      <c r="H37" s="484"/>
      <c r="I37" s="511"/>
    </row>
    <row r="38" spans="4:9" x14ac:dyDescent="0.25">
      <c r="D38" s="483"/>
      <c r="E38" s="484"/>
      <c r="F38" s="484"/>
      <c r="G38" s="484"/>
      <c r="H38" s="484"/>
      <c r="I38" s="511"/>
    </row>
    <row r="39" spans="4:9" x14ac:dyDescent="0.25">
      <c r="D39" s="483"/>
      <c r="E39" s="484"/>
      <c r="F39" s="484"/>
      <c r="G39" s="484"/>
      <c r="H39" s="484"/>
      <c r="I39" s="511"/>
    </row>
    <row r="40" spans="4:9" x14ac:dyDescent="0.25">
      <c r="D40" s="483"/>
      <c r="E40" s="484"/>
      <c r="F40" s="484"/>
      <c r="G40" s="484"/>
      <c r="H40" s="484"/>
      <c r="I40" s="511"/>
    </row>
    <row r="41" spans="4:9" x14ac:dyDescent="0.25">
      <c r="D41" s="483"/>
      <c r="E41" s="484"/>
      <c r="F41" s="484"/>
      <c r="G41" s="484"/>
      <c r="H41" s="484"/>
      <c r="I41" s="511"/>
    </row>
    <row r="42" spans="4:9" x14ac:dyDescent="0.25">
      <c r="D42" s="483"/>
      <c r="E42" s="484"/>
      <c r="F42" s="484"/>
      <c r="G42" s="484"/>
      <c r="H42" s="484"/>
      <c r="I42" s="511"/>
    </row>
    <row r="43" spans="4:9" x14ac:dyDescent="0.25">
      <c r="D43" s="483"/>
      <c r="E43" s="484"/>
      <c r="F43" s="484"/>
      <c r="G43" s="484"/>
      <c r="H43" s="484"/>
      <c r="I43" s="511"/>
    </row>
    <row r="44" spans="4:9" ht="15.75" thickBot="1" x14ac:dyDescent="0.3">
      <c r="D44" s="512"/>
      <c r="E44" s="513"/>
      <c r="F44" s="513"/>
      <c r="G44" s="513"/>
      <c r="H44" s="513"/>
      <c r="I44" s="514"/>
    </row>
  </sheetData>
  <mergeCells count="13">
    <mergeCell ref="D2:I6"/>
    <mergeCell ref="D7:I8"/>
    <mergeCell ref="D15:E15"/>
    <mergeCell ref="D14:E14"/>
    <mergeCell ref="D9:I9"/>
    <mergeCell ref="D10:I11"/>
    <mergeCell ref="D22:I22"/>
    <mergeCell ref="D23:D24"/>
    <mergeCell ref="E23:I23"/>
    <mergeCell ref="D12:F12"/>
    <mergeCell ref="G12:I12"/>
    <mergeCell ref="D16:E16"/>
    <mergeCell ref="D17:I21"/>
  </mergeCells>
  <pageMargins left="0.511811024" right="0.511811024" top="0.78740157499999996" bottom="0.78740157499999996" header="0.31496062000000002" footer="0.31496062000000002"/>
  <pageSetup paperSize="9" scale="6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G44"/>
  <sheetViews>
    <sheetView view="pageBreakPreview" topLeftCell="B25" zoomScaleNormal="130" zoomScaleSheetLayoutView="100" workbookViewId="0">
      <selection activeCell="D18" sqref="D18:E18"/>
    </sheetView>
  </sheetViews>
  <sheetFormatPr defaultColWidth="9.28515625" defaultRowHeight="15" x14ac:dyDescent="0.2"/>
  <cols>
    <col min="1" max="1" width="9.28515625" style="132"/>
    <col min="2" max="2" width="14.5703125" style="132" customWidth="1"/>
    <col min="3" max="3" width="16.28515625" style="132" customWidth="1"/>
    <col min="4" max="4" width="17.42578125" style="132" bestFit="1" customWidth="1"/>
    <col min="5" max="5" width="82.28515625" style="132" bestFit="1" customWidth="1"/>
    <col min="6" max="7" width="16.7109375" style="132" customWidth="1"/>
    <col min="8" max="260" width="9.28515625" style="132"/>
    <col min="261" max="261" width="45.7109375" style="132" customWidth="1"/>
    <col min="262" max="263" width="16.7109375" style="132" customWidth="1"/>
    <col min="264" max="516" width="9.28515625" style="132"/>
    <col min="517" max="517" width="45.7109375" style="132" customWidth="1"/>
    <col min="518" max="519" width="16.7109375" style="132" customWidth="1"/>
    <col min="520" max="772" width="9.28515625" style="132"/>
    <col min="773" max="773" width="45.7109375" style="132" customWidth="1"/>
    <col min="774" max="775" width="16.7109375" style="132" customWidth="1"/>
    <col min="776" max="1028" width="9.28515625" style="132"/>
    <col min="1029" max="1029" width="45.7109375" style="132" customWidth="1"/>
    <col min="1030" max="1031" width="16.7109375" style="132" customWidth="1"/>
    <col min="1032" max="1284" width="9.28515625" style="132"/>
    <col min="1285" max="1285" width="45.7109375" style="132" customWidth="1"/>
    <col min="1286" max="1287" width="16.7109375" style="132" customWidth="1"/>
    <col min="1288" max="1540" width="9.28515625" style="132"/>
    <col min="1541" max="1541" width="45.7109375" style="132" customWidth="1"/>
    <col min="1542" max="1543" width="16.7109375" style="132" customWidth="1"/>
    <col min="1544" max="1796" width="9.28515625" style="132"/>
    <col min="1797" max="1797" width="45.7109375" style="132" customWidth="1"/>
    <col min="1798" max="1799" width="16.7109375" style="132" customWidth="1"/>
    <col min="1800" max="2052" width="9.28515625" style="132"/>
    <col min="2053" max="2053" width="45.7109375" style="132" customWidth="1"/>
    <col min="2054" max="2055" width="16.7109375" style="132" customWidth="1"/>
    <col min="2056" max="2308" width="9.28515625" style="132"/>
    <col min="2309" max="2309" width="45.7109375" style="132" customWidth="1"/>
    <col min="2310" max="2311" width="16.7109375" style="132" customWidth="1"/>
    <col min="2312" max="2564" width="9.28515625" style="132"/>
    <col min="2565" max="2565" width="45.7109375" style="132" customWidth="1"/>
    <col min="2566" max="2567" width="16.7109375" style="132" customWidth="1"/>
    <col min="2568" max="2820" width="9.28515625" style="132"/>
    <col min="2821" max="2821" width="45.7109375" style="132" customWidth="1"/>
    <col min="2822" max="2823" width="16.7109375" style="132" customWidth="1"/>
    <col min="2824" max="3076" width="9.28515625" style="132"/>
    <col min="3077" max="3077" width="45.7109375" style="132" customWidth="1"/>
    <col min="3078" max="3079" width="16.7109375" style="132" customWidth="1"/>
    <col min="3080" max="3332" width="9.28515625" style="132"/>
    <col min="3333" max="3333" width="45.7109375" style="132" customWidth="1"/>
    <col min="3334" max="3335" width="16.7109375" style="132" customWidth="1"/>
    <col min="3336" max="3588" width="9.28515625" style="132"/>
    <col min="3589" max="3589" width="45.7109375" style="132" customWidth="1"/>
    <col min="3590" max="3591" width="16.7109375" style="132" customWidth="1"/>
    <col min="3592" max="3844" width="9.28515625" style="132"/>
    <col min="3845" max="3845" width="45.7109375" style="132" customWidth="1"/>
    <col min="3846" max="3847" width="16.7109375" style="132" customWidth="1"/>
    <col min="3848" max="4100" width="9.28515625" style="132"/>
    <col min="4101" max="4101" width="45.7109375" style="132" customWidth="1"/>
    <col min="4102" max="4103" width="16.7109375" style="132" customWidth="1"/>
    <col min="4104" max="4356" width="9.28515625" style="132"/>
    <col min="4357" max="4357" width="45.7109375" style="132" customWidth="1"/>
    <col min="4358" max="4359" width="16.7109375" style="132" customWidth="1"/>
    <col min="4360" max="4612" width="9.28515625" style="132"/>
    <col min="4613" max="4613" width="45.7109375" style="132" customWidth="1"/>
    <col min="4614" max="4615" width="16.7109375" style="132" customWidth="1"/>
    <col min="4616" max="4868" width="9.28515625" style="132"/>
    <col min="4869" max="4869" width="45.7109375" style="132" customWidth="1"/>
    <col min="4870" max="4871" width="16.7109375" style="132" customWidth="1"/>
    <col min="4872" max="5124" width="9.28515625" style="132"/>
    <col min="5125" max="5125" width="45.7109375" style="132" customWidth="1"/>
    <col min="5126" max="5127" width="16.7109375" style="132" customWidth="1"/>
    <col min="5128" max="5380" width="9.28515625" style="132"/>
    <col min="5381" max="5381" width="45.7109375" style="132" customWidth="1"/>
    <col min="5382" max="5383" width="16.7109375" style="132" customWidth="1"/>
    <col min="5384" max="5636" width="9.28515625" style="132"/>
    <col min="5637" max="5637" width="45.7109375" style="132" customWidth="1"/>
    <col min="5638" max="5639" width="16.7109375" style="132" customWidth="1"/>
    <col min="5640" max="5892" width="9.28515625" style="132"/>
    <col min="5893" max="5893" width="45.7109375" style="132" customWidth="1"/>
    <col min="5894" max="5895" width="16.7109375" style="132" customWidth="1"/>
    <col min="5896" max="6148" width="9.28515625" style="132"/>
    <col min="6149" max="6149" width="45.7109375" style="132" customWidth="1"/>
    <col min="6150" max="6151" width="16.7109375" style="132" customWidth="1"/>
    <col min="6152" max="6404" width="9.28515625" style="132"/>
    <col min="6405" max="6405" width="45.7109375" style="132" customWidth="1"/>
    <col min="6406" max="6407" width="16.7109375" style="132" customWidth="1"/>
    <col min="6408" max="6660" width="9.28515625" style="132"/>
    <col min="6661" max="6661" width="45.7109375" style="132" customWidth="1"/>
    <col min="6662" max="6663" width="16.7109375" style="132" customWidth="1"/>
    <col min="6664" max="6916" width="9.28515625" style="132"/>
    <col min="6917" max="6917" width="45.7109375" style="132" customWidth="1"/>
    <col min="6918" max="6919" width="16.7109375" style="132" customWidth="1"/>
    <col min="6920" max="7172" width="9.28515625" style="132"/>
    <col min="7173" max="7173" width="45.7109375" style="132" customWidth="1"/>
    <col min="7174" max="7175" width="16.7109375" style="132" customWidth="1"/>
    <col min="7176" max="7428" width="9.28515625" style="132"/>
    <col min="7429" max="7429" width="45.7109375" style="132" customWidth="1"/>
    <col min="7430" max="7431" width="16.7109375" style="132" customWidth="1"/>
    <col min="7432" max="7684" width="9.28515625" style="132"/>
    <col min="7685" max="7685" width="45.7109375" style="132" customWidth="1"/>
    <col min="7686" max="7687" width="16.7109375" style="132" customWidth="1"/>
    <col min="7688" max="7940" width="9.28515625" style="132"/>
    <col min="7941" max="7941" width="45.7109375" style="132" customWidth="1"/>
    <col min="7942" max="7943" width="16.7109375" style="132" customWidth="1"/>
    <col min="7944" max="8196" width="9.28515625" style="132"/>
    <col min="8197" max="8197" width="45.7109375" style="132" customWidth="1"/>
    <col min="8198" max="8199" width="16.7109375" style="132" customWidth="1"/>
    <col min="8200" max="8452" width="9.28515625" style="132"/>
    <col min="8453" max="8453" width="45.7109375" style="132" customWidth="1"/>
    <col min="8454" max="8455" width="16.7109375" style="132" customWidth="1"/>
    <col min="8456" max="8708" width="9.28515625" style="132"/>
    <col min="8709" max="8709" width="45.7109375" style="132" customWidth="1"/>
    <col min="8710" max="8711" width="16.7109375" style="132" customWidth="1"/>
    <col min="8712" max="8964" width="9.28515625" style="132"/>
    <col min="8965" max="8965" width="45.7109375" style="132" customWidth="1"/>
    <col min="8966" max="8967" width="16.7109375" style="132" customWidth="1"/>
    <col min="8968" max="9220" width="9.28515625" style="132"/>
    <col min="9221" max="9221" width="45.7109375" style="132" customWidth="1"/>
    <col min="9222" max="9223" width="16.7109375" style="132" customWidth="1"/>
    <col min="9224" max="9476" width="9.28515625" style="132"/>
    <col min="9477" max="9477" width="45.7109375" style="132" customWidth="1"/>
    <col min="9478" max="9479" width="16.7109375" style="132" customWidth="1"/>
    <col min="9480" max="9732" width="9.28515625" style="132"/>
    <col min="9733" max="9733" width="45.7109375" style="132" customWidth="1"/>
    <col min="9734" max="9735" width="16.7109375" style="132" customWidth="1"/>
    <col min="9736" max="9988" width="9.28515625" style="132"/>
    <col min="9989" max="9989" width="45.7109375" style="132" customWidth="1"/>
    <col min="9990" max="9991" width="16.7109375" style="132" customWidth="1"/>
    <col min="9992" max="10244" width="9.28515625" style="132"/>
    <col min="10245" max="10245" width="45.7109375" style="132" customWidth="1"/>
    <col min="10246" max="10247" width="16.7109375" style="132" customWidth="1"/>
    <col min="10248" max="10500" width="9.28515625" style="132"/>
    <col min="10501" max="10501" width="45.7109375" style="132" customWidth="1"/>
    <col min="10502" max="10503" width="16.7109375" style="132" customWidth="1"/>
    <col min="10504" max="10756" width="9.28515625" style="132"/>
    <col min="10757" max="10757" width="45.7109375" style="132" customWidth="1"/>
    <col min="10758" max="10759" width="16.7109375" style="132" customWidth="1"/>
    <col min="10760" max="11012" width="9.28515625" style="132"/>
    <col min="11013" max="11013" width="45.7109375" style="132" customWidth="1"/>
    <col min="11014" max="11015" width="16.7109375" style="132" customWidth="1"/>
    <col min="11016" max="11268" width="9.28515625" style="132"/>
    <col min="11269" max="11269" width="45.7109375" style="132" customWidth="1"/>
    <col min="11270" max="11271" width="16.7109375" style="132" customWidth="1"/>
    <col min="11272" max="11524" width="9.28515625" style="132"/>
    <col min="11525" max="11525" width="45.7109375" style="132" customWidth="1"/>
    <col min="11526" max="11527" width="16.7109375" style="132" customWidth="1"/>
    <col min="11528" max="11780" width="9.28515625" style="132"/>
    <col min="11781" max="11781" width="45.7109375" style="132" customWidth="1"/>
    <col min="11782" max="11783" width="16.7109375" style="132" customWidth="1"/>
    <col min="11784" max="12036" width="9.28515625" style="132"/>
    <col min="12037" max="12037" width="45.7109375" style="132" customWidth="1"/>
    <col min="12038" max="12039" width="16.7109375" style="132" customWidth="1"/>
    <col min="12040" max="12292" width="9.28515625" style="132"/>
    <col min="12293" max="12293" width="45.7109375" style="132" customWidth="1"/>
    <col min="12294" max="12295" width="16.7109375" style="132" customWidth="1"/>
    <col min="12296" max="12548" width="9.28515625" style="132"/>
    <col min="12549" max="12549" width="45.7109375" style="132" customWidth="1"/>
    <col min="12550" max="12551" width="16.7109375" style="132" customWidth="1"/>
    <col min="12552" max="12804" width="9.28515625" style="132"/>
    <col min="12805" max="12805" width="45.7109375" style="132" customWidth="1"/>
    <col min="12806" max="12807" width="16.7109375" style="132" customWidth="1"/>
    <col min="12808" max="13060" width="9.28515625" style="132"/>
    <col min="13061" max="13061" width="45.7109375" style="132" customWidth="1"/>
    <col min="13062" max="13063" width="16.7109375" style="132" customWidth="1"/>
    <col min="13064" max="13316" width="9.28515625" style="132"/>
    <col min="13317" max="13317" width="45.7109375" style="132" customWidth="1"/>
    <col min="13318" max="13319" width="16.7109375" style="132" customWidth="1"/>
    <col min="13320" max="13572" width="9.28515625" style="132"/>
    <col min="13573" max="13573" width="45.7109375" style="132" customWidth="1"/>
    <col min="13574" max="13575" width="16.7109375" style="132" customWidth="1"/>
    <col min="13576" max="13828" width="9.28515625" style="132"/>
    <col min="13829" max="13829" width="45.7109375" style="132" customWidth="1"/>
    <col min="13830" max="13831" width="16.7109375" style="132" customWidth="1"/>
    <col min="13832" max="14084" width="9.28515625" style="132"/>
    <col min="14085" max="14085" width="45.7109375" style="132" customWidth="1"/>
    <col min="14086" max="14087" width="16.7109375" style="132" customWidth="1"/>
    <col min="14088" max="14340" width="9.28515625" style="132"/>
    <col min="14341" max="14341" width="45.7109375" style="132" customWidth="1"/>
    <col min="14342" max="14343" width="16.7109375" style="132" customWidth="1"/>
    <col min="14344" max="14596" width="9.28515625" style="132"/>
    <col min="14597" max="14597" width="45.7109375" style="132" customWidth="1"/>
    <col min="14598" max="14599" width="16.7109375" style="132" customWidth="1"/>
    <col min="14600" max="14852" width="9.28515625" style="132"/>
    <col min="14853" max="14853" width="45.7109375" style="132" customWidth="1"/>
    <col min="14854" max="14855" width="16.7109375" style="132" customWidth="1"/>
    <col min="14856" max="15108" width="9.28515625" style="132"/>
    <col min="15109" max="15109" width="45.7109375" style="132" customWidth="1"/>
    <col min="15110" max="15111" width="16.7109375" style="132" customWidth="1"/>
    <col min="15112" max="15364" width="9.28515625" style="132"/>
    <col min="15365" max="15365" width="45.7109375" style="132" customWidth="1"/>
    <col min="15366" max="15367" width="16.7109375" style="132" customWidth="1"/>
    <col min="15368" max="15620" width="9.28515625" style="132"/>
    <col min="15621" max="15621" width="45.7109375" style="132" customWidth="1"/>
    <col min="15622" max="15623" width="16.7109375" style="132" customWidth="1"/>
    <col min="15624" max="15876" width="9.28515625" style="132"/>
    <col min="15877" max="15877" width="45.7109375" style="132" customWidth="1"/>
    <col min="15878" max="15879" width="16.7109375" style="132" customWidth="1"/>
    <col min="15880" max="16132" width="9.28515625" style="132"/>
    <col min="16133" max="16133" width="45.7109375" style="132" customWidth="1"/>
    <col min="16134" max="16135" width="16.7109375" style="132" customWidth="1"/>
    <col min="16136" max="16384" width="9.28515625" style="132"/>
  </cols>
  <sheetData>
    <row r="1" spans="2:7" ht="15.75" thickBot="1" x14ac:dyDescent="0.25"/>
    <row r="2" spans="2:7" ht="24" customHeight="1" x14ac:dyDescent="0.2">
      <c r="B2" s="681"/>
      <c r="C2" s="682"/>
      <c r="D2" s="681" t="s">
        <v>836</v>
      </c>
      <c r="E2" s="787"/>
      <c r="F2" s="787"/>
      <c r="G2" s="682"/>
    </row>
    <row r="3" spans="2:7" ht="24" customHeight="1" thickBot="1" x14ac:dyDescent="0.25">
      <c r="B3" s="541"/>
      <c r="C3" s="683"/>
      <c r="D3" s="788"/>
      <c r="E3" s="789"/>
      <c r="F3" s="789"/>
      <c r="G3" s="790"/>
    </row>
    <row r="4" spans="2:7" ht="18.75" customHeight="1" x14ac:dyDescent="0.2">
      <c r="B4" s="541"/>
      <c r="C4" s="683"/>
      <c r="D4" s="297" t="str">
        <f>'PLANILHA ORÇAMENTÁRIA'!D4</f>
        <v>MUNICÍPIO:</v>
      </c>
      <c r="E4" s="766" t="str">
        <f>'PLANILHA ORÇAMENTÁRIA'!E4</f>
        <v>SANTO ANTÔNIO DOS LOPES - MA</v>
      </c>
      <c r="F4" s="766"/>
      <c r="G4" s="766"/>
    </row>
    <row r="5" spans="2:7" ht="18.75" customHeight="1" x14ac:dyDescent="0.2">
      <c r="B5" s="541"/>
      <c r="C5" s="683"/>
      <c r="D5" s="294" t="str">
        <f>'PLANILHA ORÇAMENTÁRIA'!D5</f>
        <v>LOCALIDADE:</v>
      </c>
      <c r="E5" s="767" t="str">
        <f>'PLANILHA ORÇAMENTÁRIA'!E5</f>
        <v>ESTRADA DE ACESSO BAIXÃO DO LERIANO</v>
      </c>
      <c r="F5" s="767"/>
      <c r="G5" s="767"/>
    </row>
    <row r="6" spans="2:7" ht="16.5" thickBot="1" x14ac:dyDescent="0.25">
      <c r="B6" s="788"/>
      <c r="C6" s="790"/>
      <c r="D6" s="294" t="str">
        <f>'PLANILHA ORÇAMENTÁRIA'!D6</f>
        <v>EXTENSÃO:</v>
      </c>
      <c r="E6" s="768" t="str">
        <f>'PLANILHA ORÇAMENTÁRIA'!E6</f>
        <v>1.650,00 Metros</v>
      </c>
      <c r="F6" s="768"/>
      <c r="G6" s="768"/>
    </row>
    <row r="7" spans="2:7" ht="15.75" x14ac:dyDescent="0.2">
      <c r="B7" s="772" t="s">
        <v>570</v>
      </c>
      <c r="C7" s="773"/>
      <c r="D7" s="773"/>
      <c r="E7" s="773"/>
      <c r="F7" s="773"/>
      <c r="G7" s="774"/>
    </row>
    <row r="8" spans="2:7" ht="15.75" x14ac:dyDescent="0.2">
      <c r="B8" s="775" t="s">
        <v>623</v>
      </c>
      <c r="C8" s="776"/>
      <c r="D8" s="776"/>
      <c r="E8" s="776"/>
      <c r="F8" s="776"/>
      <c r="G8" s="777"/>
    </row>
    <row r="9" spans="2:7" ht="25.5" customHeight="1" x14ac:dyDescent="0.2">
      <c r="B9" s="793" t="s">
        <v>258</v>
      </c>
      <c r="C9" s="794"/>
      <c r="D9" s="795" t="s">
        <v>571</v>
      </c>
      <c r="E9" s="794"/>
      <c r="F9" s="141" t="s">
        <v>624</v>
      </c>
      <c r="G9" s="142" t="s">
        <v>625</v>
      </c>
    </row>
    <row r="10" spans="2:7" ht="16.5" customHeight="1" x14ac:dyDescent="0.2">
      <c r="B10" s="784" t="s">
        <v>626</v>
      </c>
      <c r="C10" s="785"/>
      <c r="D10" s="785"/>
      <c r="E10" s="785"/>
      <c r="F10" s="785"/>
      <c r="G10" s="786"/>
    </row>
    <row r="11" spans="2:7" ht="15" customHeight="1" x14ac:dyDescent="0.2">
      <c r="B11" s="791" t="s">
        <v>627</v>
      </c>
      <c r="C11" s="792"/>
      <c r="D11" s="778" t="s">
        <v>628</v>
      </c>
      <c r="E11" s="779"/>
      <c r="F11" s="133">
        <v>0</v>
      </c>
      <c r="G11" s="134">
        <v>0</v>
      </c>
    </row>
    <row r="12" spans="2:7" ht="15" customHeight="1" x14ac:dyDescent="0.2">
      <c r="B12" s="791" t="s">
        <v>629</v>
      </c>
      <c r="C12" s="792"/>
      <c r="D12" s="778" t="s">
        <v>630</v>
      </c>
      <c r="E12" s="779"/>
      <c r="F12" s="135">
        <v>1.4999999999999999E-2</v>
      </c>
      <c r="G12" s="136">
        <v>1.4999999999999999E-2</v>
      </c>
    </row>
    <row r="13" spans="2:7" ht="15" customHeight="1" x14ac:dyDescent="0.2">
      <c r="B13" s="791" t="s">
        <v>631</v>
      </c>
      <c r="C13" s="792"/>
      <c r="D13" s="778" t="s">
        <v>632</v>
      </c>
      <c r="E13" s="779"/>
      <c r="F13" s="135">
        <v>0.01</v>
      </c>
      <c r="G13" s="136">
        <v>0.01</v>
      </c>
    </row>
    <row r="14" spans="2:7" ht="15" customHeight="1" x14ac:dyDescent="0.2">
      <c r="B14" s="791" t="s">
        <v>633</v>
      </c>
      <c r="C14" s="792"/>
      <c r="D14" s="778" t="s">
        <v>634</v>
      </c>
      <c r="E14" s="779"/>
      <c r="F14" s="135">
        <v>2E-3</v>
      </c>
      <c r="G14" s="136">
        <v>2E-3</v>
      </c>
    </row>
    <row r="15" spans="2:7" ht="15" customHeight="1" x14ac:dyDescent="0.2">
      <c r="B15" s="791" t="s">
        <v>635</v>
      </c>
      <c r="C15" s="792"/>
      <c r="D15" s="780" t="s">
        <v>636</v>
      </c>
      <c r="E15" s="781"/>
      <c r="F15" s="135">
        <v>6.0000000000000001E-3</v>
      </c>
      <c r="G15" s="136">
        <v>6.0000000000000001E-3</v>
      </c>
    </row>
    <row r="16" spans="2:7" ht="15" customHeight="1" x14ac:dyDescent="0.2">
      <c r="B16" s="791" t="s">
        <v>637</v>
      </c>
      <c r="C16" s="792"/>
      <c r="D16" s="780" t="s">
        <v>638</v>
      </c>
      <c r="E16" s="781"/>
      <c r="F16" s="135">
        <v>2.5000000000000001E-2</v>
      </c>
      <c r="G16" s="136">
        <v>2.5000000000000001E-2</v>
      </c>
    </row>
    <row r="17" spans="2:7" ht="15" customHeight="1" x14ac:dyDescent="0.2">
      <c r="B17" s="791" t="s">
        <v>639</v>
      </c>
      <c r="C17" s="792"/>
      <c r="D17" s="778" t="s">
        <v>640</v>
      </c>
      <c r="E17" s="779"/>
      <c r="F17" s="135">
        <v>0.03</v>
      </c>
      <c r="G17" s="136">
        <v>0.03</v>
      </c>
    </row>
    <row r="18" spans="2:7" ht="15" customHeight="1" x14ac:dyDescent="0.2">
      <c r="B18" s="791" t="s">
        <v>641</v>
      </c>
      <c r="C18" s="792"/>
      <c r="D18" s="780" t="s">
        <v>642</v>
      </c>
      <c r="E18" s="781"/>
      <c r="F18" s="135">
        <v>0.08</v>
      </c>
      <c r="G18" s="136">
        <v>0.08</v>
      </c>
    </row>
    <row r="19" spans="2:7" ht="15" customHeight="1" x14ac:dyDescent="0.2">
      <c r="B19" s="791" t="s">
        <v>643</v>
      </c>
      <c r="C19" s="792"/>
      <c r="D19" s="778" t="s">
        <v>644</v>
      </c>
      <c r="E19" s="779"/>
      <c r="F19" s="135">
        <v>0.01</v>
      </c>
      <c r="G19" s="136">
        <v>0.01</v>
      </c>
    </row>
    <row r="20" spans="2:7" ht="15.75" customHeight="1" x14ac:dyDescent="0.2">
      <c r="B20" s="791" t="s">
        <v>572</v>
      </c>
      <c r="C20" s="792"/>
      <c r="D20" s="782" t="s">
        <v>7</v>
      </c>
      <c r="E20" s="783"/>
      <c r="F20" s="137">
        <v>0.17799999999999999</v>
      </c>
      <c r="G20" s="138">
        <v>0.17799999999999999</v>
      </c>
    </row>
    <row r="21" spans="2:7" ht="15.75" x14ac:dyDescent="0.2">
      <c r="B21" s="784" t="s">
        <v>645</v>
      </c>
      <c r="C21" s="785"/>
      <c r="D21" s="785"/>
      <c r="E21" s="785"/>
      <c r="F21" s="785"/>
      <c r="G21" s="786"/>
    </row>
    <row r="22" spans="2:7" ht="15" customHeight="1" x14ac:dyDescent="0.2">
      <c r="B22" s="791" t="s">
        <v>646</v>
      </c>
      <c r="C22" s="792"/>
      <c r="D22" s="778" t="s">
        <v>647</v>
      </c>
      <c r="E22" s="779"/>
      <c r="F22" s="133">
        <v>0.17879999999999999</v>
      </c>
      <c r="G22" s="134" t="s">
        <v>648</v>
      </c>
    </row>
    <row r="23" spans="2:7" ht="15" customHeight="1" x14ac:dyDescent="0.2">
      <c r="B23" s="791" t="s">
        <v>649</v>
      </c>
      <c r="C23" s="792"/>
      <c r="D23" s="778" t="s">
        <v>650</v>
      </c>
      <c r="E23" s="779"/>
      <c r="F23" s="135">
        <v>3.95E-2</v>
      </c>
      <c r="G23" s="136" t="s">
        <v>648</v>
      </c>
    </row>
    <row r="24" spans="2:7" ht="15" customHeight="1" x14ac:dyDescent="0.2">
      <c r="B24" s="791" t="s">
        <v>651</v>
      </c>
      <c r="C24" s="792"/>
      <c r="D24" s="778" t="s">
        <v>652</v>
      </c>
      <c r="E24" s="779"/>
      <c r="F24" s="135">
        <v>9.1999999999999998E-3</v>
      </c>
      <c r="G24" s="136">
        <v>7.1000000000000004E-3</v>
      </c>
    </row>
    <row r="25" spans="2:7" ht="15" customHeight="1" x14ac:dyDescent="0.2">
      <c r="B25" s="791" t="s">
        <v>653</v>
      </c>
      <c r="C25" s="792"/>
      <c r="D25" s="778" t="s">
        <v>654</v>
      </c>
      <c r="E25" s="779"/>
      <c r="F25" s="135">
        <v>0.1081</v>
      </c>
      <c r="G25" s="136">
        <v>8.3299999999999999E-2</v>
      </c>
    </row>
    <row r="26" spans="2:7" ht="15" customHeight="1" x14ac:dyDescent="0.2">
      <c r="B26" s="791" t="s">
        <v>655</v>
      </c>
      <c r="C26" s="792"/>
      <c r="D26" s="778" t="s">
        <v>656</v>
      </c>
      <c r="E26" s="779"/>
      <c r="F26" s="135">
        <v>6.9999999999999999E-4</v>
      </c>
      <c r="G26" s="136">
        <v>5.9999999999999995E-4</v>
      </c>
    </row>
    <row r="27" spans="2:7" ht="15" customHeight="1" x14ac:dyDescent="0.2">
      <c r="B27" s="791" t="s">
        <v>657</v>
      </c>
      <c r="C27" s="792"/>
      <c r="D27" s="778" t="s">
        <v>658</v>
      </c>
      <c r="E27" s="779"/>
      <c r="F27" s="135">
        <v>7.1999999999999998E-3</v>
      </c>
      <c r="G27" s="136">
        <v>5.5999999999999999E-3</v>
      </c>
    </row>
    <row r="28" spans="2:7" ht="15" customHeight="1" x14ac:dyDescent="0.2">
      <c r="B28" s="791" t="s">
        <v>659</v>
      </c>
      <c r="C28" s="792"/>
      <c r="D28" s="778" t="s">
        <v>660</v>
      </c>
      <c r="E28" s="779"/>
      <c r="F28" s="135">
        <v>1.4800000000000001E-2</v>
      </c>
      <c r="G28" s="136" t="s">
        <v>648</v>
      </c>
    </row>
    <row r="29" spans="2:7" ht="15" customHeight="1" x14ac:dyDescent="0.2">
      <c r="B29" s="791" t="s">
        <v>661</v>
      </c>
      <c r="C29" s="792"/>
      <c r="D29" s="778" t="s">
        <v>662</v>
      </c>
      <c r="E29" s="779"/>
      <c r="F29" s="135">
        <v>1.1000000000000001E-3</v>
      </c>
      <c r="G29" s="136">
        <v>8.9999999999999998E-4</v>
      </c>
    </row>
    <row r="30" spans="2:7" ht="15" customHeight="1" x14ac:dyDescent="0.2">
      <c r="B30" s="791" t="s">
        <v>663</v>
      </c>
      <c r="C30" s="792"/>
      <c r="D30" s="778" t="s">
        <v>664</v>
      </c>
      <c r="E30" s="779"/>
      <c r="F30" s="135">
        <v>8.6099999999999996E-2</v>
      </c>
      <c r="G30" s="136">
        <v>6.6299999999999998E-2</v>
      </c>
    </row>
    <row r="31" spans="2:7" ht="15" customHeight="1" x14ac:dyDescent="0.2">
      <c r="B31" s="791" t="s">
        <v>665</v>
      </c>
      <c r="C31" s="792"/>
      <c r="D31" s="778" t="s">
        <v>666</v>
      </c>
      <c r="E31" s="779"/>
      <c r="F31" s="135">
        <v>2.9999999999999997E-4</v>
      </c>
      <c r="G31" s="136">
        <v>2.0000000000000001E-4</v>
      </c>
    </row>
    <row r="32" spans="2:7" ht="15" customHeight="1" x14ac:dyDescent="0.2">
      <c r="B32" s="791" t="s">
        <v>573</v>
      </c>
      <c r="C32" s="792"/>
      <c r="D32" s="782" t="s">
        <v>7</v>
      </c>
      <c r="E32" s="783"/>
      <c r="F32" s="137">
        <v>0.44579999999999997</v>
      </c>
      <c r="G32" s="138">
        <v>0.16400000000000001</v>
      </c>
    </row>
    <row r="33" spans="2:7" ht="15.75" x14ac:dyDescent="0.2">
      <c r="B33" s="784" t="s">
        <v>667</v>
      </c>
      <c r="C33" s="785"/>
      <c r="D33" s="785"/>
      <c r="E33" s="785"/>
      <c r="F33" s="785"/>
      <c r="G33" s="786"/>
    </row>
    <row r="34" spans="2:7" ht="15" customHeight="1" x14ac:dyDescent="0.2">
      <c r="B34" s="791" t="s">
        <v>668</v>
      </c>
      <c r="C34" s="792"/>
      <c r="D34" s="778" t="s">
        <v>669</v>
      </c>
      <c r="E34" s="779"/>
      <c r="F34" s="133">
        <v>5.4199999999999998E-2</v>
      </c>
      <c r="G34" s="134">
        <v>4.1799999999999997E-2</v>
      </c>
    </row>
    <row r="35" spans="2:7" ht="15" customHeight="1" x14ac:dyDescent="0.2">
      <c r="B35" s="791" t="s">
        <v>574</v>
      </c>
      <c r="C35" s="792"/>
      <c r="D35" s="778" t="s">
        <v>670</v>
      </c>
      <c r="E35" s="779"/>
      <c r="F35" s="135">
        <v>1.2999999999999999E-3</v>
      </c>
      <c r="G35" s="136">
        <v>1E-3</v>
      </c>
    </row>
    <row r="36" spans="2:7" ht="15" customHeight="1" x14ac:dyDescent="0.2">
      <c r="B36" s="791" t="s">
        <v>671</v>
      </c>
      <c r="C36" s="792"/>
      <c r="D36" s="778" t="s">
        <v>672</v>
      </c>
      <c r="E36" s="779"/>
      <c r="F36" s="135">
        <v>4.87E-2</v>
      </c>
      <c r="G36" s="136">
        <v>3.7499999999999999E-2</v>
      </c>
    </row>
    <row r="37" spans="2:7" ht="15" customHeight="1" x14ac:dyDescent="0.2">
      <c r="B37" s="791" t="s">
        <v>673</v>
      </c>
      <c r="C37" s="792"/>
      <c r="D37" s="778" t="s">
        <v>674</v>
      </c>
      <c r="E37" s="779"/>
      <c r="F37" s="135">
        <v>4.9500000000000002E-2</v>
      </c>
      <c r="G37" s="136">
        <v>3.8199999999999998E-2</v>
      </c>
    </row>
    <row r="38" spans="2:7" ht="15" customHeight="1" x14ac:dyDescent="0.2">
      <c r="B38" s="791" t="s">
        <v>675</v>
      </c>
      <c r="C38" s="792"/>
      <c r="D38" s="778" t="s">
        <v>676</v>
      </c>
      <c r="E38" s="779"/>
      <c r="F38" s="135">
        <v>4.5999999999999999E-3</v>
      </c>
      <c r="G38" s="136">
        <v>3.5000000000000001E-3</v>
      </c>
    </row>
    <row r="39" spans="2:7" ht="15" customHeight="1" x14ac:dyDescent="0.2">
      <c r="B39" s="791" t="s">
        <v>575</v>
      </c>
      <c r="C39" s="792"/>
      <c r="D39" s="782" t="s">
        <v>7</v>
      </c>
      <c r="E39" s="783"/>
      <c r="F39" s="137">
        <v>0.1583</v>
      </c>
      <c r="G39" s="138">
        <v>0.122</v>
      </c>
    </row>
    <row r="40" spans="2:7" ht="15.75" x14ac:dyDescent="0.2">
      <c r="B40" s="784" t="s">
        <v>677</v>
      </c>
      <c r="C40" s="785"/>
      <c r="D40" s="785"/>
      <c r="E40" s="785"/>
      <c r="F40" s="785"/>
      <c r="G40" s="786"/>
    </row>
    <row r="41" spans="2:7" ht="15" customHeight="1" x14ac:dyDescent="0.2">
      <c r="B41" s="791" t="s">
        <v>678</v>
      </c>
      <c r="C41" s="792"/>
      <c r="D41" s="778" t="s">
        <v>679</v>
      </c>
      <c r="E41" s="779"/>
      <c r="F41" s="133">
        <v>7.9399999999999998E-2</v>
      </c>
      <c r="G41" s="134">
        <v>2.92E-2</v>
      </c>
    </row>
    <row r="42" spans="2:7" ht="29.25" customHeight="1" x14ac:dyDescent="0.2">
      <c r="B42" s="791" t="s">
        <v>680</v>
      </c>
      <c r="C42" s="792"/>
      <c r="D42" s="780" t="s">
        <v>681</v>
      </c>
      <c r="E42" s="781"/>
      <c r="F42" s="135">
        <v>4.5999999999999999E-3</v>
      </c>
      <c r="G42" s="136">
        <v>3.5000000000000001E-3</v>
      </c>
    </row>
    <row r="43" spans="2:7" ht="15" customHeight="1" x14ac:dyDescent="0.2">
      <c r="B43" s="791" t="s">
        <v>576</v>
      </c>
      <c r="C43" s="792"/>
      <c r="D43" s="782" t="s">
        <v>7</v>
      </c>
      <c r="E43" s="783"/>
      <c r="F43" s="139">
        <v>8.3999999999999991E-2</v>
      </c>
      <c r="G43" s="140">
        <v>3.27E-2</v>
      </c>
    </row>
    <row r="44" spans="2:7" ht="16.5" thickBot="1" x14ac:dyDescent="0.25">
      <c r="B44" s="769" t="s">
        <v>682</v>
      </c>
      <c r="C44" s="770"/>
      <c r="D44" s="770"/>
      <c r="E44" s="771"/>
      <c r="F44" s="143">
        <v>0.86609999999999987</v>
      </c>
      <c r="G44" s="144">
        <v>0.49669999999999997</v>
      </c>
    </row>
  </sheetData>
  <mergeCells count="74">
    <mergeCell ref="B38:C38"/>
    <mergeCell ref="D38:E38"/>
    <mergeCell ref="B33:G33"/>
    <mergeCell ref="B34:C34"/>
    <mergeCell ref="B35:C35"/>
    <mergeCell ref="B36:C36"/>
    <mergeCell ref="B37:C37"/>
    <mergeCell ref="D34:E34"/>
    <mergeCell ref="D35:E35"/>
    <mergeCell ref="D36:E36"/>
    <mergeCell ref="D37:E37"/>
    <mergeCell ref="B39:C39"/>
    <mergeCell ref="B41:C41"/>
    <mergeCell ref="B42:C42"/>
    <mergeCell ref="B43:C43"/>
    <mergeCell ref="B40:G40"/>
    <mergeCell ref="D39:E39"/>
    <mergeCell ref="D41:E41"/>
    <mergeCell ref="D42:E42"/>
    <mergeCell ref="D43:E43"/>
    <mergeCell ref="D22:E22"/>
    <mergeCell ref="D23:E23"/>
    <mergeCell ref="D24:E24"/>
    <mergeCell ref="D25:E25"/>
    <mergeCell ref="D26:E26"/>
    <mergeCell ref="D32:E32"/>
    <mergeCell ref="B27:C27"/>
    <mergeCell ref="B28:C28"/>
    <mergeCell ref="B29:C29"/>
    <mergeCell ref="B30:C30"/>
    <mergeCell ref="B31:C31"/>
    <mergeCell ref="D27:E27"/>
    <mergeCell ref="D28:E28"/>
    <mergeCell ref="D29:E29"/>
    <mergeCell ref="D30:E30"/>
    <mergeCell ref="D31:E31"/>
    <mergeCell ref="B32:C32"/>
    <mergeCell ref="B22:C22"/>
    <mergeCell ref="B23:C23"/>
    <mergeCell ref="B24:C24"/>
    <mergeCell ref="B25:C25"/>
    <mergeCell ref="B26:C26"/>
    <mergeCell ref="B10:G10"/>
    <mergeCell ref="D2:G3"/>
    <mergeCell ref="B21:G21"/>
    <mergeCell ref="B11:C11"/>
    <mergeCell ref="B12:C12"/>
    <mergeCell ref="B13:C13"/>
    <mergeCell ref="B14:C14"/>
    <mergeCell ref="B15:C15"/>
    <mergeCell ref="B16:C16"/>
    <mergeCell ref="B17:C17"/>
    <mergeCell ref="B18:C18"/>
    <mergeCell ref="B19:C19"/>
    <mergeCell ref="B20:C20"/>
    <mergeCell ref="B9:C9"/>
    <mergeCell ref="D9:E9"/>
    <mergeCell ref="B2:C6"/>
    <mergeCell ref="E4:G4"/>
    <mergeCell ref="E5:G5"/>
    <mergeCell ref="E6:G6"/>
    <mergeCell ref="B44:E44"/>
    <mergeCell ref="B7:G7"/>
    <mergeCell ref="B8:G8"/>
    <mergeCell ref="D11:E11"/>
    <mergeCell ref="D12:E12"/>
    <mergeCell ref="D13:E13"/>
    <mergeCell ref="D14:E14"/>
    <mergeCell ref="D15:E15"/>
    <mergeCell ref="D16:E16"/>
    <mergeCell ref="D17:E17"/>
    <mergeCell ref="D18:E18"/>
    <mergeCell ref="D19:E19"/>
    <mergeCell ref="D20:E20"/>
  </mergeCells>
  <pageMargins left="0.9055118110236221" right="0.31496062992125984" top="0.78740157480314965" bottom="0.78740157480314965" header="0.31496062992125984" footer="0.31496062992125984"/>
  <pageSetup paperSize="9" scale="54" orientation="portrait" r:id="rId1"/>
  <headerFooter>
    <oddFooter>Página &amp;P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129"/>
  <sheetViews>
    <sheetView view="pageBreakPreview" topLeftCell="A113" zoomScale="70" zoomScaleSheetLayoutView="70" workbookViewId="0">
      <selection activeCell="F134" sqref="F134"/>
    </sheetView>
  </sheetViews>
  <sheetFormatPr defaultColWidth="11.42578125" defaultRowHeight="15" x14ac:dyDescent="0.25"/>
  <cols>
    <col min="4" max="4" width="13.42578125" customWidth="1"/>
    <col min="5" max="5" width="20.5703125" bestFit="1" customWidth="1"/>
    <col min="6" max="6" width="62.42578125" customWidth="1"/>
    <col min="7" max="7" width="17.28515625" customWidth="1"/>
    <col min="8" max="8" width="36.7109375" bestFit="1" customWidth="1"/>
    <col min="9" max="9" width="12" bestFit="1" customWidth="1"/>
    <col min="10" max="10" width="11.5703125" bestFit="1" customWidth="1"/>
    <col min="11" max="11" width="13" bestFit="1" customWidth="1"/>
    <col min="12" max="12" width="12.7109375" bestFit="1" customWidth="1"/>
  </cols>
  <sheetData>
    <row r="1" spans="2:12" ht="15.75" thickBot="1" x14ac:dyDescent="0.3"/>
    <row r="2" spans="2:12" ht="16.5" customHeight="1" x14ac:dyDescent="0.25">
      <c r="B2" s="807"/>
      <c r="C2" s="808"/>
      <c r="D2" s="809"/>
      <c r="E2" s="816" t="s">
        <v>837</v>
      </c>
      <c r="F2" s="817"/>
      <c r="G2" s="817"/>
      <c r="H2" s="817"/>
      <c r="I2" s="817"/>
      <c r="J2" s="817"/>
      <c r="K2" s="817"/>
      <c r="L2" s="818"/>
    </row>
    <row r="3" spans="2:12" ht="16.5" customHeight="1" thickBot="1" x14ac:dyDescent="0.3">
      <c r="B3" s="810"/>
      <c r="C3" s="811"/>
      <c r="D3" s="812"/>
      <c r="E3" s="560"/>
      <c r="F3" s="561"/>
      <c r="G3" s="561"/>
      <c r="H3" s="561"/>
      <c r="I3" s="561"/>
      <c r="J3" s="561"/>
      <c r="K3" s="561"/>
      <c r="L3" s="819"/>
    </row>
    <row r="4" spans="2:12" ht="15.75" x14ac:dyDescent="0.25">
      <c r="B4" s="810"/>
      <c r="C4" s="811"/>
      <c r="D4" s="812"/>
      <c r="E4" s="392" t="str">
        <f>'PLANILHA ORÇAMENTÁRIA'!D4</f>
        <v>MUNICÍPIO:</v>
      </c>
      <c r="F4" s="813" t="str">
        <f>'PLANILHA ORÇAMENTÁRIA'!E4</f>
        <v>SANTO ANTÔNIO DOS LOPES - MA</v>
      </c>
      <c r="G4" s="813"/>
      <c r="H4" s="820" t="s">
        <v>597</v>
      </c>
      <c r="I4" s="821"/>
      <c r="J4" s="821"/>
      <c r="K4" s="822"/>
      <c r="L4" s="393">
        <f>'PLANILHA ORÇAMENTÁRIA'!G3</f>
        <v>0.49669999999999997</v>
      </c>
    </row>
    <row r="5" spans="2:12" ht="15.75" x14ac:dyDescent="0.25">
      <c r="B5" s="810"/>
      <c r="C5" s="811"/>
      <c r="D5" s="812"/>
      <c r="E5" s="292" t="str">
        <f>'PLANILHA ORÇAMENTÁRIA'!D5</f>
        <v>LOCALIDADE:</v>
      </c>
      <c r="F5" s="814" t="str">
        <f>'PLANILHA ORÇAMENTÁRIA'!E5</f>
        <v>ESTRADA DE ACESSO BAIXÃO DO LERIANO</v>
      </c>
      <c r="G5" s="814"/>
      <c r="H5" s="823" t="s">
        <v>596</v>
      </c>
      <c r="I5" s="824"/>
      <c r="J5" s="824"/>
      <c r="K5" s="825"/>
      <c r="L5" s="393">
        <f>'PLANILHA ORÇAMENTÁRIA'!G4</f>
        <v>0.86609999999999987</v>
      </c>
    </row>
    <row r="6" spans="2:12" ht="31.5" customHeight="1" thickBot="1" x14ac:dyDescent="0.3">
      <c r="B6" s="810"/>
      <c r="C6" s="811"/>
      <c r="D6" s="812"/>
      <c r="E6" s="292" t="str">
        <f>'PLANILHA ORÇAMENTÁRIA'!D6</f>
        <v>EXTENSÃO:</v>
      </c>
      <c r="F6" s="815" t="str">
        <f>'PLANILHA ORÇAMENTÁRIA'!E6</f>
        <v>1.650,00 Metros</v>
      </c>
      <c r="G6" s="815"/>
      <c r="H6" s="826" t="s">
        <v>253</v>
      </c>
      <c r="I6" s="827"/>
      <c r="J6" s="827"/>
      <c r="K6" s="828"/>
      <c r="L6" s="393">
        <f>'PLANILHA ORÇAMENTÁRIA'!G5</f>
        <v>0.25</v>
      </c>
    </row>
    <row r="7" spans="2:12" x14ac:dyDescent="0.25">
      <c r="B7" s="796" t="s">
        <v>705</v>
      </c>
      <c r="C7" s="797"/>
      <c r="D7" s="797"/>
      <c r="E7" s="797"/>
      <c r="F7" s="797"/>
      <c r="G7" s="797"/>
      <c r="H7" s="797"/>
      <c r="I7" s="797"/>
      <c r="J7" s="797"/>
      <c r="K7" s="797"/>
      <c r="L7" s="798"/>
    </row>
    <row r="8" spans="2:12" ht="15.75" thickBot="1" x14ac:dyDescent="0.3">
      <c r="B8" s="799" t="s">
        <v>706</v>
      </c>
      <c r="C8" s="800"/>
      <c r="D8" s="800"/>
      <c r="E8" s="800"/>
      <c r="F8" s="800"/>
      <c r="G8" s="800"/>
      <c r="H8" s="800"/>
      <c r="I8" s="800"/>
      <c r="J8" s="800"/>
      <c r="K8" s="800"/>
      <c r="L8" s="801"/>
    </row>
    <row r="9" spans="2:12" ht="16.5" thickBot="1" x14ac:dyDescent="0.3">
      <c r="B9" s="242"/>
      <c r="C9" s="145" t="s">
        <v>707</v>
      </c>
      <c r="D9" s="145" t="s">
        <v>708</v>
      </c>
      <c r="E9" s="145" t="s">
        <v>709</v>
      </c>
      <c r="F9" s="146" t="s">
        <v>710</v>
      </c>
      <c r="G9" s="832" t="s">
        <v>289</v>
      </c>
      <c r="H9" s="832"/>
      <c r="I9" s="147" t="s">
        <v>711</v>
      </c>
      <c r="J9" s="147" t="s">
        <v>712</v>
      </c>
      <c r="K9" s="147" t="s">
        <v>713</v>
      </c>
      <c r="L9" s="147" t="s">
        <v>7</v>
      </c>
    </row>
    <row r="10" spans="2:12" x14ac:dyDescent="0.25">
      <c r="B10" s="243" t="s">
        <v>714</v>
      </c>
      <c r="C10" s="148" t="s">
        <v>715</v>
      </c>
      <c r="D10" s="149"/>
      <c r="E10" s="150" t="s">
        <v>584</v>
      </c>
      <c r="F10" s="46" t="s">
        <v>585</v>
      </c>
      <c r="G10" s="830" t="s">
        <v>716</v>
      </c>
      <c r="H10" s="830"/>
      <c r="I10" s="45" t="s">
        <v>717</v>
      </c>
      <c r="J10" s="45">
        <v>1</v>
      </c>
      <c r="K10" s="177">
        <f>L10</f>
        <v>214.82</v>
      </c>
      <c r="L10" s="453">
        <f>L11</f>
        <v>214.82</v>
      </c>
    </row>
    <row r="11" spans="2:12" x14ac:dyDescent="0.25">
      <c r="B11" s="244"/>
      <c r="C11" s="151"/>
      <c r="D11" s="152" t="s">
        <v>718</v>
      </c>
      <c r="E11" s="152" t="s">
        <v>719</v>
      </c>
      <c r="F11" s="153" t="s">
        <v>720</v>
      </c>
      <c r="G11" s="831" t="s">
        <v>721</v>
      </c>
      <c r="H11" s="831"/>
      <c r="I11" s="154" t="s">
        <v>717</v>
      </c>
      <c r="J11" s="154" t="s">
        <v>722</v>
      </c>
      <c r="K11" s="179">
        <v>214.82</v>
      </c>
      <c r="L11" s="452">
        <f>J11*K11</f>
        <v>214.82</v>
      </c>
    </row>
    <row r="12" spans="2:12" x14ac:dyDescent="0.25">
      <c r="B12" s="245"/>
      <c r="C12" s="155"/>
      <c r="D12" s="156"/>
      <c r="E12" s="156"/>
      <c r="F12" s="157"/>
      <c r="G12" s="158"/>
      <c r="H12" s="159"/>
      <c r="I12" s="833" t="s">
        <v>723</v>
      </c>
      <c r="J12" s="833"/>
      <c r="K12" s="805">
        <f>L10</f>
        <v>214.82</v>
      </c>
      <c r="L12" s="806"/>
    </row>
    <row r="13" spans="2:12" ht="15.75" thickBot="1" x14ac:dyDescent="0.3">
      <c r="B13" s="245"/>
      <c r="C13" s="155"/>
      <c r="D13" s="156"/>
      <c r="E13" s="156"/>
      <c r="F13" s="157"/>
      <c r="G13" s="160"/>
      <c r="H13" s="161"/>
      <c r="I13" s="162"/>
      <c r="J13" s="162"/>
      <c r="K13" s="163"/>
      <c r="L13" s="246"/>
    </row>
    <row r="14" spans="2:12" ht="16.5" thickBot="1" x14ac:dyDescent="0.3">
      <c r="B14" s="242"/>
      <c r="C14" s="164" t="s">
        <v>707</v>
      </c>
      <c r="D14" s="164" t="s">
        <v>708</v>
      </c>
      <c r="E14" s="164" t="s">
        <v>709</v>
      </c>
      <c r="F14" s="165" t="s">
        <v>254</v>
      </c>
      <c r="G14" s="829" t="s">
        <v>289</v>
      </c>
      <c r="H14" s="829"/>
      <c r="I14" s="166" t="s">
        <v>711</v>
      </c>
      <c r="J14" s="166" t="s">
        <v>712</v>
      </c>
      <c r="K14" s="166" t="s">
        <v>713</v>
      </c>
      <c r="L14" s="166" t="s">
        <v>7</v>
      </c>
    </row>
    <row r="15" spans="2:12" ht="25.5" x14ac:dyDescent="0.25">
      <c r="B15" s="247" t="str">
        <f>B10</f>
        <v>Composição</v>
      </c>
      <c r="C15" s="167" t="s">
        <v>724</v>
      </c>
      <c r="D15" s="168"/>
      <c r="E15" s="168"/>
      <c r="F15" s="169" t="s">
        <v>586</v>
      </c>
      <c r="G15" s="168"/>
      <c r="H15" s="168"/>
      <c r="I15" s="324" t="s">
        <v>590</v>
      </c>
      <c r="J15" s="324">
        <v>1</v>
      </c>
      <c r="K15" s="448">
        <f>L15</f>
        <v>164.62</v>
      </c>
      <c r="L15" s="450">
        <f>L16</f>
        <v>164.62</v>
      </c>
    </row>
    <row r="16" spans="2:12" ht="26.25" x14ac:dyDescent="0.25">
      <c r="B16" s="248"/>
      <c r="C16" s="170"/>
      <c r="D16" s="171">
        <v>54</v>
      </c>
      <c r="E16" s="172" t="s">
        <v>725</v>
      </c>
      <c r="F16" s="173" t="s">
        <v>726</v>
      </c>
      <c r="G16" s="802" t="s">
        <v>727</v>
      </c>
      <c r="H16" s="802"/>
      <c r="I16" s="171" t="s">
        <v>590</v>
      </c>
      <c r="J16" s="171">
        <v>1</v>
      </c>
      <c r="K16" s="449">
        <v>164.62</v>
      </c>
      <c r="L16" s="451">
        <f>J16*K16</f>
        <v>164.62</v>
      </c>
    </row>
    <row r="17" spans="2:12" x14ac:dyDescent="0.25">
      <c r="B17" s="245"/>
      <c r="C17" s="155"/>
      <c r="D17" s="156"/>
      <c r="E17" s="156"/>
      <c r="F17" s="157"/>
      <c r="G17" s="174"/>
      <c r="H17" s="175"/>
      <c r="I17" s="803" t="s">
        <v>723</v>
      </c>
      <c r="J17" s="804"/>
      <c r="K17" s="805">
        <f>L15</f>
        <v>164.62</v>
      </c>
      <c r="L17" s="806"/>
    </row>
    <row r="18" spans="2:12" ht="15.75" thickBot="1" x14ac:dyDescent="0.3">
      <c r="B18" s="245"/>
      <c r="C18" s="155"/>
      <c r="D18" s="156"/>
      <c r="E18" s="156"/>
      <c r="F18" s="157"/>
      <c r="G18" s="160"/>
      <c r="H18" s="161"/>
      <c r="I18" s="162"/>
      <c r="J18" s="162"/>
      <c r="K18" s="163"/>
      <c r="L18" s="246"/>
    </row>
    <row r="19" spans="2:12" ht="16.5" thickBot="1" x14ac:dyDescent="0.3">
      <c r="B19" s="242"/>
      <c r="C19" s="164" t="s">
        <v>707</v>
      </c>
      <c r="D19" s="164" t="s">
        <v>708</v>
      </c>
      <c r="E19" s="164" t="s">
        <v>709</v>
      </c>
      <c r="F19" s="165" t="s">
        <v>254</v>
      </c>
      <c r="G19" s="829" t="s">
        <v>289</v>
      </c>
      <c r="H19" s="829"/>
      <c r="I19" s="166" t="s">
        <v>711</v>
      </c>
      <c r="J19" s="166" t="s">
        <v>712</v>
      </c>
      <c r="K19" s="166" t="s">
        <v>713</v>
      </c>
      <c r="L19" s="166" t="s">
        <v>7</v>
      </c>
    </row>
    <row r="20" spans="2:12" x14ac:dyDescent="0.25">
      <c r="B20" s="243" t="s">
        <v>714</v>
      </c>
      <c r="C20" s="148" t="s">
        <v>728</v>
      </c>
      <c r="D20" s="149"/>
      <c r="E20" s="149" t="s">
        <v>684</v>
      </c>
      <c r="F20" s="176" t="s">
        <v>729</v>
      </c>
      <c r="G20" s="830" t="s">
        <v>716</v>
      </c>
      <c r="H20" s="830"/>
      <c r="I20" s="45" t="s">
        <v>730</v>
      </c>
      <c r="J20" s="171">
        <v>1</v>
      </c>
      <c r="K20" s="177">
        <f>L20</f>
        <v>297.84008000000006</v>
      </c>
      <c r="L20" s="453">
        <f>SUM(L21:L27)</f>
        <v>297.84008000000006</v>
      </c>
    </row>
    <row r="21" spans="2:12" x14ac:dyDescent="0.25">
      <c r="B21" s="244"/>
      <c r="C21" s="152"/>
      <c r="D21" s="152" t="s">
        <v>731</v>
      </c>
      <c r="E21" s="152" t="s">
        <v>684</v>
      </c>
      <c r="F21" s="178" t="s">
        <v>732</v>
      </c>
      <c r="G21" s="831" t="s">
        <v>733</v>
      </c>
      <c r="H21" s="831"/>
      <c r="I21" s="154" t="s">
        <v>603</v>
      </c>
      <c r="J21" s="171" t="s">
        <v>734</v>
      </c>
      <c r="K21" s="179">
        <v>10.93</v>
      </c>
      <c r="L21" s="452">
        <f>J21*K21</f>
        <v>21.86</v>
      </c>
    </row>
    <row r="22" spans="2:12" x14ac:dyDescent="0.25">
      <c r="B22" s="249"/>
      <c r="C22" s="180"/>
      <c r="D22" s="180" t="s">
        <v>735</v>
      </c>
      <c r="E22" s="180" t="s">
        <v>684</v>
      </c>
      <c r="F22" s="181" t="s">
        <v>736</v>
      </c>
      <c r="G22" s="838" t="s">
        <v>733</v>
      </c>
      <c r="H22" s="838"/>
      <c r="I22" s="174" t="s">
        <v>603</v>
      </c>
      <c r="J22" s="171" t="s">
        <v>722</v>
      </c>
      <c r="K22" s="182">
        <v>14.59</v>
      </c>
      <c r="L22" s="454">
        <f t="shared" ref="L22:L27" si="0">J22*K22</f>
        <v>14.59</v>
      </c>
    </row>
    <row r="23" spans="2:12" ht="38.25" x14ac:dyDescent="0.25">
      <c r="B23" s="249"/>
      <c r="C23" s="180"/>
      <c r="D23" s="180" t="s">
        <v>737</v>
      </c>
      <c r="E23" s="180" t="s">
        <v>684</v>
      </c>
      <c r="F23" s="183" t="s">
        <v>738</v>
      </c>
      <c r="G23" s="838" t="s">
        <v>739</v>
      </c>
      <c r="H23" s="838"/>
      <c r="I23" s="174" t="s">
        <v>740</v>
      </c>
      <c r="J23" s="171">
        <v>0.12</v>
      </c>
      <c r="K23" s="182">
        <v>207.46</v>
      </c>
      <c r="L23" s="454">
        <f t="shared" si="0"/>
        <v>24.895199999999999</v>
      </c>
    </row>
    <row r="24" spans="2:12" ht="25.5" x14ac:dyDescent="0.25">
      <c r="B24" s="249"/>
      <c r="C24" s="180"/>
      <c r="D24" s="180" t="s">
        <v>741</v>
      </c>
      <c r="E24" s="180" t="s">
        <v>684</v>
      </c>
      <c r="F24" s="181" t="s">
        <v>742</v>
      </c>
      <c r="G24" s="838" t="s">
        <v>721</v>
      </c>
      <c r="H24" s="838"/>
      <c r="I24" s="174" t="s">
        <v>685</v>
      </c>
      <c r="J24" s="171" t="s">
        <v>722</v>
      </c>
      <c r="K24" s="182">
        <v>3.29</v>
      </c>
      <c r="L24" s="454">
        <f t="shared" si="0"/>
        <v>3.29</v>
      </c>
    </row>
    <row r="25" spans="2:12" x14ac:dyDescent="0.25">
      <c r="B25" s="249"/>
      <c r="C25" s="180"/>
      <c r="D25" s="180" t="s">
        <v>743</v>
      </c>
      <c r="E25" s="180" t="s">
        <v>684</v>
      </c>
      <c r="F25" s="183" t="s">
        <v>744</v>
      </c>
      <c r="G25" s="838" t="s">
        <v>721</v>
      </c>
      <c r="H25" s="838"/>
      <c r="I25" s="174" t="s">
        <v>745</v>
      </c>
      <c r="J25" s="171">
        <v>0.1</v>
      </c>
      <c r="K25" s="182">
        <v>10.68</v>
      </c>
      <c r="L25" s="454">
        <f t="shared" si="0"/>
        <v>1.0680000000000001</v>
      </c>
    </row>
    <row r="26" spans="2:12" ht="26.25" x14ac:dyDescent="0.25">
      <c r="B26" s="249"/>
      <c r="C26" s="180"/>
      <c r="D26" s="180" t="s">
        <v>746</v>
      </c>
      <c r="E26" s="180" t="s">
        <v>684</v>
      </c>
      <c r="F26" s="184" t="s">
        <v>747</v>
      </c>
      <c r="G26" s="838" t="s">
        <v>721</v>
      </c>
      <c r="H26" s="838"/>
      <c r="I26" s="174" t="s">
        <v>730</v>
      </c>
      <c r="J26" s="171">
        <v>0.91</v>
      </c>
      <c r="K26" s="182">
        <v>225</v>
      </c>
      <c r="L26" s="454">
        <f t="shared" si="0"/>
        <v>204.75</v>
      </c>
    </row>
    <row r="27" spans="2:12" ht="25.5" x14ac:dyDescent="0.25">
      <c r="B27" s="249"/>
      <c r="C27" s="180"/>
      <c r="D27" s="180" t="s">
        <v>748</v>
      </c>
      <c r="E27" s="180" t="s">
        <v>684</v>
      </c>
      <c r="F27" s="183" t="s">
        <v>749</v>
      </c>
      <c r="G27" s="838" t="s">
        <v>721</v>
      </c>
      <c r="H27" s="838"/>
      <c r="I27" s="174" t="s">
        <v>685</v>
      </c>
      <c r="J27" s="171">
        <v>4.2792000000000003</v>
      </c>
      <c r="K27" s="182">
        <v>6.4</v>
      </c>
      <c r="L27" s="454">
        <f t="shared" si="0"/>
        <v>27.386880000000005</v>
      </c>
    </row>
    <row r="28" spans="2:12" x14ac:dyDescent="0.25">
      <c r="B28" s="249"/>
      <c r="C28" s="180"/>
      <c r="D28" s="180"/>
      <c r="E28" s="180"/>
      <c r="F28" s="184"/>
      <c r="G28" s="174"/>
      <c r="H28" s="175"/>
      <c r="I28" s="803" t="s">
        <v>750</v>
      </c>
      <c r="J28" s="804"/>
      <c r="K28" s="805">
        <f>L20</f>
        <v>297.84008000000006</v>
      </c>
      <c r="L28" s="806"/>
    </row>
    <row r="29" spans="2:12" ht="15.75" thickBot="1" x14ac:dyDescent="0.3">
      <c r="B29" s="250"/>
      <c r="C29" s="185"/>
      <c r="D29" s="185"/>
      <c r="E29" s="185"/>
      <c r="F29" s="185"/>
      <c r="G29" s="185"/>
      <c r="H29" s="185"/>
      <c r="I29" s="185"/>
      <c r="J29" s="185"/>
      <c r="K29" s="185"/>
      <c r="L29" s="251"/>
    </row>
    <row r="30" spans="2:12" ht="16.5" thickBot="1" x14ac:dyDescent="0.3">
      <c r="B30" s="145"/>
      <c r="C30" s="145" t="s">
        <v>707</v>
      </c>
      <c r="D30" s="145" t="s">
        <v>708</v>
      </c>
      <c r="E30" s="145" t="s">
        <v>709</v>
      </c>
      <c r="F30" s="146" t="s">
        <v>254</v>
      </c>
      <c r="G30" s="832" t="s">
        <v>289</v>
      </c>
      <c r="H30" s="832"/>
      <c r="I30" s="332" t="s">
        <v>711</v>
      </c>
      <c r="J30" s="332" t="s">
        <v>712</v>
      </c>
      <c r="K30" s="332" t="s">
        <v>713</v>
      </c>
      <c r="L30" s="332" t="s">
        <v>7</v>
      </c>
    </row>
    <row r="31" spans="2:12" ht="15.75" customHeight="1" x14ac:dyDescent="0.25">
      <c r="B31" s="243" t="s">
        <v>714</v>
      </c>
      <c r="C31" s="190" t="s">
        <v>266</v>
      </c>
      <c r="D31" s="339" t="s">
        <v>701</v>
      </c>
      <c r="E31" s="191" t="s">
        <v>697</v>
      </c>
      <c r="F31" s="192" t="s">
        <v>702</v>
      </c>
      <c r="G31" s="835" t="s">
        <v>753</v>
      </c>
      <c r="H31" s="835"/>
      <c r="I31" s="340" t="s">
        <v>730</v>
      </c>
      <c r="J31" s="340">
        <v>1</v>
      </c>
      <c r="K31" s="455">
        <f>L31</f>
        <v>0.47438367346938776</v>
      </c>
      <c r="L31" s="456">
        <f>L37</f>
        <v>0.47438367346938776</v>
      </c>
    </row>
    <row r="32" spans="2:12" x14ac:dyDescent="0.25">
      <c r="B32" s="254"/>
      <c r="C32" s="193"/>
      <c r="D32" s="194"/>
      <c r="E32" s="194" t="s">
        <v>754</v>
      </c>
      <c r="F32" s="195"/>
      <c r="G32" s="341"/>
      <c r="H32" s="341"/>
      <c r="I32" s="341"/>
      <c r="J32" s="341"/>
      <c r="K32" s="457"/>
      <c r="L32" s="458"/>
    </row>
    <row r="33" spans="2:12" x14ac:dyDescent="0.25">
      <c r="B33" s="255"/>
      <c r="C33" s="196"/>
      <c r="D33" s="180" t="s">
        <v>755</v>
      </c>
      <c r="E33" s="180" t="s">
        <v>697</v>
      </c>
      <c r="F33" s="184" t="s">
        <v>756</v>
      </c>
      <c r="G33" s="342"/>
      <c r="H33" s="342"/>
      <c r="I33" s="342"/>
      <c r="J33" s="342">
        <v>0.8</v>
      </c>
      <c r="K33" s="459">
        <v>145.28</v>
      </c>
      <c r="L33" s="460">
        <f t="shared" ref="L33" si="1">J33*K33</f>
        <v>116.224</v>
      </c>
    </row>
    <row r="34" spans="2:12" ht="35.450000000000003" customHeight="1" x14ac:dyDescent="0.25">
      <c r="B34" s="255"/>
      <c r="C34" s="196"/>
      <c r="D34" s="180"/>
      <c r="E34" s="180"/>
      <c r="F34" s="184"/>
      <c r="G34" s="342"/>
      <c r="H34" s="342"/>
      <c r="I34" s="342"/>
      <c r="J34" s="834" t="s">
        <v>757</v>
      </c>
      <c r="K34" s="834"/>
      <c r="L34" s="460">
        <f>SUM(L33:L33)</f>
        <v>116.224</v>
      </c>
    </row>
    <row r="35" spans="2:12" ht="15" customHeight="1" x14ac:dyDescent="0.25">
      <c r="B35" s="255"/>
      <c r="C35" s="196"/>
      <c r="D35" s="180"/>
      <c r="E35" s="180"/>
      <c r="F35" s="184"/>
      <c r="G35" s="836"/>
      <c r="H35" s="836"/>
      <c r="I35" s="837" t="s">
        <v>758</v>
      </c>
      <c r="J35" s="837"/>
      <c r="K35" s="345">
        <v>0</v>
      </c>
      <c r="L35" s="460">
        <f>K35*L34</f>
        <v>0</v>
      </c>
    </row>
    <row r="36" spans="2:12" ht="28.9" customHeight="1" x14ac:dyDescent="0.25">
      <c r="B36" s="255"/>
      <c r="C36" s="196"/>
      <c r="D36" s="180"/>
      <c r="E36" s="180"/>
      <c r="F36" s="184"/>
      <c r="G36" s="342"/>
      <c r="H36" s="342"/>
      <c r="I36" s="346"/>
      <c r="J36" s="837" t="s">
        <v>759</v>
      </c>
      <c r="K36" s="837"/>
      <c r="L36" s="460">
        <f>L34</f>
        <v>116.224</v>
      </c>
    </row>
    <row r="37" spans="2:12" ht="15" customHeight="1" x14ac:dyDescent="0.25">
      <c r="B37" s="255"/>
      <c r="C37" s="196"/>
      <c r="D37" s="180"/>
      <c r="E37" s="180"/>
      <c r="F37" s="184"/>
      <c r="G37" s="342"/>
      <c r="H37" s="342"/>
      <c r="I37" s="346"/>
      <c r="J37" s="837" t="s">
        <v>760</v>
      </c>
      <c r="K37" s="837"/>
      <c r="L37" s="460">
        <f>L36/245</f>
        <v>0.47438367346938776</v>
      </c>
    </row>
    <row r="38" spans="2:12" ht="15" customHeight="1" x14ac:dyDescent="0.25">
      <c r="B38" s="255"/>
      <c r="C38" s="196"/>
      <c r="D38" s="180"/>
      <c r="E38" s="180"/>
      <c r="F38" s="184"/>
      <c r="G38" s="342"/>
      <c r="H38" s="342"/>
      <c r="I38" s="842" t="s">
        <v>750</v>
      </c>
      <c r="J38" s="842"/>
      <c r="K38" s="843">
        <f>L37</f>
        <v>0.47438367346938776</v>
      </c>
      <c r="L38" s="844"/>
    </row>
    <row r="39" spans="2:12" ht="15.75" thickBot="1" x14ac:dyDescent="0.3">
      <c r="B39" s="256"/>
      <c r="C39" s="347"/>
      <c r="D39" s="348"/>
      <c r="E39" s="348"/>
      <c r="F39" s="349"/>
      <c r="G39" s="350"/>
      <c r="H39" s="350"/>
      <c r="I39" s="351"/>
      <c r="J39" s="351"/>
      <c r="K39" s="352"/>
      <c r="L39" s="353"/>
    </row>
    <row r="40" spans="2:12" ht="16.5" thickBot="1" x14ac:dyDescent="0.3">
      <c r="B40" s="242"/>
      <c r="C40" s="164" t="s">
        <v>707</v>
      </c>
      <c r="D40" s="164" t="s">
        <v>708</v>
      </c>
      <c r="E40" s="164" t="s">
        <v>709</v>
      </c>
      <c r="F40" s="165" t="s">
        <v>254</v>
      </c>
      <c r="G40" s="829" t="s">
        <v>289</v>
      </c>
      <c r="H40" s="829"/>
      <c r="I40" s="331" t="s">
        <v>711</v>
      </c>
      <c r="J40" s="331" t="s">
        <v>712</v>
      </c>
      <c r="K40" s="331" t="s">
        <v>713</v>
      </c>
      <c r="L40" s="331" t="s">
        <v>7</v>
      </c>
    </row>
    <row r="41" spans="2:12" ht="25.5" x14ac:dyDescent="0.25">
      <c r="B41" s="243" t="s">
        <v>714</v>
      </c>
      <c r="C41" s="354" t="s">
        <v>864</v>
      </c>
      <c r="D41" s="355"/>
      <c r="E41" s="149" t="s">
        <v>684</v>
      </c>
      <c r="F41" s="356" t="s">
        <v>587</v>
      </c>
      <c r="G41" s="845" t="s">
        <v>716</v>
      </c>
      <c r="H41" s="845"/>
      <c r="I41" s="357" t="s">
        <v>730</v>
      </c>
      <c r="J41" s="357">
        <v>1</v>
      </c>
      <c r="K41" s="358">
        <f>L41</f>
        <v>0.22210799999999997</v>
      </c>
      <c r="L41" s="461">
        <f>SUM(L42:L43)</f>
        <v>0.22210799999999997</v>
      </c>
    </row>
    <row r="42" spans="2:12" ht="38.25" x14ac:dyDescent="0.25">
      <c r="B42" s="257"/>
      <c r="C42" s="197"/>
      <c r="D42" s="198" t="s">
        <v>761</v>
      </c>
      <c r="E42" s="194" t="s">
        <v>684</v>
      </c>
      <c r="F42" s="199" t="s">
        <v>762</v>
      </c>
      <c r="G42" s="839" t="s">
        <v>733</v>
      </c>
      <c r="H42" s="839"/>
      <c r="I42" s="198" t="s">
        <v>751</v>
      </c>
      <c r="J42" s="206">
        <v>1.1999999999999999E-3</v>
      </c>
      <c r="K42" s="462">
        <v>163.22999999999999</v>
      </c>
      <c r="L42" s="458">
        <f t="shared" ref="L42:L43" si="2">J42*K42</f>
        <v>0.19587599999999997</v>
      </c>
    </row>
    <row r="43" spans="2:12" ht="15" customHeight="1" x14ac:dyDescent="0.25">
      <c r="B43" s="249"/>
      <c r="C43" s="186"/>
      <c r="D43" s="187" t="s">
        <v>752</v>
      </c>
      <c r="E43" s="180" t="s">
        <v>684</v>
      </c>
      <c r="F43" s="188" t="s">
        <v>732</v>
      </c>
      <c r="G43" s="840" t="s">
        <v>733</v>
      </c>
      <c r="H43" s="840"/>
      <c r="I43" s="187" t="s">
        <v>603</v>
      </c>
      <c r="J43" s="209">
        <v>2.3999999999999998E-3</v>
      </c>
      <c r="K43" s="459">
        <v>10.93</v>
      </c>
      <c r="L43" s="460">
        <f t="shared" si="2"/>
        <v>2.6231999999999998E-2</v>
      </c>
    </row>
    <row r="44" spans="2:12" x14ac:dyDescent="0.25">
      <c r="B44" s="249"/>
      <c r="C44" s="186"/>
      <c r="D44" s="186"/>
      <c r="E44" s="186"/>
      <c r="F44" s="186"/>
      <c r="G44" s="186"/>
      <c r="H44" s="186"/>
      <c r="I44" s="186"/>
      <c r="J44" s="841" t="s">
        <v>582</v>
      </c>
      <c r="K44" s="841"/>
      <c r="L44" s="463">
        <f>L41</f>
        <v>0.22210799999999997</v>
      </c>
    </row>
    <row r="45" spans="2:12" ht="15.75" thickBot="1" x14ac:dyDescent="0.3">
      <c r="B45" s="245"/>
      <c r="C45" s="359"/>
      <c r="D45" s="359"/>
      <c r="E45" s="359"/>
      <c r="F45" s="359"/>
      <c r="G45" s="359"/>
      <c r="H45" s="359"/>
      <c r="I45" s="359"/>
      <c r="J45" s="360"/>
      <c r="K45" s="360"/>
      <c r="L45" s="252"/>
    </row>
    <row r="46" spans="2:12" ht="16.5" thickBot="1" x14ac:dyDescent="0.3">
      <c r="B46" s="145"/>
      <c r="C46" s="145" t="s">
        <v>707</v>
      </c>
      <c r="D46" s="145" t="s">
        <v>708</v>
      </c>
      <c r="E46" s="145" t="s">
        <v>709</v>
      </c>
      <c r="F46" s="146" t="s">
        <v>254</v>
      </c>
      <c r="G46" s="832" t="s">
        <v>289</v>
      </c>
      <c r="H46" s="832"/>
      <c r="I46" s="332" t="s">
        <v>711</v>
      </c>
      <c r="J46" s="332" t="s">
        <v>712</v>
      </c>
      <c r="K46" s="332" t="s">
        <v>713</v>
      </c>
      <c r="L46" s="332" t="s">
        <v>7</v>
      </c>
    </row>
    <row r="47" spans="2:12" ht="15.75" customHeight="1" x14ac:dyDescent="0.25">
      <c r="B47" s="253" t="s">
        <v>714</v>
      </c>
      <c r="C47" s="354" t="s">
        <v>268</v>
      </c>
      <c r="D47" s="339"/>
      <c r="E47" s="191" t="s">
        <v>697</v>
      </c>
      <c r="F47" s="192" t="s">
        <v>770</v>
      </c>
      <c r="G47" s="835" t="s">
        <v>753</v>
      </c>
      <c r="H47" s="835"/>
      <c r="I47" s="340" t="s">
        <v>730</v>
      </c>
      <c r="J47" s="340">
        <v>1</v>
      </c>
      <c r="K47" s="455">
        <f>L47</f>
        <v>3.0980888017902442</v>
      </c>
      <c r="L47" s="456">
        <f>L61+L62</f>
        <v>3.0980888017902442</v>
      </c>
    </row>
    <row r="48" spans="2:12" x14ac:dyDescent="0.25">
      <c r="B48" s="254"/>
      <c r="C48" s="193"/>
      <c r="D48" s="194"/>
      <c r="E48" s="194" t="s">
        <v>754</v>
      </c>
      <c r="F48" s="195"/>
      <c r="G48" s="341"/>
      <c r="H48" s="341"/>
      <c r="I48" s="341"/>
      <c r="J48" s="341"/>
      <c r="K48" s="457"/>
      <c r="L48" s="458"/>
    </row>
    <row r="49" spans="2:12" x14ac:dyDescent="0.25">
      <c r="B49" s="255"/>
      <c r="C49" s="196"/>
      <c r="D49" s="180" t="s">
        <v>771</v>
      </c>
      <c r="E49" s="180" t="s">
        <v>697</v>
      </c>
      <c r="F49" s="184" t="s">
        <v>772</v>
      </c>
      <c r="G49" s="342"/>
      <c r="H49" s="342"/>
      <c r="I49" s="342"/>
      <c r="J49" s="342">
        <v>1</v>
      </c>
      <c r="K49" s="459">
        <f>(0.3*175.35)+(0.5*23.83)</f>
        <v>64.52</v>
      </c>
      <c r="L49" s="460">
        <f t="shared" ref="L49:L53" si="3">J49*K49</f>
        <v>64.52</v>
      </c>
    </row>
    <row r="50" spans="2:12" x14ac:dyDescent="0.25">
      <c r="B50" s="255"/>
      <c r="C50" s="196"/>
      <c r="D50" s="180" t="s">
        <v>773</v>
      </c>
      <c r="E50" s="180" t="s">
        <v>697</v>
      </c>
      <c r="F50" s="184" t="s">
        <v>774</v>
      </c>
      <c r="G50" s="342"/>
      <c r="H50" s="342"/>
      <c r="I50" s="342"/>
      <c r="J50" s="342">
        <v>1</v>
      </c>
      <c r="K50" s="459">
        <f>(0.69*76.6)+(0.31*15.59)</f>
        <v>57.686899999999994</v>
      </c>
      <c r="L50" s="460">
        <f t="shared" si="3"/>
        <v>57.686899999999994</v>
      </c>
    </row>
    <row r="51" spans="2:12" x14ac:dyDescent="0.25">
      <c r="B51" s="255"/>
      <c r="C51" s="196"/>
      <c r="D51" s="180" t="s">
        <v>775</v>
      </c>
      <c r="E51" s="180" t="s">
        <v>697</v>
      </c>
      <c r="F51" s="184" t="s">
        <v>776</v>
      </c>
      <c r="G51" s="342"/>
      <c r="H51" s="342"/>
      <c r="I51" s="342"/>
      <c r="J51" s="342">
        <v>1</v>
      </c>
      <c r="K51" s="459">
        <v>118.9</v>
      </c>
      <c r="L51" s="460">
        <f t="shared" si="3"/>
        <v>118.9</v>
      </c>
    </row>
    <row r="52" spans="2:12" x14ac:dyDescent="0.25">
      <c r="B52" s="255"/>
      <c r="C52" s="196"/>
      <c r="D52" s="180" t="s">
        <v>777</v>
      </c>
      <c r="E52" s="180" t="s">
        <v>697</v>
      </c>
      <c r="F52" s="184" t="s">
        <v>778</v>
      </c>
      <c r="G52" s="342"/>
      <c r="H52" s="342"/>
      <c r="I52" s="342"/>
      <c r="J52" s="342">
        <v>1</v>
      </c>
      <c r="K52" s="459">
        <f>(0.69*3.67)</f>
        <v>2.5322999999999998</v>
      </c>
      <c r="L52" s="460">
        <f t="shared" si="3"/>
        <v>2.5322999999999998</v>
      </c>
    </row>
    <row r="53" spans="2:12" x14ac:dyDescent="0.25">
      <c r="B53" s="255"/>
      <c r="C53" s="196"/>
      <c r="D53" s="180" t="s">
        <v>779</v>
      </c>
      <c r="E53" s="180" t="s">
        <v>697</v>
      </c>
      <c r="F53" s="184" t="s">
        <v>780</v>
      </c>
      <c r="G53" s="342"/>
      <c r="H53" s="342"/>
      <c r="I53" s="342"/>
      <c r="J53" s="342">
        <v>2</v>
      </c>
      <c r="K53" s="459">
        <f>(0.6*159.098)+(0.31*18.714)</f>
        <v>101.26014000000001</v>
      </c>
      <c r="L53" s="460">
        <f t="shared" si="3"/>
        <v>202.52028000000001</v>
      </c>
    </row>
    <row r="54" spans="2:12" ht="29.45" customHeight="1" x14ac:dyDescent="0.25">
      <c r="B54" s="255"/>
      <c r="C54" s="196"/>
      <c r="D54" s="180"/>
      <c r="E54" s="180"/>
      <c r="F54" s="184"/>
      <c r="G54" s="342"/>
      <c r="H54" s="342"/>
      <c r="I54" s="342"/>
      <c r="J54" s="834" t="s">
        <v>757</v>
      </c>
      <c r="K54" s="834"/>
      <c r="L54" s="460">
        <f>SUM(L49:L53)</f>
        <v>446.15948000000003</v>
      </c>
    </row>
    <row r="55" spans="2:12" x14ac:dyDescent="0.25">
      <c r="B55" s="255"/>
      <c r="C55" s="196"/>
      <c r="D55" s="180"/>
      <c r="E55" s="180" t="s">
        <v>781</v>
      </c>
      <c r="F55" s="184"/>
      <c r="G55" s="342"/>
      <c r="H55" s="342"/>
      <c r="I55" s="342"/>
      <c r="J55" s="342"/>
      <c r="K55" s="343"/>
      <c r="L55" s="344"/>
    </row>
    <row r="56" spans="2:12" x14ac:dyDescent="0.25">
      <c r="B56" s="255"/>
      <c r="C56" s="196"/>
      <c r="D56" s="180" t="s">
        <v>782</v>
      </c>
      <c r="E56" s="180" t="s">
        <v>697</v>
      </c>
      <c r="F56" s="184" t="s">
        <v>783</v>
      </c>
      <c r="G56" s="836"/>
      <c r="H56" s="836"/>
      <c r="I56" s="346" t="s">
        <v>603</v>
      </c>
      <c r="J56" s="361">
        <v>1</v>
      </c>
      <c r="K56" s="459">
        <v>28.47</v>
      </c>
      <c r="L56" s="460">
        <f t="shared" ref="L56:L57" si="4">J56*K56</f>
        <v>28.47</v>
      </c>
    </row>
    <row r="57" spans="2:12" x14ac:dyDescent="0.25">
      <c r="B57" s="255"/>
      <c r="C57" s="196"/>
      <c r="D57" s="180" t="s">
        <v>784</v>
      </c>
      <c r="E57" s="180" t="s">
        <v>697</v>
      </c>
      <c r="F57" s="184" t="s">
        <v>785</v>
      </c>
      <c r="G57" s="836"/>
      <c r="H57" s="836"/>
      <c r="I57" s="346" t="s">
        <v>603</v>
      </c>
      <c r="J57" s="361">
        <v>2</v>
      </c>
      <c r="K57" s="459">
        <v>9.6199999999999992</v>
      </c>
      <c r="L57" s="460">
        <f t="shared" si="4"/>
        <v>19.239999999999998</v>
      </c>
    </row>
    <row r="58" spans="2:12" ht="26.45" customHeight="1" x14ac:dyDescent="0.25">
      <c r="B58" s="255"/>
      <c r="C58" s="196"/>
      <c r="D58" s="180"/>
      <c r="E58" s="180"/>
      <c r="F58" s="184"/>
      <c r="G58" s="342"/>
      <c r="H58" s="342"/>
      <c r="I58" s="346"/>
      <c r="J58" s="837" t="s">
        <v>786</v>
      </c>
      <c r="K58" s="837"/>
      <c r="L58" s="460">
        <f>SUM(L56:L57)</f>
        <v>47.709999999999994</v>
      </c>
    </row>
    <row r="59" spans="2:12" ht="15" customHeight="1" x14ac:dyDescent="0.25">
      <c r="B59" s="255"/>
      <c r="C59" s="196"/>
      <c r="D59" s="180"/>
      <c r="E59" s="180"/>
      <c r="F59" s="184"/>
      <c r="G59" s="836"/>
      <c r="H59" s="836"/>
      <c r="I59" s="837" t="s">
        <v>758</v>
      </c>
      <c r="J59" s="837"/>
      <c r="K59" s="345">
        <v>0.15509999999999999</v>
      </c>
      <c r="L59" s="460">
        <f>K59*L58</f>
        <v>7.3998209999999984</v>
      </c>
    </row>
    <row r="60" spans="2:12" ht="32.450000000000003" customHeight="1" x14ac:dyDescent="0.25">
      <c r="B60" s="255"/>
      <c r="C60" s="196"/>
      <c r="D60" s="180"/>
      <c r="E60" s="180"/>
      <c r="F60" s="184"/>
      <c r="G60" s="342"/>
      <c r="H60" s="342"/>
      <c r="I60" s="346"/>
      <c r="J60" s="837" t="s">
        <v>759</v>
      </c>
      <c r="K60" s="837"/>
      <c r="L60" s="460">
        <f>L58+L59+L54</f>
        <v>501.26930100000004</v>
      </c>
    </row>
    <row r="61" spans="2:12" ht="15" customHeight="1" x14ac:dyDescent="0.25">
      <c r="B61" s="255"/>
      <c r="C61" s="196"/>
      <c r="D61" s="180"/>
      <c r="E61" s="180"/>
      <c r="F61" s="184"/>
      <c r="G61" s="342"/>
      <c r="H61" s="342"/>
      <c r="I61" s="346"/>
      <c r="J61" s="837" t="s">
        <v>760</v>
      </c>
      <c r="K61" s="837"/>
      <c r="L61" s="460">
        <f>L60/205</f>
        <v>2.4452161024390247</v>
      </c>
    </row>
    <row r="62" spans="2:12" x14ac:dyDescent="0.25">
      <c r="B62" s="255"/>
      <c r="C62" s="196"/>
      <c r="D62" s="180"/>
      <c r="E62" s="180"/>
      <c r="F62" s="184"/>
      <c r="G62" s="342"/>
      <c r="H62" s="342"/>
      <c r="I62" s="346"/>
      <c r="J62" s="361" t="s">
        <v>787</v>
      </c>
      <c r="K62" s="345"/>
      <c r="L62" s="460">
        <f>0.267*L61</f>
        <v>0.65287269935121961</v>
      </c>
    </row>
    <row r="63" spans="2:12" ht="15" customHeight="1" x14ac:dyDescent="0.25">
      <c r="B63" s="255"/>
      <c r="C63" s="196"/>
      <c r="D63" s="180"/>
      <c r="E63" s="180"/>
      <c r="F63" s="184"/>
      <c r="G63" s="342"/>
      <c r="H63" s="342"/>
      <c r="I63" s="842" t="s">
        <v>750</v>
      </c>
      <c r="J63" s="842"/>
      <c r="K63" s="846">
        <f>L61+L62</f>
        <v>3.0980888017902442</v>
      </c>
      <c r="L63" s="847"/>
    </row>
    <row r="64" spans="2:12" ht="15.75" thickBot="1" x14ac:dyDescent="0.3">
      <c r="B64" s="250"/>
      <c r="C64" s="241"/>
      <c r="D64" s="241"/>
      <c r="E64" s="241"/>
      <c r="F64" s="241"/>
      <c r="G64" s="241"/>
      <c r="H64" s="241"/>
      <c r="I64" s="241"/>
      <c r="J64" s="241"/>
      <c r="K64" s="241"/>
      <c r="L64" s="251"/>
    </row>
    <row r="65" spans="2:12" ht="16.5" thickBot="1" x14ac:dyDescent="0.3">
      <c r="B65" s="145"/>
      <c r="C65" s="145" t="s">
        <v>707</v>
      </c>
      <c r="D65" s="145" t="s">
        <v>708</v>
      </c>
      <c r="E65" s="145" t="s">
        <v>709</v>
      </c>
      <c r="F65" s="146" t="s">
        <v>254</v>
      </c>
      <c r="G65" s="832" t="s">
        <v>289</v>
      </c>
      <c r="H65" s="832"/>
      <c r="I65" s="332" t="s">
        <v>711</v>
      </c>
      <c r="J65" s="332" t="s">
        <v>712</v>
      </c>
      <c r="K65" s="332" t="s">
        <v>713</v>
      </c>
      <c r="L65" s="332" t="s">
        <v>7</v>
      </c>
    </row>
    <row r="66" spans="2:12" ht="25.5" customHeight="1" x14ac:dyDescent="0.25">
      <c r="B66" s="253" t="s">
        <v>714</v>
      </c>
      <c r="C66" s="354" t="s">
        <v>269</v>
      </c>
      <c r="D66" s="191"/>
      <c r="E66" s="202" t="s">
        <v>697</v>
      </c>
      <c r="F66" s="362" t="s">
        <v>594</v>
      </c>
      <c r="G66" s="835" t="s">
        <v>753</v>
      </c>
      <c r="H66" s="835"/>
      <c r="I66" s="340" t="s">
        <v>740</v>
      </c>
      <c r="J66" s="340">
        <v>1</v>
      </c>
      <c r="K66" s="455">
        <f>L66</f>
        <v>8.3250629269999994</v>
      </c>
      <c r="L66" s="456">
        <f>SUM(L67:L74)</f>
        <v>8.3250629269999994</v>
      </c>
    </row>
    <row r="67" spans="2:12" ht="25.5" customHeight="1" x14ac:dyDescent="0.25">
      <c r="B67" s="259"/>
      <c r="C67" s="203"/>
      <c r="D67" s="204" t="s">
        <v>788</v>
      </c>
      <c r="E67" s="194" t="s">
        <v>697</v>
      </c>
      <c r="F67" s="205" t="s">
        <v>789</v>
      </c>
      <c r="G67" s="854" t="s">
        <v>764</v>
      </c>
      <c r="H67" s="854"/>
      <c r="I67" s="198" t="s">
        <v>751</v>
      </c>
      <c r="J67" s="318">
        <v>2E-3</v>
      </c>
      <c r="K67" s="462">
        <v>420.5</v>
      </c>
      <c r="L67" s="464">
        <f>J67*K67</f>
        <v>0.84099999999999997</v>
      </c>
    </row>
    <row r="68" spans="2:12" ht="25.5" customHeight="1" x14ac:dyDescent="0.25">
      <c r="B68" s="260"/>
      <c r="C68" s="201"/>
      <c r="D68" s="207" t="s">
        <v>790</v>
      </c>
      <c r="E68" s="180" t="s">
        <v>697</v>
      </c>
      <c r="F68" s="208" t="s">
        <v>791</v>
      </c>
      <c r="G68" s="849" t="s">
        <v>764</v>
      </c>
      <c r="H68" s="849"/>
      <c r="I68" s="187" t="s">
        <v>767</v>
      </c>
      <c r="J68" s="319">
        <v>5.8440000000000002E-3</v>
      </c>
      <c r="K68" s="465">
        <v>121.56</v>
      </c>
      <c r="L68" s="466">
        <f t="shared" ref="L68:L74" si="5">J68*K68</f>
        <v>0.71039664000000002</v>
      </c>
    </row>
    <row r="69" spans="2:12" ht="38.25" customHeight="1" x14ac:dyDescent="0.25">
      <c r="B69" s="260"/>
      <c r="C69" s="201"/>
      <c r="D69" s="207" t="s">
        <v>761</v>
      </c>
      <c r="E69" s="180" t="s">
        <v>697</v>
      </c>
      <c r="F69" s="208" t="s">
        <v>762</v>
      </c>
      <c r="G69" s="848" t="s">
        <v>764</v>
      </c>
      <c r="H69" s="848"/>
      <c r="I69" s="187" t="s">
        <v>751</v>
      </c>
      <c r="J69" s="319">
        <v>1.5800000000000002E-2</v>
      </c>
      <c r="K69" s="465">
        <v>153.25</v>
      </c>
      <c r="L69" s="466">
        <f t="shared" si="5"/>
        <v>2.4213500000000003</v>
      </c>
    </row>
    <row r="70" spans="2:12" ht="38.25" customHeight="1" x14ac:dyDescent="0.25">
      <c r="B70" s="260"/>
      <c r="C70" s="201"/>
      <c r="D70" s="207" t="s">
        <v>792</v>
      </c>
      <c r="E70" s="180" t="s">
        <v>697</v>
      </c>
      <c r="F70" s="208" t="s">
        <v>765</v>
      </c>
      <c r="G70" s="849" t="s">
        <v>766</v>
      </c>
      <c r="H70" s="849"/>
      <c r="I70" s="187" t="s">
        <v>767</v>
      </c>
      <c r="J70" s="319">
        <v>3.8152999999999999E-2</v>
      </c>
      <c r="K70" s="465">
        <v>56.12</v>
      </c>
      <c r="L70" s="466">
        <f t="shared" si="5"/>
        <v>2.14114636</v>
      </c>
    </row>
    <row r="71" spans="2:12" ht="38.25" customHeight="1" x14ac:dyDescent="0.25">
      <c r="B71" s="260"/>
      <c r="C71" s="201"/>
      <c r="D71" s="207" t="s">
        <v>793</v>
      </c>
      <c r="E71" s="180" t="s">
        <v>697</v>
      </c>
      <c r="F71" s="208" t="s">
        <v>794</v>
      </c>
      <c r="G71" s="848" t="s">
        <v>766</v>
      </c>
      <c r="H71" s="848"/>
      <c r="I71" s="187" t="s">
        <v>751</v>
      </c>
      <c r="J71" s="319">
        <v>2.0000000000000001E-4</v>
      </c>
      <c r="K71" s="465">
        <v>184.08</v>
      </c>
      <c r="L71" s="466">
        <f t="shared" si="5"/>
        <v>3.6816000000000002E-2</v>
      </c>
    </row>
    <row r="72" spans="2:12" ht="51" x14ac:dyDescent="0.25">
      <c r="B72" s="260"/>
      <c r="C72" s="201"/>
      <c r="D72" s="207" t="s">
        <v>795</v>
      </c>
      <c r="E72" s="180" t="s">
        <v>697</v>
      </c>
      <c r="F72" s="208" t="s">
        <v>796</v>
      </c>
      <c r="G72" s="849" t="s">
        <v>763</v>
      </c>
      <c r="H72" s="849"/>
      <c r="I72" s="187" t="s">
        <v>751</v>
      </c>
      <c r="J72" s="319">
        <v>1.3299999999999999E-2</v>
      </c>
      <c r="K72" s="465">
        <v>146.41999999999999</v>
      </c>
      <c r="L72" s="466">
        <f t="shared" si="5"/>
        <v>1.9473859999999998</v>
      </c>
    </row>
    <row r="73" spans="2:12" ht="51" x14ac:dyDescent="0.25">
      <c r="B73" s="260"/>
      <c r="C73" s="201"/>
      <c r="D73" s="207" t="s">
        <v>797</v>
      </c>
      <c r="E73" s="180" t="s">
        <v>697</v>
      </c>
      <c r="F73" s="208" t="s">
        <v>798</v>
      </c>
      <c r="G73" s="848" t="s">
        <v>764</v>
      </c>
      <c r="H73" s="848"/>
      <c r="I73" s="187" t="s">
        <v>767</v>
      </c>
      <c r="J73" s="319">
        <v>2.7309000000000001E-3</v>
      </c>
      <c r="K73" s="465">
        <v>34.89</v>
      </c>
      <c r="L73" s="466">
        <f t="shared" si="5"/>
        <v>9.5281101000000007E-2</v>
      </c>
    </row>
    <row r="74" spans="2:12" ht="15" customHeight="1" x14ac:dyDescent="0.25">
      <c r="B74" s="260"/>
      <c r="C74" s="201"/>
      <c r="D74" s="207" t="s">
        <v>752</v>
      </c>
      <c r="E74" s="180" t="s">
        <v>697</v>
      </c>
      <c r="F74" s="208" t="s">
        <v>732</v>
      </c>
      <c r="G74" s="850" t="s">
        <v>764</v>
      </c>
      <c r="H74" s="850"/>
      <c r="I74" s="187" t="s">
        <v>603</v>
      </c>
      <c r="J74" s="319">
        <v>1.20482E-2</v>
      </c>
      <c r="K74" s="459">
        <v>10.93</v>
      </c>
      <c r="L74" s="466">
        <f t="shared" si="5"/>
        <v>0.13168682600000001</v>
      </c>
    </row>
    <row r="75" spans="2:12" ht="15.75" customHeight="1" x14ac:dyDescent="0.25">
      <c r="B75" s="258"/>
      <c r="C75" s="201"/>
      <c r="D75" s="201"/>
      <c r="E75" s="210"/>
      <c r="F75" s="201"/>
      <c r="G75" s="201"/>
      <c r="H75" s="201"/>
      <c r="I75" s="851" t="s">
        <v>750</v>
      </c>
      <c r="J75" s="851"/>
      <c r="K75" s="852">
        <f>L66</f>
        <v>8.3250629269999994</v>
      </c>
      <c r="L75" s="853"/>
    </row>
    <row r="76" spans="2:12" ht="16.5" thickBot="1" x14ac:dyDescent="0.3">
      <c r="B76" s="250"/>
      <c r="C76" s="241"/>
      <c r="D76" s="241"/>
      <c r="E76" s="241"/>
      <c r="F76" s="241"/>
      <c r="G76" s="241"/>
      <c r="H76" s="241"/>
      <c r="I76" s="363"/>
      <c r="J76" s="363"/>
      <c r="K76" s="364"/>
      <c r="L76" s="365"/>
    </row>
    <row r="77" spans="2:12" ht="16.5" thickBot="1" x14ac:dyDescent="0.3">
      <c r="B77" s="145"/>
      <c r="C77" s="145" t="s">
        <v>707</v>
      </c>
      <c r="D77" s="145" t="s">
        <v>708</v>
      </c>
      <c r="E77" s="145" t="s">
        <v>709</v>
      </c>
      <c r="F77" s="146" t="s">
        <v>254</v>
      </c>
      <c r="G77" s="832" t="s">
        <v>289</v>
      </c>
      <c r="H77" s="832"/>
      <c r="I77" s="332" t="s">
        <v>711</v>
      </c>
      <c r="J77" s="332" t="s">
        <v>712</v>
      </c>
      <c r="K77" s="332" t="s">
        <v>713</v>
      </c>
      <c r="L77" s="332" t="s">
        <v>7</v>
      </c>
    </row>
    <row r="78" spans="2:12" ht="15.75" customHeight="1" x14ac:dyDescent="0.25">
      <c r="B78" s="261" t="s">
        <v>714</v>
      </c>
      <c r="C78" s="354" t="s">
        <v>698</v>
      </c>
      <c r="D78" s="357"/>
      <c r="E78" s="211" t="s">
        <v>697</v>
      </c>
      <c r="F78" s="366" t="s">
        <v>595</v>
      </c>
      <c r="G78" s="855" t="s">
        <v>753</v>
      </c>
      <c r="H78" s="855"/>
      <c r="I78" s="367" t="s">
        <v>740</v>
      </c>
      <c r="J78" s="367">
        <v>1</v>
      </c>
      <c r="K78" s="467">
        <f>L78</f>
        <v>7.1546040000000009</v>
      </c>
      <c r="L78" s="468">
        <f>SUM(L79:L91)</f>
        <v>7.1546040000000009</v>
      </c>
    </row>
    <row r="79" spans="2:12" ht="38.25" customHeight="1" x14ac:dyDescent="0.25">
      <c r="B79" s="262"/>
      <c r="C79" s="210"/>
      <c r="D79" s="212">
        <v>5932</v>
      </c>
      <c r="E79" s="152" t="s">
        <v>684</v>
      </c>
      <c r="F79" s="337" t="s">
        <v>762</v>
      </c>
      <c r="G79" s="856" t="s">
        <v>764</v>
      </c>
      <c r="H79" s="856"/>
      <c r="I79" s="335" t="s">
        <v>751</v>
      </c>
      <c r="J79" s="213">
        <v>7.7400000000000004E-3</v>
      </c>
      <c r="K79" s="469">
        <v>151.22999999999999</v>
      </c>
      <c r="L79" s="451">
        <f>J79*K79</f>
        <v>1.1705201999999999</v>
      </c>
    </row>
    <row r="80" spans="2:12" ht="38.25" customHeight="1" x14ac:dyDescent="0.25">
      <c r="B80" s="258"/>
      <c r="C80" s="201"/>
      <c r="D80" s="214">
        <v>96463</v>
      </c>
      <c r="E80" s="180" t="s">
        <v>684</v>
      </c>
      <c r="F80" s="336" t="s">
        <v>799</v>
      </c>
      <c r="G80" s="849" t="s">
        <v>764</v>
      </c>
      <c r="H80" s="849"/>
      <c r="I80" s="334" t="s">
        <v>751</v>
      </c>
      <c r="J80" s="215">
        <v>6.7499999999999999E-3</v>
      </c>
      <c r="K80" s="470">
        <v>128.88999999999999</v>
      </c>
      <c r="L80" s="471">
        <f t="shared" ref="L80:L91" si="6">J80*K80</f>
        <v>0.87000749999999993</v>
      </c>
    </row>
    <row r="81" spans="2:12" ht="51" x14ac:dyDescent="0.25">
      <c r="B81" s="258"/>
      <c r="C81" s="201"/>
      <c r="D81" s="216">
        <v>5901</v>
      </c>
      <c r="E81" s="180" t="s">
        <v>684</v>
      </c>
      <c r="F81" s="217" t="s">
        <v>768</v>
      </c>
      <c r="G81" s="848" t="s">
        <v>764</v>
      </c>
      <c r="H81" s="848"/>
      <c r="I81" s="333" t="s">
        <v>751</v>
      </c>
      <c r="J81" s="218">
        <v>7.2500000000000004E-3</v>
      </c>
      <c r="K81" s="472">
        <v>165.37</v>
      </c>
      <c r="L81" s="471">
        <f t="shared" si="6"/>
        <v>1.1989325000000002</v>
      </c>
    </row>
    <row r="82" spans="2:12" ht="25.5" customHeight="1" x14ac:dyDescent="0.25">
      <c r="B82" s="258"/>
      <c r="C82" s="201"/>
      <c r="D82" s="214">
        <v>89036</v>
      </c>
      <c r="E82" s="180" t="s">
        <v>684</v>
      </c>
      <c r="F82" s="336" t="s">
        <v>800</v>
      </c>
      <c r="G82" s="849" t="s">
        <v>766</v>
      </c>
      <c r="H82" s="849"/>
      <c r="I82" s="334" t="s">
        <v>767</v>
      </c>
      <c r="J82" s="215">
        <v>1.3299999999999999E-2</v>
      </c>
      <c r="K82" s="470">
        <v>25.2</v>
      </c>
      <c r="L82" s="471">
        <f t="shared" si="6"/>
        <v>0.33515999999999996</v>
      </c>
    </row>
    <row r="83" spans="2:12" ht="38.25" customHeight="1" x14ac:dyDescent="0.25">
      <c r="B83" s="258"/>
      <c r="C83" s="201"/>
      <c r="D83" s="216">
        <v>5934</v>
      </c>
      <c r="E83" s="180" t="s">
        <v>684</v>
      </c>
      <c r="F83" s="217" t="s">
        <v>765</v>
      </c>
      <c r="G83" s="848" t="s">
        <v>766</v>
      </c>
      <c r="H83" s="848"/>
      <c r="I83" s="333" t="s">
        <v>767</v>
      </c>
      <c r="J83" s="218">
        <v>1.4999999999999999E-2</v>
      </c>
      <c r="K83" s="472">
        <v>52.98</v>
      </c>
      <c r="L83" s="471">
        <f t="shared" si="6"/>
        <v>0.79469999999999996</v>
      </c>
    </row>
    <row r="84" spans="2:12" x14ac:dyDescent="0.25">
      <c r="B84" s="258"/>
      <c r="C84" s="201"/>
      <c r="D84" s="214">
        <v>88316</v>
      </c>
      <c r="E84" s="180" t="s">
        <v>684</v>
      </c>
      <c r="F84" s="336" t="s">
        <v>732</v>
      </c>
      <c r="G84" s="849" t="s">
        <v>763</v>
      </c>
      <c r="H84" s="849"/>
      <c r="I84" s="334" t="s">
        <v>603</v>
      </c>
      <c r="J84" s="215">
        <v>3.8699999999999998E-2</v>
      </c>
      <c r="K84" s="470">
        <v>11.28</v>
      </c>
      <c r="L84" s="471">
        <f t="shared" si="6"/>
        <v>0.43653599999999998</v>
      </c>
    </row>
    <row r="85" spans="2:12" ht="51" x14ac:dyDescent="0.25">
      <c r="B85" s="258"/>
      <c r="C85" s="201"/>
      <c r="D85" s="216">
        <v>73436</v>
      </c>
      <c r="E85" s="180" t="s">
        <v>684</v>
      </c>
      <c r="F85" s="217" t="s">
        <v>801</v>
      </c>
      <c r="G85" s="848" t="s">
        <v>764</v>
      </c>
      <c r="H85" s="848"/>
      <c r="I85" s="333" t="s">
        <v>751</v>
      </c>
      <c r="J85" s="218">
        <v>4.1000000000000003E-3</v>
      </c>
      <c r="K85" s="472">
        <v>117.77</v>
      </c>
      <c r="L85" s="471">
        <f t="shared" si="6"/>
        <v>0.48285700000000004</v>
      </c>
    </row>
    <row r="86" spans="2:12" ht="25.5" customHeight="1" x14ac:dyDescent="0.25">
      <c r="B86" s="258"/>
      <c r="C86" s="201"/>
      <c r="D86" s="214">
        <v>5921</v>
      </c>
      <c r="E86" s="180" t="s">
        <v>684</v>
      </c>
      <c r="F86" s="336" t="s">
        <v>802</v>
      </c>
      <c r="G86" s="849" t="s">
        <v>764</v>
      </c>
      <c r="H86" s="849"/>
      <c r="I86" s="334" t="s">
        <v>751</v>
      </c>
      <c r="J86" s="320">
        <v>2.8E-3</v>
      </c>
      <c r="K86" s="470">
        <v>2.58</v>
      </c>
      <c r="L86" s="471">
        <f t="shared" si="6"/>
        <v>7.2240000000000004E-3</v>
      </c>
    </row>
    <row r="87" spans="2:12" ht="51" x14ac:dyDescent="0.25">
      <c r="B87" s="258"/>
      <c r="C87" s="201"/>
      <c r="D87" s="216">
        <v>5903</v>
      </c>
      <c r="E87" s="180" t="s">
        <v>684</v>
      </c>
      <c r="F87" s="217" t="s">
        <v>769</v>
      </c>
      <c r="G87" s="848" t="s">
        <v>766</v>
      </c>
      <c r="H87" s="848"/>
      <c r="I87" s="333" t="s">
        <v>767</v>
      </c>
      <c r="J87" s="218">
        <v>9.5999999999999992E-3</v>
      </c>
      <c r="K87" s="472">
        <v>32.590000000000003</v>
      </c>
      <c r="L87" s="471">
        <f t="shared" si="6"/>
        <v>0.31286400000000003</v>
      </c>
    </row>
    <row r="88" spans="2:12" ht="25.5" customHeight="1" x14ac:dyDescent="0.25">
      <c r="B88" s="258"/>
      <c r="C88" s="201"/>
      <c r="D88" s="214">
        <v>5923</v>
      </c>
      <c r="E88" s="180" t="s">
        <v>684</v>
      </c>
      <c r="F88" s="336" t="s">
        <v>803</v>
      </c>
      <c r="G88" s="849" t="s">
        <v>766</v>
      </c>
      <c r="H88" s="849"/>
      <c r="I88" s="334" t="s">
        <v>767</v>
      </c>
      <c r="J88" s="215">
        <v>1.3299999999999999E-2</v>
      </c>
      <c r="K88" s="470">
        <v>1.67</v>
      </c>
      <c r="L88" s="471">
        <f t="shared" si="6"/>
        <v>2.2210999999999998E-2</v>
      </c>
    </row>
    <row r="89" spans="2:12" ht="51" x14ac:dyDescent="0.25">
      <c r="B89" s="258"/>
      <c r="C89" s="201"/>
      <c r="D89" s="216">
        <v>93244</v>
      </c>
      <c r="E89" s="180" t="s">
        <v>684</v>
      </c>
      <c r="F89" s="217" t="s">
        <v>804</v>
      </c>
      <c r="G89" s="848" t="s">
        <v>766</v>
      </c>
      <c r="H89" s="848"/>
      <c r="I89" s="333" t="s">
        <v>767</v>
      </c>
      <c r="J89" s="218">
        <v>0.02</v>
      </c>
      <c r="K89" s="472">
        <v>32.71</v>
      </c>
      <c r="L89" s="471">
        <f t="shared" si="6"/>
        <v>0.6542</v>
      </c>
    </row>
    <row r="90" spans="2:12" ht="25.5" customHeight="1" x14ac:dyDescent="0.25">
      <c r="B90" s="258"/>
      <c r="C90" s="201"/>
      <c r="D90" s="214">
        <v>89035</v>
      </c>
      <c r="E90" s="180" t="s">
        <v>684</v>
      </c>
      <c r="F90" s="336" t="s">
        <v>805</v>
      </c>
      <c r="G90" s="849" t="s">
        <v>764</v>
      </c>
      <c r="H90" s="849"/>
      <c r="I90" s="334" t="s">
        <v>751</v>
      </c>
      <c r="J90" s="215">
        <v>2.7799999999999999E-3</v>
      </c>
      <c r="K90" s="470">
        <v>73.81</v>
      </c>
      <c r="L90" s="471">
        <f t="shared" si="6"/>
        <v>0.20519180000000001</v>
      </c>
    </row>
    <row r="91" spans="2:12" ht="39" customHeight="1" x14ac:dyDescent="0.25">
      <c r="B91" s="258"/>
      <c r="C91" s="201"/>
      <c r="D91" s="180">
        <v>96464</v>
      </c>
      <c r="E91" s="180" t="s">
        <v>684</v>
      </c>
      <c r="F91" s="184" t="s">
        <v>806</v>
      </c>
      <c r="G91" s="861" t="s">
        <v>766</v>
      </c>
      <c r="H91" s="862"/>
      <c r="I91" s="219" t="s">
        <v>767</v>
      </c>
      <c r="J91" s="219">
        <v>1.4999999999999999E-2</v>
      </c>
      <c r="K91" s="473">
        <v>44.28</v>
      </c>
      <c r="L91" s="474">
        <f t="shared" si="6"/>
        <v>0.66420000000000001</v>
      </c>
    </row>
    <row r="92" spans="2:12" ht="15" customHeight="1" x14ac:dyDescent="0.25">
      <c r="B92" s="250"/>
      <c r="C92" s="241"/>
      <c r="D92" s="359"/>
      <c r="E92" s="359"/>
      <c r="F92" s="359"/>
      <c r="G92" s="359"/>
      <c r="H92" s="359"/>
      <c r="I92" s="842" t="s">
        <v>750</v>
      </c>
      <c r="J92" s="842"/>
      <c r="K92" s="843">
        <f>L78</f>
        <v>7.1546040000000009</v>
      </c>
      <c r="L92" s="844"/>
    </row>
    <row r="93" spans="2:12" ht="15.75" thickBot="1" x14ac:dyDescent="0.3">
      <c r="B93" s="250"/>
      <c r="C93" s="241"/>
      <c r="D93" s="241"/>
      <c r="E93" s="241"/>
      <c r="F93" s="241"/>
      <c r="G93" s="241"/>
      <c r="H93" s="241"/>
      <c r="I93" s="241"/>
      <c r="J93" s="241"/>
      <c r="K93" s="241"/>
      <c r="L93" s="251"/>
    </row>
    <row r="94" spans="2:12" ht="16.5" thickBot="1" x14ac:dyDescent="0.3">
      <c r="B94" s="242"/>
      <c r="C94" s="164" t="s">
        <v>707</v>
      </c>
      <c r="D94" s="164" t="s">
        <v>708</v>
      </c>
      <c r="E94" s="164" t="s">
        <v>709</v>
      </c>
      <c r="F94" s="165" t="s">
        <v>254</v>
      </c>
      <c r="G94" s="829" t="s">
        <v>289</v>
      </c>
      <c r="H94" s="829"/>
      <c r="I94" s="331" t="s">
        <v>711</v>
      </c>
      <c r="J94" s="331" t="s">
        <v>712</v>
      </c>
      <c r="K94" s="331" t="s">
        <v>713</v>
      </c>
      <c r="L94" s="331" t="s">
        <v>7</v>
      </c>
    </row>
    <row r="95" spans="2:12" ht="38.25" x14ac:dyDescent="0.25">
      <c r="B95" s="247" t="str">
        <f>B78</f>
        <v>Composição</v>
      </c>
      <c r="C95" s="368" t="s">
        <v>271</v>
      </c>
      <c r="D95" s="168"/>
      <c r="E95" s="168"/>
      <c r="F95" s="369" t="s">
        <v>807</v>
      </c>
      <c r="G95" s="168"/>
      <c r="H95" s="168"/>
      <c r="I95" s="324" t="s">
        <v>687</v>
      </c>
      <c r="J95" s="324">
        <v>1</v>
      </c>
      <c r="K95" s="475">
        <f>L95</f>
        <v>4.2040300000000004</v>
      </c>
      <c r="L95" s="476">
        <f>L96+L97</f>
        <v>4.2040300000000004</v>
      </c>
    </row>
    <row r="96" spans="2:12" x14ac:dyDescent="0.25">
      <c r="B96" s="248"/>
      <c r="C96" s="170"/>
      <c r="D96" s="220">
        <v>88316</v>
      </c>
      <c r="E96" s="170" t="s">
        <v>684</v>
      </c>
      <c r="F96" s="221" t="s">
        <v>732</v>
      </c>
      <c r="G96" s="857" t="s">
        <v>763</v>
      </c>
      <c r="H96" s="857"/>
      <c r="I96" s="222" t="s">
        <v>603</v>
      </c>
      <c r="J96" s="321">
        <v>8.2000000000000003E-2</v>
      </c>
      <c r="K96" s="469">
        <v>11.28</v>
      </c>
      <c r="L96" s="451">
        <f>J96*K96</f>
        <v>0.92496</v>
      </c>
    </row>
    <row r="97" spans="2:12" ht="25.5" customHeight="1" x14ac:dyDescent="0.25">
      <c r="B97" s="263"/>
      <c r="C97" s="223"/>
      <c r="D97" s="224">
        <v>5847</v>
      </c>
      <c r="E97" s="225" t="s">
        <v>725</v>
      </c>
      <c r="F97" s="226" t="s">
        <v>808</v>
      </c>
      <c r="G97" s="858" t="s">
        <v>764</v>
      </c>
      <c r="H97" s="858"/>
      <c r="I97" s="227" t="s">
        <v>751</v>
      </c>
      <c r="J97" s="322">
        <v>1.9300000000000001E-2</v>
      </c>
      <c r="K97" s="477">
        <v>169.9</v>
      </c>
      <c r="L97" s="478">
        <f>J97*K97</f>
        <v>3.2790700000000004</v>
      </c>
    </row>
    <row r="98" spans="2:12" ht="15" customHeight="1" x14ac:dyDescent="0.25">
      <c r="B98" s="250"/>
      <c r="C98" s="241"/>
      <c r="D98" s="359"/>
      <c r="E98" s="359"/>
      <c r="F98" s="359"/>
      <c r="G98" s="359"/>
      <c r="H98" s="359"/>
      <c r="I98" s="859" t="s">
        <v>750</v>
      </c>
      <c r="J98" s="859"/>
      <c r="K98" s="843">
        <f>L95</f>
        <v>4.2040300000000004</v>
      </c>
      <c r="L98" s="844"/>
    </row>
    <row r="99" spans="2:12" ht="15.75" thickBot="1" x14ac:dyDescent="0.3">
      <c r="B99" s="250"/>
      <c r="C99" s="241"/>
      <c r="D99" s="241"/>
      <c r="E99" s="241"/>
      <c r="F99" s="241"/>
      <c r="G99" s="241"/>
      <c r="H99" s="241"/>
      <c r="I99" s="241"/>
      <c r="J99" s="241"/>
      <c r="K99" s="241"/>
      <c r="L99" s="251"/>
    </row>
    <row r="100" spans="2:12" ht="16.5" thickBot="1" x14ac:dyDescent="0.3">
      <c r="B100" s="242"/>
      <c r="C100" s="164" t="s">
        <v>707</v>
      </c>
      <c r="D100" s="164" t="s">
        <v>708</v>
      </c>
      <c r="E100" s="164" t="s">
        <v>709</v>
      </c>
      <c r="F100" s="165" t="s">
        <v>254</v>
      </c>
      <c r="G100" s="829" t="s">
        <v>289</v>
      </c>
      <c r="H100" s="829"/>
      <c r="I100" s="331" t="s">
        <v>711</v>
      </c>
      <c r="J100" s="331" t="s">
        <v>712</v>
      </c>
      <c r="K100" s="331" t="s">
        <v>713</v>
      </c>
      <c r="L100" s="331" t="s">
        <v>7</v>
      </c>
    </row>
    <row r="101" spans="2:12" x14ac:dyDescent="0.25">
      <c r="B101" s="247">
        <f>B85</f>
        <v>0</v>
      </c>
      <c r="C101" s="368" t="s">
        <v>690</v>
      </c>
      <c r="D101" s="168"/>
      <c r="E101" s="168"/>
      <c r="F101" s="228" t="s">
        <v>809</v>
      </c>
      <c r="G101" s="168"/>
      <c r="H101" s="168"/>
      <c r="I101" s="324" t="s">
        <v>685</v>
      </c>
      <c r="J101" s="324">
        <v>1</v>
      </c>
      <c r="K101" s="475">
        <f>L101</f>
        <v>378.75780000000003</v>
      </c>
      <c r="L101" s="476">
        <f>SUM(L102:L107)</f>
        <v>378.75780000000003</v>
      </c>
    </row>
    <row r="102" spans="2:12" x14ac:dyDescent="0.25">
      <c r="B102" s="264"/>
      <c r="C102" s="203"/>
      <c r="D102" s="203"/>
      <c r="E102" s="194" t="s">
        <v>697</v>
      </c>
      <c r="F102" s="195" t="s">
        <v>732</v>
      </c>
      <c r="G102" s="860" t="s">
        <v>733</v>
      </c>
      <c r="H102" s="860"/>
      <c r="I102" s="341" t="s">
        <v>603</v>
      </c>
      <c r="J102" s="370">
        <v>0.69199999999999995</v>
      </c>
      <c r="K102" s="457">
        <v>12.3</v>
      </c>
      <c r="L102" s="458">
        <f>J102*K102</f>
        <v>8.5115999999999996</v>
      </c>
    </row>
    <row r="103" spans="2:12" ht="26.25" x14ac:dyDescent="0.25">
      <c r="B103" s="258"/>
      <c r="C103" s="201"/>
      <c r="D103" s="201"/>
      <c r="E103" s="180" t="s">
        <v>697</v>
      </c>
      <c r="F103" s="184" t="s">
        <v>816</v>
      </c>
      <c r="G103" s="836" t="s">
        <v>733</v>
      </c>
      <c r="H103" s="836"/>
      <c r="I103" s="342" t="s">
        <v>740</v>
      </c>
      <c r="J103" s="371">
        <v>0.35880000000000001</v>
      </c>
      <c r="K103" s="459">
        <v>375.88</v>
      </c>
      <c r="L103" s="460">
        <f t="shared" ref="L103:L107" si="7">J103*K103</f>
        <v>134.86574400000001</v>
      </c>
    </row>
    <row r="104" spans="2:12" ht="39" x14ac:dyDescent="0.25">
      <c r="B104" s="258"/>
      <c r="C104" s="201"/>
      <c r="D104" s="201"/>
      <c r="E104" s="180" t="s">
        <v>697</v>
      </c>
      <c r="F104" s="184" t="s">
        <v>810</v>
      </c>
      <c r="G104" s="836" t="s">
        <v>817</v>
      </c>
      <c r="H104" s="836"/>
      <c r="I104" s="342" t="s">
        <v>751</v>
      </c>
      <c r="J104" s="371">
        <v>0.75890000000000002</v>
      </c>
      <c r="K104" s="459">
        <v>125.42</v>
      </c>
      <c r="L104" s="460">
        <f t="shared" si="7"/>
        <v>95.181238000000008</v>
      </c>
    </row>
    <row r="105" spans="2:12" ht="39" x14ac:dyDescent="0.25">
      <c r="B105" s="258"/>
      <c r="C105" s="201"/>
      <c r="D105" s="201"/>
      <c r="E105" s="180" t="s">
        <v>697</v>
      </c>
      <c r="F105" s="184" t="s">
        <v>812</v>
      </c>
      <c r="G105" s="836" t="s">
        <v>817</v>
      </c>
      <c r="H105" s="836"/>
      <c r="I105" s="342" t="s">
        <v>767</v>
      </c>
      <c r="J105" s="371">
        <v>0.155</v>
      </c>
      <c r="K105" s="459">
        <v>47.59</v>
      </c>
      <c r="L105" s="460">
        <f t="shared" si="7"/>
        <v>7.3764500000000002</v>
      </c>
    </row>
    <row r="106" spans="2:12" x14ac:dyDescent="0.25">
      <c r="B106" s="258"/>
      <c r="C106" s="201"/>
      <c r="D106" s="201"/>
      <c r="E106" s="180" t="s">
        <v>697</v>
      </c>
      <c r="F106" s="181" t="s">
        <v>818</v>
      </c>
      <c r="G106" s="836" t="s">
        <v>733</v>
      </c>
      <c r="H106" s="836"/>
      <c r="I106" s="342" t="s">
        <v>603</v>
      </c>
      <c r="J106" s="371">
        <v>0.34599999999999997</v>
      </c>
      <c r="K106" s="459">
        <v>15.32</v>
      </c>
      <c r="L106" s="460">
        <f t="shared" si="7"/>
        <v>5.3007200000000001</v>
      </c>
    </row>
    <row r="107" spans="2:12" ht="26.25" x14ac:dyDescent="0.25">
      <c r="B107" s="258"/>
      <c r="C107" s="201"/>
      <c r="D107" s="201"/>
      <c r="E107" s="180" t="s">
        <v>697</v>
      </c>
      <c r="F107" s="184" t="s">
        <v>865</v>
      </c>
      <c r="G107" s="836" t="s">
        <v>721</v>
      </c>
      <c r="H107" s="836"/>
      <c r="I107" s="342" t="s">
        <v>685</v>
      </c>
      <c r="J107" s="371">
        <v>1.2352000000000001</v>
      </c>
      <c r="K107" s="459">
        <v>103.24</v>
      </c>
      <c r="L107" s="460">
        <f t="shared" si="7"/>
        <v>127.522048</v>
      </c>
    </row>
    <row r="108" spans="2:12" ht="15" customHeight="1" x14ac:dyDescent="0.25">
      <c r="B108" s="258"/>
      <c r="C108" s="201"/>
      <c r="D108" s="201"/>
      <c r="E108" s="186"/>
      <c r="F108" s="186"/>
      <c r="G108" s="186"/>
      <c r="H108" s="186"/>
      <c r="I108" s="842" t="s">
        <v>750</v>
      </c>
      <c r="J108" s="842"/>
      <c r="K108" s="843">
        <f>L101</f>
        <v>378.75780000000003</v>
      </c>
      <c r="L108" s="844"/>
    </row>
    <row r="109" spans="2:12" ht="15.75" thickBot="1" x14ac:dyDescent="0.3">
      <c r="B109" s="265"/>
      <c r="C109" s="232"/>
      <c r="D109" s="232"/>
      <c r="E109" s="232"/>
      <c r="F109" s="232"/>
      <c r="G109" s="232"/>
      <c r="H109" s="232"/>
      <c r="I109" s="232"/>
      <c r="J109" s="232"/>
      <c r="K109" s="232"/>
      <c r="L109" s="266"/>
    </row>
    <row r="110" spans="2:12" ht="16.5" thickBot="1" x14ac:dyDescent="0.3">
      <c r="B110" s="242"/>
      <c r="C110" s="164" t="s">
        <v>707</v>
      </c>
      <c r="D110" s="164" t="s">
        <v>708</v>
      </c>
      <c r="E110" s="164" t="s">
        <v>709</v>
      </c>
      <c r="F110" s="165" t="s">
        <v>254</v>
      </c>
      <c r="G110" s="829" t="s">
        <v>289</v>
      </c>
      <c r="H110" s="829"/>
      <c r="I110" s="331" t="s">
        <v>711</v>
      </c>
      <c r="J110" s="331" t="s">
        <v>712</v>
      </c>
      <c r="K110" s="331" t="s">
        <v>713</v>
      </c>
      <c r="L110" s="331" t="s">
        <v>7</v>
      </c>
    </row>
    <row r="111" spans="2:12" x14ac:dyDescent="0.25">
      <c r="B111" s="247">
        <f>B105</f>
        <v>0</v>
      </c>
      <c r="C111" s="368" t="s">
        <v>690</v>
      </c>
      <c r="D111" s="168"/>
      <c r="E111" s="168"/>
      <c r="F111" s="228" t="s">
        <v>866</v>
      </c>
      <c r="G111" s="168"/>
      <c r="H111" s="168"/>
      <c r="I111" s="324" t="s">
        <v>685</v>
      </c>
      <c r="J111" s="324">
        <v>1</v>
      </c>
      <c r="K111" s="475">
        <f>L111</f>
        <v>538.21190000000013</v>
      </c>
      <c r="L111" s="476">
        <f>SUM(L112:L117)</f>
        <v>538.21190000000013</v>
      </c>
    </row>
    <row r="112" spans="2:12" ht="15" customHeight="1" x14ac:dyDescent="0.25">
      <c r="B112" s="264"/>
      <c r="C112" s="203"/>
      <c r="D112" s="203"/>
      <c r="E112" s="229" t="s">
        <v>697</v>
      </c>
      <c r="F112" s="199" t="s">
        <v>810</v>
      </c>
      <c r="G112" s="863" t="s">
        <v>811</v>
      </c>
      <c r="H112" s="863"/>
      <c r="I112" s="198" t="s">
        <v>751</v>
      </c>
      <c r="J112" s="200">
        <v>7.8E-2</v>
      </c>
      <c r="K112" s="479">
        <v>117.09</v>
      </c>
      <c r="L112" s="464">
        <f>J112*K112</f>
        <v>9.1330200000000001</v>
      </c>
    </row>
    <row r="113" spans="2:12" ht="38.25" x14ac:dyDescent="0.25">
      <c r="B113" s="258"/>
      <c r="C113" s="201"/>
      <c r="D113" s="201"/>
      <c r="E113" s="231" t="s">
        <v>697</v>
      </c>
      <c r="F113" s="188" t="s">
        <v>812</v>
      </c>
      <c r="G113" s="864" t="s">
        <v>811</v>
      </c>
      <c r="H113" s="864"/>
      <c r="I113" s="187" t="s">
        <v>767</v>
      </c>
      <c r="J113" s="189">
        <v>9.5000000000000001E-2</v>
      </c>
      <c r="K113" s="480">
        <v>41.79</v>
      </c>
      <c r="L113" s="466">
        <f t="shared" ref="L113:L117" si="8">J113*K113</f>
        <v>3.9700500000000001</v>
      </c>
    </row>
    <row r="114" spans="2:12" ht="39" customHeight="1" x14ac:dyDescent="0.25">
      <c r="B114" s="258"/>
      <c r="C114" s="201"/>
      <c r="D114" s="201"/>
      <c r="E114" s="231" t="s">
        <v>697</v>
      </c>
      <c r="F114" s="188" t="s">
        <v>867</v>
      </c>
      <c r="G114" s="864" t="s">
        <v>683</v>
      </c>
      <c r="H114" s="864"/>
      <c r="I114" s="187" t="s">
        <v>685</v>
      </c>
      <c r="J114" s="189">
        <v>1.2130000000000001</v>
      </c>
      <c r="K114" s="480">
        <v>388.91</v>
      </c>
      <c r="L114" s="466">
        <f t="shared" si="8"/>
        <v>471.74783000000008</v>
      </c>
    </row>
    <row r="115" spans="2:12" ht="39" customHeight="1" x14ac:dyDescent="0.25">
      <c r="B115" s="258"/>
      <c r="C115" s="201"/>
      <c r="D115" s="201"/>
      <c r="E115" s="231" t="s">
        <v>697</v>
      </c>
      <c r="F115" s="188" t="s">
        <v>813</v>
      </c>
      <c r="G115" s="864" t="s">
        <v>683</v>
      </c>
      <c r="H115" s="864"/>
      <c r="I115" s="187" t="s">
        <v>717</v>
      </c>
      <c r="J115" s="189">
        <v>0.5</v>
      </c>
      <c r="K115" s="480">
        <v>87.78</v>
      </c>
      <c r="L115" s="466">
        <f t="shared" si="8"/>
        <v>43.89</v>
      </c>
    </row>
    <row r="116" spans="2:12" ht="15" customHeight="1" x14ac:dyDescent="0.25">
      <c r="B116" s="258"/>
      <c r="C116" s="201"/>
      <c r="D116" s="201"/>
      <c r="E116" s="231" t="s">
        <v>697</v>
      </c>
      <c r="F116" s="188" t="s">
        <v>814</v>
      </c>
      <c r="G116" s="864" t="s">
        <v>815</v>
      </c>
      <c r="H116" s="864"/>
      <c r="I116" s="187" t="s">
        <v>603</v>
      </c>
      <c r="J116" s="189">
        <v>0.28000000000000003</v>
      </c>
      <c r="K116" s="480">
        <v>17.940000000000001</v>
      </c>
      <c r="L116" s="466">
        <f t="shared" si="8"/>
        <v>5.023200000000001</v>
      </c>
    </row>
    <row r="117" spans="2:12" x14ac:dyDescent="0.25">
      <c r="B117" s="258"/>
      <c r="C117" s="201"/>
      <c r="D117" s="201"/>
      <c r="E117" s="231" t="s">
        <v>697</v>
      </c>
      <c r="F117" s="188" t="s">
        <v>732</v>
      </c>
      <c r="G117" s="864" t="s">
        <v>815</v>
      </c>
      <c r="H117" s="864"/>
      <c r="I117" s="187" t="s">
        <v>603</v>
      </c>
      <c r="J117" s="189">
        <v>0.42</v>
      </c>
      <c r="K117" s="480">
        <v>10.59</v>
      </c>
      <c r="L117" s="466">
        <f t="shared" si="8"/>
        <v>4.4478</v>
      </c>
    </row>
    <row r="118" spans="2:12" ht="15" customHeight="1" x14ac:dyDescent="0.25">
      <c r="B118" s="258"/>
      <c r="C118" s="201"/>
      <c r="D118" s="201"/>
      <c r="E118" s="186"/>
      <c r="F118" s="186"/>
      <c r="G118" s="186"/>
      <c r="H118" s="186"/>
      <c r="I118" s="842" t="s">
        <v>750</v>
      </c>
      <c r="J118" s="842"/>
      <c r="K118" s="843">
        <f>L111</f>
        <v>538.21190000000013</v>
      </c>
      <c r="L118" s="844"/>
    </row>
    <row r="119" spans="2:12" ht="15.75" thickBot="1" x14ac:dyDescent="0.3">
      <c r="B119" s="269"/>
      <c r="C119" s="240"/>
      <c r="D119" s="240"/>
      <c r="E119" s="240"/>
      <c r="F119" s="240"/>
      <c r="G119" s="240"/>
      <c r="H119" s="240"/>
      <c r="I119" s="240"/>
      <c r="J119" s="240"/>
      <c r="K119" s="240"/>
      <c r="L119" s="270"/>
    </row>
    <row r="120" spans="2:12" ht="16.5" thickBot="1" x14ac:dyDescent="0.3">
      <c r="B120" s="145"/>
      <c r="C120" s="145" t="s">
        <v>707</v>
      </c>
      <c r="D120" s="145" t="s">
        <v>708</v>
      </c>
      <c r="E120" s="145" t="s">
        <v>709</v>
      </c>
      <c r="F120" s="146" t="s">
        <v>254</v>
      </c>
      <c r="G120" s="832" t="s">
        <v>289</v>
      </c>
      <c r="H120" s="832"/>
      <c r="I120" s="332" t="s">
        <v>711</v>
      </c>
      <c r="J120" s="332" t="s">
        <v>712</v>
      </c>
      <c r="K120" s="332" t="s">
        <v>713</v>
      </c>
      <c r="L120" s="332" t="s">
        <v>7</v>
      </c>
    </row>
    <row r="121" spans="2:12" ht="15.75" x14ac:dyDescent="0.25">
      <c r="B121" s="253" t="s">
        <v>714</v>
      </c>
      <c r="C121" s="233" t="s">
        <v>831</v>
      </c>
      <c r="D121" s="234" t="s">
        <v>832</v>
      </c>
      <c r="E121" s="235"/>
      <c r="F121" s="236" t="s">
        <v>833</v>
      </c>
      <c r="G121" s="235"/>
      <c r="H121" s="235"/>
      <c r="I121" s="325" t="s">
        <v>589</v>
      </c>
      <c r="J121" s="237" t="s">
        <v>819</v>
      </c>
      <c r="K121" s="481">
        <f>L121</f>
        <v>1523.6622239999999</v>
      </c>
      <c r="L121" s="482">
        <f>SUM(L122:L125)</f>
        <v>1523.6622239999999</v>
      </c>
    </row>
    <row r="122" spans="2:12" ht="38.25" x14ac:dyDescent="0.25">
      <c r="B122" s="267"/>
      <c r="C122" s="238"/>
      <c r="D122" s="198" t="s">
        <v>820</v>
      </c>
      <c r="E122" s="229" t="s">
        <v>697</v>
      </c>
      <c r="F122" s="199" t="s">
        <v>821</v>
      </c>
      <c r="G122" s="863" t="s">
        <v>683</v>
      </c>
      <c r="H122" s="863"/>
      <c r="I122" s="198" t="s">
        <v>822</v>
      </c>
      <c r="J122" s="230">
        <v>13.56</v>
      </c>
      <c r="K122" s="479">
        <v>8.42</v>
      </c>
      <c r="L122" s="464">
        <f>J122*K122</f>
        <v>114.1752</v>
      </c>
    </row>
    <row r="123" spans="2:12" ht="25.5" x14ac:dyDescent="0.25">
      <c r="B123" s="268"/>
      <c r="C123" s="239"/>
      <c r="D123" s="187" t="s">
        <v>823</v>
      </c>
      <c r="E123" s="231" t="s">
        <v>697</v>
      </c>
      <c r="F123" s="188" t="s">
        <v>824</v>
      </c>
      <c r="G123" s="864" t="s">
        <v>683</v>
      </c>
      <c r="H123" s="864"/>
      <c r="I123" s="187" t="s">
        <v>822</v>
      </c>
      <c r="J123" s="209">
        <v>3.403</v>
      </c>
      <c r="K123" s="480">
        <v>293.43</v>
      </c>
      <c r="L123" s="466">
        <f t="shared" ref="L123:L125" si="9">J123*K123</f>
        <v>998.54228999999998</v>
      </c>
    </row>
    <row r="124" spans="2:12" ht="51" x14ac:dyDescent="0.25">
      <c r="B124" s="268"/>
      <c r="C124" s="239"/>
      <c r="D124" s="187" t="s">
        <v>825</v>
      </c>
      <c r="E124" s="231" t="s">
        <v>697</v>
      </c>
      <c r="F124" s="188" t="s">
        <v>826</v>
      </c>
      <c r="G124" s="864" t="s">
        <v>683</v>
      </c>
      <c r="H124" s="864"/>
      <c r="I124" s="187" t="s">
        <v>827</v>
      </c>
      <c r="J124" s="209">
        <v>5.2042999999999999</v>
      </c>
      <c r="K124" s="480">
        <v>73.63</v>
      </c>
      <c r="L124" s="466">
        <f t="shared" si="9"/>
        <v>383.19260899999995</v>
      </c>
    </row>
    <row r="125" spans="2:12" ht="25.5" x14ac:dyDescent="0.25">
      <c r="B125" s="268"/>
      <c r="C125" s="239"/>
      <c r="D125" s="187" t="s">
        <v>828</v>
      </c>
      <c r="E125" s="231" t="s">
        <v>697</v>
      </c>
      <c r="F125" s="188" t="s">
        <v>829</v>
      </c>
      <c r="G125" s="864" t="s">
        <v>683</v>
      </c>
      <c r="H125" s="864"/>
      <c r="I125" s="187" t="s">
        <v>822</v>
      </c>
      <c r="J125" s="209">
        <v>0.66249999999999998</v>
      </c>
      <c r="K125" s="480">
        <v>41.89</v>
      </c>
      <c r="L125" s="466">
        <f t="shared" si="9"/>
        <v>27.752124999999999</v>
      </c>
    </row>
    <row r="126" spans="2:12" x14ac:dyDescent="0.25">
      <c r="B126" s="258"/>
      <c r="C126" s="201"/>
      <c r="D126" s="186"/>
      <c r="E126" s="186"/>
      <c r="F126" s="186"/>
      <c r="G126" s="186"/>
      <c r="H126" s="186"/>
      <c r="I126" s="841" t="s">
        <v>830</v>
      </c>
      <c r="J126" s="841"/>
      <c r="K126" s="865">
        <f>L121</f>
        <v>1523.6622239999999</v>
      </c>
      <c r="L126" s="866"/>
    </row>
    <row r="127" spans="2:12" ht="15.75" thickBot="1" x14ac:dyDescent="0.3">
      <c r="B127" s="269"/>
      <c r="C127" s="240"/>
      <c r="D127" s="372"/>
      <c r="E127" s="372"/>
      <c r="F127" s="372"/>
      <c r="G127" s="372"/>
      <c r="H127" s="372"/>
      <c r="I127" s="373"/>
      <c r="J127" s="373"/>
      <c r="K127" s="374"/>
      <c r="L127" s="375"/>
    </row>
    <row r="128" spans="2:12" x14ac:dyDescent="0.25">
      <c r="B128" s="241"/>
      <c r="C128" s="241"/>
      <c r="D128" s="241"/>
      <c r="E128" s="241"/>
      <c r="F128" s="241"/>
      <c r="G128" s="241"/>
      <c r="H128" s="241"/>
      <c r="I128" s="241"/>
      <c r="J128" s="241"/>
      <c r="K128" s="241"/>
      <c r="L128" s="241"/>
    </row>
    <row r="129" spans="2:12" x14ac:dyDescent="0.25">
      <c r="B129" s="241"/>
      <c r="C129" s="241"/>
      <c r="D129" s="241"/>
      <c r="E129" s="241"/>
      <c r="F129" s="241"/>
      <c r="G129" s="241"/>
      <c r="H129" s="241"/>
      <c r="I129" s="241"/>
      <c r="J129" s="241"/>
      <c r="K129" s="241"/>
      <c r="L129" s="241"/>
    </row>
  </sheetData>
  <mergeCells count="115">
    <mergeCell ref="G122:H122"/>
    <mergeCell ref="G123:H123"/>
    <mergeCell ref="G124:H124"/>
    <mergeCell ref="G125:H125"/>
    <mergeCell ref="I126:J126"/>
    <mergeCell ref="K126:L126"/>
    <mergeCell ref="G120:H120"/>
    <mergeCell ref="G116:H116"/>
    <mergeCell ref="G117:H117"/>
    <mergeCell ref="I118:J118"/>
    <mergeCell ref="K118:L118"/>
    <mergeCell ref="K108:L108"/>
    <mergeCell ref="G110:H110"/>
    <mergeCell ref="G112:H112"/>
    <mergeCell ref="G113:H113"/>
    <mergeCell ref="G114:H114"/>
    <mergeCell ref="G115:H115"/>
    <mergeCell ref="G103:H103"/>
    <mergeCell ref="G104:H104"/>
    <mergeCell ref="G105:H105"/>
    <mergeCell ref="G106:H106"/>
    <mergeCell ref="G107:H107"/>
    <mergeCell ref="I108:J108"/>
    <mergeCell ref="G96:H96"/>
    <mergeCell ref="G97:H97"/>
    <mergeCell ref="I98:J98"/>
    <mergeCell ref="K98:L98"/>
    <mergeCell ref="G100:H100"/>
    <mergeCell ref="G102:H102"/>
    <mergeCell ref="G89:H89"/>
    <mergeCell ref="G90:H90"/>
    <mergeCell ref="G91:H91"/>
    <mergeCell ref="I92:J92"/>
    <mergeCell ref="K92:L92"/>
    <mergeCell ref="G94:H94"/>
    <mergeCell ref="G83:H83"/>
    <mergeCell ref="G84:H84"/>
    <mergeCell ref="G85:H85"/>
    <mergeCell ref="G86:H86"/>
    <mergeCell ref="G87:H87"/>
    <mergeCell ref="G88:H88"/>
    <mergeCell ref="G77:H77"/>
    <mergeCell ref="G78:H78"/>
    <mergeCell ref="G79:H79"/>
    <mergeCell ref="G80:H80"/>
    <mergeCell ref="G81:H81"/>
    <mergeCell ref="G82:H82"/>
    <mergeCell ref="G71:H71"/>
    <mergeCell ref="G72:H72"/>
    <mergeCell ref="G73:H73"/>
    <mergeCell ref="G74:H74"/>
    <mergeCell ref="I75:J75"/>
    <mergeCell ref="K75:L75"/>
    <mergeCell ref="G65:H65"/>
    <mergeCell ref="G66:H66"/>
    <mergeCell ref="G67:H67"/>
    <mergeCell ref="G68:H68"/>
    <mergeCell ref="G69:H69"/>
    <mergeCell ref="G70:H70"/>
    <mergeCell ref="J58:K58"/>
    <mergeCell ref="G59:H59"/>
    <mergeCell ref="I59:J59"/>
    <mergeCell ref="J60:K60"/>
    <mergeCell ref="J61:K61"/>
    <mergeCell ref="I63:J63"/>
    <mergeCell ref="K63:L63"/>
    <mergeCell ref="G46:H46"/>
    <mergeCell ref="G47:H47"/>
    <mergeCell ref="J54:K54"/>
    <mergeCell ref="G56:H56"/>
    <mergeCell ref="G57:H57"/>
    <mergeCell ref="G42:H42"/>
    <mergeCell ref="G43:H43"/>
    <mergeCell ref="J44:K44"/>
    <mergeCell ref="J36:K36"/>
    <mergeCell ref="J37:K37"/>
    <mergeCell ref="I38:J38"/>
    <mergeCell ref="K38:L38"/>
    <mergeCell ref="G40:H40"/>
    <mergeCell ref="G41:H41"/>
    <mergeCell ref="J34:K34"/>
    <mergeCell ref="G30:H30"/>
    <mergeCell ref="G31:H31"/>
    <mergeCell ref="G35:H35"/>
    <mergeCell ref="I35:J35"/>
    <mergeCell ref="I28:J28"/>
    <mergeCell ref="K28:L28"/>
    <mergeCell ref="G22:H22"/>
    <mergeCell ref="G23:H23"/>
    <mergeCell ref="G24:H24"/>
    <mergeCell ref="G25:H25"/>
    <mergeCell ref="G26:H26"/>
    <mergeCell ref="G27:H27"/>
    <mergeCell ref="G19:H19"/>
    <mergeCell ref="G20:H20"/>
    <mergeCell ref="G21:H21"/>
    <mergeCell ref="G9:H9"/>
    <mergeCell ref="G10:H10"/>
    <mergeCell ref="G11:H11"/>
    <mergeCell ref="I12:J12"/>
    <mergeCell ref="K12:L12"/>
    <mergeCell ref="G14:H14"/>
    <mergeCell ref="B7:L7"/>
    <mergeCell ref="B8:L8"/>
    <mergeCell ref="G16:H16"/>
    <mergeCell ref="I17:J17"/>
    <mergeCell ref="K17:L17"/>
    <mergeCell ref="B2:D6"/>
    <mergeCell ref="F4:G4"/>
    <mergeCell ref="F5:G5"/>
    <mergeCell ref="F6:G6"/>
    <mergeCell ref="E2:L3"/>
    <mergeCell ref="H4:K4"/>
    <mergeCell ref="H5:K5"/>
    <mergeCell ref="H6:K6"/>
  </mergeCells>
  <conditionalFormatting sqref="F42:F43">
    <cfRule type="expression" dxfId="29" priority="15" stopIfTrue="1">
      <formula>AND($B42&lt;&gt;"COMPOSICAO",$B42&lt;&gt;"INSUMO",$B42&lt;&gt;"")</formula>
    </cfRule>
    <cfRule type="expression" dxfId="28" priority="16" stopIfTrue="1">
      <formula>AND(OR($B42="COMPOSICAO",$B42="INSUMO",$B42&lt;&gt;""),$B42&lt;&gt;"")</formula>
    </cfRule>
  </conditionalFormatting>
  <conditionalFormatting sqref="I42:I43">
    <cfRule type="expression" dxfId="27" priority="13" stopIfTrue="1">
      <formula>AND($B42&lt;&gt;"COMPOSICAO",$B42&lt;&gt;"INSUMO",$B42&lt;&gt;"")</formula>
    </cfRule>
    <cfRule type="expression" dxfId="26" priority="14" stopIfTrue="1">
      <formula>AND(OR($B42="COMPOSICAO",$B42="INSUMO",$B42&lt;&gt;""),$B42&lt;&gt;"")</formula>
    </cfRule>
  </conditionalFormatting>
  <conditionalFormatting sqref="J42:J43">
    <cfRule type="expression" dxfId="25" priority="11" stopIfTrue="1">
      <formula>AND($B42&lt;&gt;"COMPOSICAO",$B42&lt;&gt;"INSUMO",$B42&lt;&gt;"")</formula>
    </cfRule>
    <cfRule type="expression" dxfId="24" priority="12" stopIfTrue="1">
      <formula>AND(OR($B42="COMPOSICAO",$B42="INSUMO",$B42&lt;&gt;""),$B42&lt;&gt;"")</formula>
    </cfRule>
  </conditionalFormatting>
  <conditionalFormatting sqref="D42:D43">
    <cfRule type="expression" dxfId="23" priority="9" stopIfTrue="1">
      <formula>AND($B42&lt;&gt;"COMPOSICAO",$B42&lt;&gt;"INSUMO",$B42&lt;&gt;"")</formula>
    </cfRule>
    <cfRule type="expression" dxfId="22" priority="10" stopIfTrue="1">
      <formula>AND(OR($B42="COMPOSICAO",$B42="INSUMO",$B42&lt;&gt;""),$B42&lt;&gt;"")</formula>
    </cfRule>
  </conditionalFormatting>
  <conditionalFormatting sqref="F42:F43">
    <cfRule type="expression" dxfId="21" priority="7" stopIfTrue="1">
      <formula>AND($B42&lt;&gt;"COMPOSICAO",$B42&lt;&gt;"INSUMO",$B42&lt;&gt;"")</formula>
    </cfRule>
    <cfRule type="expression" dxfId="20" priority="8" stopIfTrue="1">
      <formula>AND(OR($B42="COMPOSICAO",$B42="INSUMO",$B42&lt;&gt;""),$B42&lt;&gt;"")</formula>
    </cfRule>
  </conditionalFormatting>
  <conditionalFormatting sqref="D42:D43">
    <cfRule type="expression" dxfId="19" priority="5" stopIfTrue="1">
      <formula>AND($B42&lt;&gt;"COMPOSICAO",$B42&lt;&gt;"INSUMO",$B42&lt;&gt;"")</formula>
    </cfRule>
    <cfRule type="expression" dxfId="18" priority="6" stopIfTrue="1">
      <formula>AND(OR($B42="COMPOSICAO",$B42="INSUMO",$B42&lt;&gt;""),$B42&lt;&gt;"")</formula>
    </cfRule>
  </conditionalFormatting>
  <conditionalFormatting sqref="I42:I43">
    <cfRule type="expression" dxfId="17" priority="3" stopIfTrue="1">
      <formula>AND($B42&lt;&gt;"COMPOSICAO",$B42&lt;&gt;"INSUMO",$B42&lt;&gt;"")</formula>
    </cfRule>
    <cfRule type="expression" dxfId="16" priority="4" stopIfTrue="1">
      <formula>AND(OR($B42="COMPOSICAO",$B42="INSUMO",$B42&lt;&gt;""),$B42&lt;&gt;"")</formula>
    </cfRule>
  </conditionalFormatting>
  <conditionalFormatting sqref="J42:J43">
    <cfRule type="expression" dxfId="15" priority="1" stopIfTrue="1">
      <formula>AND($B42&lt;&gt;"COMPOSICAO",$B42&lt;&gt;"INSUMO",$B42&lt;&gt;"")</formula>
    </cfRule>
    <cfRule type="expression" dxfId="14" priority="2" stopIfTrue="1">
      <formula>AND(OR($B42="COMPOSICAO",$B42="INSUMO",$B42&lt;&gt;""),$B42&lt;&gt;"")</formula>
    </cfRule>
  </conditionalFormatting>
  <conditionalFormatting sqref="I36:J37 I60:J62">
    <cfRule type="expression" dxfId="13" priority="29" stopIfTrue="1">
      <formula>AND($B36&lt;&gt;"COMPOSICAO",$B36&lt;&gt;"INSUMO",$B36&lt;&gt;"")</formula>
    </cfRule>
    <cfRule type="expression" dxfId="12" priority="30" stopIfTrue="1">
      <formula>AND(OR($B36="COMPOSICAO",$B36="INSUMO",$B36&lt;&gt;""),$B36&lt;&gt;"")</formula>
    </cfRule>
  </conditionalFormatting>
  <conditionalFormatting sqref="I56:J58">
    <cfRule type="expression" dxfId="11" priority="27" stopIfTrue="1">
      <formula>AND($B56&lt;&gt;"COMPOSICAO",$B56&lt;&gt;"INSUMO",$B56&lt;&gt;"")</formula>
    </cfRule>
    <cfRule type="expression" dxfId="10" priority="28" stopIfTrue="1">
      <formula>AND(OR($B56="COMPOSICAO",$B56="INSUMO",$B56&lt;&gt;""),$B56&lt;&gt;"")</formula>
    </cfRule>
  </conditionalFormatting>
  <conditionalFormatting sqref="B67:B74">
    <cfRule type="expression" dxfId="9" priority="25" stopIfTrue="1">
      <formula>AND($B67&lt;&gt;"COMPOSICAO",$B67&lt;&gt;"INSUMO",$B67&lt;&gt;"")</formula>
    </cfRule>
    <cfRule type="expression" dxfId="8" priority="26" stopIfTrue="1">
      <formula>AND(OR($B67="COMPOSICAO",$B67="INSUMO",$B67&lt;&gt;""),$B67&lt;&gt;"")</formula>
    </cfRule>
  </conditionalFormatting>
  <conditionalFormatting sqref="F67:F74">
    <cfRule type="expression" dxfId="7" priority="23" stopIfTrue="1">
      <formula>AND($B67&lt;&gt;"COMPOSICAO",$B67&lt;&gt;"INSUMO",$B67&lt;&gt;"")</formula>
    </cfRule>
    <cfRule type="expression" dxfId="6" priority="24" stopIfTrue="1">
      <formula>AND(OR($B67="COMPOSICAO",$B67="INSUMO",$B67&lt;&gt;""),$B67&lt;&gt;"")</formula>
    </cfRule>
  </conditionalFormatting>
  <conditionalFormatting sqref="I67:I74">
    <cfRule type="expression" dxfId="5" priority="21" stopIfTrue="1">
      <formula>AND($B67&lt;&gt;"COMPOSICAO",$B67&lt;&gt;"INSUMO",$B67&lt;&gt;"")</formula>
    </cfRule>
    <cfRule type="expression" dxfId="4" priority="22" stopIfTrue="1">
      <formula>AND(OR($B67="COMPOSICAO",$B67="INSUMO",$B67&lt;&gt;""),$B67&lt;&gt;"")</formula>
    </cfRule>
  </conditionalFormatting>
  <conditionalFormatting sqref="D67:D74">
    <cfRule type="expression" dxfId="3" priority="19" stopIfTrue="1">
      <formula>AND($B67&lt;&gt;"COMPOSICAO",$B67&lt;&gt;"INSUMO",$B67&lt;&gt;"")</formula>
    </cfRule>
    <cfRule type="expression" dxfId="2" priority="20" stopIfTrue="1">
      <formula>AND(OR($B67="COMPOSICAO",$B67="INSUMO",$B67&lt;&gt;""),$B67&lt;&gt;"")</formula>
    </cfRule>
  </conditionalFormatting>
  <conditionalFormatting sqref="J67:J74">
    <cfRule type="expression" dxfId="1" priority="17" stopIfTrue="1">
      <formula>AND($B67&lt;&gt;"COMPOSICAO",$B67&lt;&gt;"INSUMO",$B67&lt;&gt;"")</formula>
    </cfRule>
    <cfRule type="expression" dxfId="0" priority="18" stopIfTrue="1">
      <formula>AND(OR($B67="COMPOSICAO",$B67="INSUMO",$B67&lt;&gt;""),$B67&lt;&gt;"")</formula>
    </cfRule>
  </conditionalFormatting>
  <hyperlinks>
    <hyperlink ref="D96" r:id="rId1" display="javascript:nm_gp_submit5('/consulta_composicao_detalhado/', '/consulta_composicao/', '@SC_par@1517@SC_par@consulta_composicao_detalha_insumos_composicao@SC_par@527fdd4cb1586aa8bf034e5d5262eeda', '_self', 'inicio', '0', '0', '', 'consulta_composicao_detalhado', '1')" xr:uid="{F3B48704-4EC1-4850-9E2D-E66149909922}"/>
    <hyperlink ref="D97" r:id="rId2" display="javascript:nm_gp_submit5('/consulta_composicao_detalhado/', '/consulta_composicao/', '@SC_par@1517@SC_par@consulta_composicao_detalha_insumos_composicao@SC_par@96dd028763fc062604a372a3f7373d0a', '_self', 'inicio', '0', '0', '', 'consulta_composicao_detalhado', '2')" xr:uid="{7CB02B6E-5B84-4B5E-B3DD-4B81CF801C35}"/>
    <hyperlink ref="D79" r:id="rId3" display="javascript:nm_gp_submit5('/consulta_composicao_detalhado/', '/consulta_composicao/', '@SC_par@4618@SC_par@consulta_composicao_detalha_insumos_composicao@SC_par@7df0cde4b83d38888f0e2c48a0a44771', '_self', 'inicio', '0', '0', '', 'consulta_composicao_detalhado', '1')" xr:uid="{CBBB4420-9859-436C-9323-B6F8AE063B2E}"/>
    <hyperlink ref="D80" r:id="rId4" display="javascript:nm_gp_submit5('/consulta_composicao_detalhado/', '/consulta_composicao/', '@SC_par@4618@SC_par@consulta_composicao_detalha_insumos_composicao@SC_par@383590e5a349e16814e2a194b856b861', '_self', 'inicio', '0', '0', '', 'consulta_composicao_detalhado', '2')" xr:uid="{C0EB35E3-BC8F-4651-B5CF-A40E091EFBAA}"/>
    <hyperlink ref="D81" r:id="rId5" display="javascript:nm_gp_submit5('/consulta_composicao_detalhado/', '/consulta_composicao/', '@SC_par@4618@SC_par@consulta_composicao_detalha_insumos_composicao@SC_par@72dd2cc41730b804f5f1ff67951a7112', '_self', 'inicio', '0', '0', '', 'consulta_composicao_detalhado', '3')" xr:uid="{F4B02487-5477-4E28-AF1A-0ACCBB0929DD}"/>
    <hyperlink ref="D82" r:id="rId6" display="javascript:nm_gp_submit5('/consulta_composicao_detalhado/', '/consulta_composicao/', '@SC_par@4618@SC_par@consulta_composicao_detalha_insumos_composicao@SC_par@5035b6da3b5283f1cabe1680ed89d37f', '_self', 'inicio', '0', '0', '', 'consulta_composicao_detalhado', '4')" xr:uid="{947B7D53-89AF-44AF-8578-20235F796628}"/>
    <hyperlink ref="D83" r:id="rId7" display="javascript:nm_gp_submit5('/consulta_composicao_detalhado/', '/consulta_composicao/', '@SC_par@4618@SC_par@consulta_composicao_detalha_insumos_composicao@SC_par@b944a502cad04915f72ef331c0c2e139', '_self', 'inicio', '0', '0', '', 'consulta_composicao_detalhado', '5')" xr:uid="{1D2B11BE-34DE-4380-ABA4-9EA0E7188ACE}"/>
    <hyperlink ref="D84" r:id="rId8" display="javascript:nm_gp_submit5('/consulta_composicao_detalhado/', '/consulta_composicao/', '@SC_par@4618@SC_par@consulta_composicao_detalha_insumos_composicao@SC_par@527fdd4cb1586aa8bf034e5d5262eeda', '_self', 'inicio', '0', '0', '', 'consulta_composicao_detalhado', '6')" xr:uid="{E6FD3311-19F1-4233-95E9-70F90DF39608}"/>
    <hyperlink ref="D85" r:id="rId9" display="javascript:nm_gp_submit5('/consulta_composicao_detalhado/', '/consulta_composicao/', '@SC_par@4618@SC_par@consulta_composicao_detalha_insumos_composicao@SC_par@610a256f07407c0b17179becdc19fb31', '_self', 'inicio', '0', '0', '', 'consulta_composicao_detalhado', '7')" xr:uid="{6245FEBB-AAB4-4D0C-BAAD-DAA01386A363}"/>
    <hyperlink ref="D86" r:id="rId10" display="javascript:nm_gp_submit5('/consulta_composicao_detalhado/', '/consulta_composicao/', '@SC_par@4618@SC_par@consulta_composicao_detalha_insumos_composicao@SC_par@2a6efe76b229339f0bc7bad91daeebef', '_self', 'inicio', '0', '0', '', 'consulta_composicao_detalhado', '8')" xr:uid="{8C8EBF7E-D5EB-4F44-870D-BAF714776BF1}"/>
    <hyperlink ref="D87" r:id="rId11" display="javascript:nm_gp_submit5('/consulta_composicao_detalhado/', '/consulta_composicao/', '@SC_par@4618@SC_par@consulta_composicao_detalha_insumos_composicao@SC_par@a9a016f7d1972aa7a4b2058cb6e82e99', '_self', 'inicio', '0', '0', '', 'consulta_composicao_detalhado', '9')" xr:uid="{805683B1-91D2-4881-87F6-48C9623B032C}"/>
    <hyperlink ref="D88" r:id="rId12" display="javascript:nm_gp_submit5('/consulta_composicao_detalhado/', '/consulta_composicao/', '@SC_par@4618@SC_par@consulta_composicao_detalha_insumos_composicao@SC_par@173e2271efa361cf04e14984e27f3060', '_self', 'inicio', '0', '0', '', 'consulta_composicao_detalhado', '10')" xr:uid="{28192B52-4698-482D-B661-B7E55E746E09}"/>
    <hyperlink ref="D89" r:id="rId13" display="javascript:nm_gp_submit5('/consulta_composicao_detalhado/', '/consulta_composicao/', '@SC_par@4618@SC_par@consulta_composicao_detalha_insumos_composicao@SC_par@0fb7f16a1d68a31f0cdf58387b65abe1', '_self', 'inicio', '0', '0', '', 'consulta_composicao_detalhado', '11')" xr:uid="{0A19458D-9B24-4488-AD9E-AC23BFC6D51D}"/>
    <hyperlink ref="D90" r:id="rId14" display="javascript:nm_gp_submit5('/consulta_composicao_detalhado/', '/consulta_composicao/', '@SC_par@4618@SC_par@consulta_composicao_detalha_insumos_composicao@SC_par@8ffba09d0a1ff4a7776d6586fc3afa42', '_self', 'inicio', '0', '0', '', 'consulta_composicao_detalhado', '12')" xr:uid="{C4F1F7CC-EACD-43FB-A01A-4F56124E4428}"/>
    <hyperlink ref="D91" r:id="rId15" display="javascript:nm_gp_submit5('/consulta_composicao_detalhado/', '/consulta_composicao/', '@SC_par@4618@SC_par@consulta_composicao_detalha_insumos_composicao@SC_par@48df78695211b7b8d8c7bb612336356c', '_self', 'inicio', '0', '0', '', 'consulta_composicao_detalhado', '13')" xr:uid="{CEB18051-D03F-408E-B521-610398A6B5A2}"/>
  </hyperlinks>
  <pageMargins left="0.9055118110236221" right="0.31496062992125984" top="0.74803149606299213" bottom="0.74803149606299213" header="0.31496062992125984" footer="0.31496062992125984"/>
  <pageSetup paperSize="9" scale="60" fitToHeight="0" orientation="landscape" r:id="rId16"/>
  <headerFooter>
    <oddFooter>Página &amp;P de &amp;N</oddFooter>
  </headerFooter>
  <drawing r:id="rId1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2"/>
  <sheetViews>
    <sheetView topLeftCell="C4" workbookViewId="0">
      <selection activeCell="C32" sqref="C32"/>
    </sheetView>
  </sheetViews>
  <sheetFormatPr defaultColWidth="9.28515625" defaultRowHeight="15" x14ac:dyDescent="0.25"/>
  <cols>
    <col min="1" max="1" width="13" customWidth="1"/>
    <col min="2" max="2" width="19.5703125" customWidth="1"/>
    <col min="3" max="3" width="84.7109375" customWidth="1"/>
    <col min="4" max="4" width="16.7109375" customWidth="1"/>
    <col min="5" max="5" width="10.7109375" customWidth="1"/>
    <col min="10" max="10" width="32.7109375" customWidth="1"/>
  </cols>
  <sheetData>
    <row r="1" spans="1:10" x14ac:dyDescent="0.25">
      <c r="A1" s="867" t="s">
        <v>287</v>
      </c>
      <c r="B1" s="868"/>
      <c r="C1" s="868"/>
      <c r="D1" s="868"/>
      <c r="E1" s="868"/>
      <c r="F1" s="868"/>
      <c r="G1" s="869"/>
    </row>
    <row r="2" spans="1:10" x14ac:dyDescent="0.25">
      <c r="A2" s="870" t="s">
        <v>288</v>
      </c>
      <c r="B2" s="875" t="s">
        <v>295</v>
      </c>
      <c r="C2" s="870" t="s">
        <v>254</v>
      </c>
      <c r="D2" s="870" t="s">
        <v>289</v>
      </c>
      <c r="E2" s="872" t="s">
        <v>290</v>
      </c>
      <c r="F2" s="873"/>
      <c r="G2" s="874"/>
      <c r="I2" t="s">
        <v>294</v>
      </c>
      <c r="J2" t="e">
        <f>VALUE(J3)</f>
        <v>#REF!</v>
      </c>
    </row>
    <row r="3" spans="1:10" x14ac:dyDescent="0.25">
      <c r="A3" s="871"/>
      <c r="B3" s="875"/>
      <c r="C3" s="871"/>
      <c r="D3" s="871"/>
      <c r="E3" s="24" t="s">
        <v>291</v>
      </c>
      <c r="F3" s="24" t="s">
        <v>292</v>
      </c>
      <c r="G3" s="24" t="s">
        <v>7</v>
      </c>
      <c r="J3" s="29" t="e">
        <f>#REF!&amp;IF(#REF!="MONOFÁSICA",1,IF(#REF!="TRIFÁSICA",2,"ERRO"))</f>
        <v>#REF!</v>
      </c>
    </row>
    <row r="4" spans="1:10" x14ac:dyDescent="0.25">
      <c r="A4" s="24">
        <v>1</v>
      </c>
      <c r="B4" s="24">
        <v>11</v>
      </c>
      <c r="C4" s="24" t="s">
        <v>296</v>
      </c>
      <c r="D4" s="24" t="s">
        <v>285</v>
      </c>
      <c r="E4" s="25">
        <v>1360.66</v>
      </c>
      <c r="F4" s="25">
        <v>84.47</v>
      </c>
      <c r="G4" s="25">
        <f t="shared" ref="G4:G19" si="0">E4+F4</f>
        <v>1445.13</v>
      </c>
    </row>
    <row r="5" spans="1:10" x14ac:dyDescent="0.25">
      <c r="A5" s="24">
        <v>1</v>
      </c>
      <c r="B5" s="24">
        <v>12</v>
      </c>
      <c r="C5" s="24" t="s">
        <v>297</v>
      </c>
      <c r="D5" s="24" t="s">
        <v>286</v>
      </c>
      <c r="E5" s="25">
        <v>1352.09</v>
      </c>
      <c r="F5" s="25">
        <v>78.260000000000005</v>
      </c>
      <c r="G5" s="25">
        <f t="shared" si="0"/>
        <v>1430.35</v>
      </c>
    </row>
    <row r="6" spans="1:10" x14ac:dyDescent="0.25">
      <c r="A6" s="24">
        <v>2</v>
      </c>
      <c r="B6" s="24">
        <v>21</v>
      </c>
      <c r="C6" s="24" t="s">
        <v>298</v>
      </c>
      <c r="D6" s="24" t="s">
        <v>285</v>
      </c>
      <c r="E6" s="25">
        <v>2580.7800000000002</v>
      </c>
      <c r="F6" s="25">
        <v>125.38</v>
      </c>
      <c r="G6" s="25">
        <f t="shared" si="0"/>
        <v>2706.1600000000003</v>
      </c>
    </row>
    <row r="7" spans="1:10" x14ac:dyDescent="0.25">
      <c r="A7" s="24">
        <v>2</v>
      </c>
      <c r="B7" s="24">
        <v>22</v>
      </c>
      <c r="C7" s="24" t="s">
        <v>299</v>
      </c>
      <c r="D7" s="24" t="s">
        <v>286</v>
      </c>
      <c r="E7" s="25">
        <v>2275.0700000000002</v>
      </c>
      <c r="F7" s="25">
        <v>123.8</v>
      </c>
      <c r="G7" s="25">
        <f t="shared" si="0"/>
        <v>2398.8700000000003</v>
      </c>
    </row>
    <row r="8" spans="1:10" x14ac:dyDescent="0.25">
      <c r="A8" s="24">
        <v>3</v>
      </c>
      <c r="B8" s="24">
        <v>31</v>
      </c>
      <c r="C8" s="24" t="s">
        <v>300</v>
      </c>
      <c r="D8" s="24" t="s">
        <v>285</v>
      </c>
      <c r="E8" s="25">
        <v>2821.68</v>
      </c>
      <c r="F8" s="25">
        <v>138.6</v>
      </c>
      <c r="G8" s="25">
        <f t="shared" si="0"/>
        <v>2960.2799999999997</v>
      </c>
    </row>
    <row r="9" spans="1:10" x14ac:dyDescent="0.25">
      <c r="A9" s="24">
        <v>3</v>
      </c>
      <c r="B9" s="24">
        <v>32</v>
      </c>
      <c r="C9" s="24" t="s">
        <v>301</v>
      </c>
      <c r="D9" s="24" t="s">
        <v>286</v>
      </c>
      <c r="E9" s="25">
        <v>2703.89</v>
      </c>
      <c r="F9" s="25">
        <v>137.99</v>
      </c>
      <c r="G9" s="25">
        <f t="shared" si="0"/>
        <v>2841.88</v>
      </c>
    </row>
    <row r="10" spans="1:10" x14ac:dyDescent="0.25">
      <c r="A10" s="24">
        <v>4</v>
      </c>
      <c r="B10" s="24">
        <v>41</v>
      </c>
      <c r="C10" s="24" t="s">
        <v>302</v>
      </c>
      <c r="D10" s="24" t="s">
        <v>285</v>
      </c>
      <c r="E10" s="25">
        <v>3046.54</v>
      </c>
      <c r="F10" s="25">
        <v>139.76</v>
      </c>
      <c r="G10" s="25">
        <f t="shared" si="0"/>
        <v>3186.3</v>
      </c>
    </row>
    <row r="11" spans="1:10" x14ac:dyDescent="0.25">
      <c r="A11" s="24">
        <v>4</v>
      </c>
      <c r="B11" s="24">
        <v>42</v>
      </c>
      <c r="C11" s="24" t="s">
        <v>303</v>
      </c>
      <c r="D11" s="24" t="s">
        <v>286</v>
      </c>
      <c r="E11" s="25">
        <v>2818.66</v>
      </c>
      <c r="F11" s="25">
        <v>138.58000000000001</v>
      </c>
      <c r="G11" s="25">
        <f t="shared" si="0"/>
        <v>2957.24</v>
      </c>
    </row>
    <row r="12" spans="1:10" x14ac:dyDescent="0.25">
      <c r="A12" s="24">
        <v>5</v>
      </c>
      <c r="B12" s="24">
        <v>51</v>
      </c>
      <c r="C12" s="24" t="s">
        <v>304</v>
      </c>
      <c r="D12" s="24" t="s">
        <v>285</v>
      </c>
      <c r="E12" s="25">
        <v>3503.01</v>
      </c>
      <c r="F12" s="25">
        <v>142.11000000000001</v>
      </c>
      <c r="G12" s="25">
        <f t="shared" si="0"/>
        <v>3645.1200000000003</v>
      </c>
    </row>
    <row r="13" spans="1:10" x14ac:dyDescent="0.25">
      <c r="A13" s="24">
        <v>5</v>
      </c>
      <c r="B13" s="24">
        <v>52</v>
      </c>
      <c r="C13" s="24" t="s">
        <v>305</v>
      </c>
      <c r="D13" s="24" t="s">
        <v>286</v>
      </c>
      <c r="E13" s="25">
        <v>3464.22</v>
      </c>
      <c r="F13" s="25">
        <v>141.91</v>
      </c>
      <c r="G13" s="25">
        <f t="shared" si="0"/>
        <v>3606.1299999999997</v>
      </c>
    </row>
    <row r="14" spans="1:10" x14ac:dyDescent="0.25">
      <c r="A14" s="24">
        <v>6</v>
      </c>
      <c r="B14" s="24">
        <v>61</v>
      </c>
      <c r="C14" s="24" t="s">
        <v>306</v>
      </c>
      <c r="D14" s="24" t="s">
        <v>285</v>
      </c>
      <c r="E14" s="25">
        <v>4931.79</v>
      </c>
      <c r="F14" s="25">
        <v>167.75</v>
      </c>
      <c r="G14" s="25">
        <f t="shared" si="0"/>
        <v>5099.54</v>
      </c>
    </row>
    <row r="15" spans="1:10" x14ac:dyDescent="0.25">
      <c r="A15" s="24">
        <v>6</v>
      </c>
      <c r="B15" s="24">
        <v>62</v>
      </c>
      <c r="C15" s="24" t="s">
        <v>307</v>
      </c>
      <c r="D15" s="24" t="s">
        <v>286</v>
      </c>
      <c r="E15" s="25">
        <v>3446.51</v>
      </c>
      <c r="F15" s="25">
        <v>141.82</v>
      </c>
      <c r="G15" s="25">
        <f t="shared" si="0"/>
        <v>3588.3300000000004</v>
      </c>
    </row>
    <row r="16" spans="1:10" x14ac:dyDescent="0.25">
      <c r="A16" s="24">
        <v>7</v>
      </c>
      <c r="B16" s="24">
        <v>71</v>
      </c>
      <c r="C16" s="24" t="s">
        <v>308</v>
      </c>
      <c r="D16" s="24" t="s">
        <v>285</v>
      </c>
      <c r="E16" s="25">
        <v>5728.4</v>
      </c>
      <c r="F16" s="25">
        <v>175.88</v>
      </c>
      <c r="G16" s="25">
        <f t="shared" si="0"/>
        <v>5904.28</v>
      </c>
    </row>
    <row r="17" spans="1:7" x14ac:dyDescent="0.25">
      <c r="A17" s="24">
        <v>7</v>
      </c>
      <c r="B17" s="24">
        <v>72</v>
      </c>
      <c r="C17" s="24" t="s">
        <v>309</v>
      </c>
      <c r="D17" s="24" t="s">
        <v>286</v>
      </c>
      <c r="E17" s="25">
        <v>4183.8999999999996</v>
      </c>
      <c r="F17" s="25">
        <v>175.88</v>
      </c>
      <c r="G17" s="25">
        <f t="shared" si="0"/>
        <v>4359.78</v>
      </c>
    </row>
    <row r="18" spans="1:7" x14ac:dyDescent="0.25">
      <c r="A18" s="24">
        <v>8</v>
      </c>
      <c r="B18" s="24">
        <v>81</v>
      </c>
      <c r="C18" s="24" t="s">
        <v>310</v>
      </c>
      <c r="D18" s="24" t="s">
        <v>285</v>
      </c>
      <c r="E18" s="25">
        <v>5416.55</v>
      </c>
      <c r="F18" s="25">
        <v>179.38</v>
      </c>
      <c r="G18" s="25">
        <f t="shared" si="0"/>
        <v>5595.93</v>
      </c>
    </row>
    <row r="19" spans="1:7" x14ac:dyDescent="0.25">
      <c r="A19" s="24">
        <v>8</v>
      </c>
      <c r="B19" s="24">
        <v>82</v>
      </c>
      <c r="C19" s="24" t="s">
        <v>311</v>
      </c>
      <c r="D19" s="24" t="s">
        <v>286</v>
      </c>
      <c r="E19" s="25">
        <v>4880.59</v>
      </c>
      <c r="F19" s="25">
        <v>152.26</v>
      </c>
      <c r="G19" s="25">
        <f t="shared" si="0"/>
        <v>5032.8500000000004</v>
      </c>
    </row>
    <row r="20" spans="1:7" x14ac:dyDescent="0.25">
      <c r="A20" s="26">
        <v>9</v>
      </c>
      <c r="B20" s="24">
        <v>91</v>
      </c>
      <c r="C20" s="24" t="s">
        <v>312</v>
      </c>
      <c r="D20" s="24" t="s">
        <v>285</v>
      </c>
      <c r="E20" s="25">
        <v>5954.58</v>
      </c>
      <c r="F20" s="25">
        <v>181.39</v>
      </c>
      <c r="G20" s="25">
        <f t="shared" ref="G20:G29" si="1">E20+F20</f>
        <v>6135.97</v>
      </c>
    </row>
    <row r="21" spans="1:7" x14ac:dyDescent="0.25">
      <c r="A21" s="26">
        <v>9</v>
      </c>
      <c r="B21" s="24">
        <v>92</v>
      </c>
      <c r="C21" s="24" t="s">
        <v>313</v>
      </c>
      <c r="D21" s="24" t="s">
        <v>286</v>
      </c>
      <c r="E21" s="25">
        <v>4968.91</v>
      </c>
      <c r="F21" s="25">
        <v>176.31</v>
      </c>
      <c r="G21" s="25">
        <f t="shared" si="1"/>
        <v>5145.22</v>
      </c>
    </row>
    <row r="22" spans="1:7" x14ac:dyDescent="0.25">
      <c r="A22" s="26">
        <v>10</v>
      </c>
      <c r="B22" s="24">
        <v>101</v>
      </c>
      <c r="C22" s="24" t="s">
        <v>314</v>
      </c>
      <c r="D22" s="24" t="s">
        <v>285</v>
      </c>
      <c r="E22" s="25">
        <v>6379.07</v>
      </c>
      <c r="F22" s="25">
        <v>194.23</v>
      </c>
      <c r="G22" s="25">
        <f t="shared" si="1"/>
        <v>6573.2999999999993</v>
      </c>
    </row>
    <row r="23" spans="1:7" x14ac:dyDescent="0.25">
      <c r="A23" s="26">
        <v>10</v>
      </c>
      <c r="B23" s="24">
        <v>102</v>
      </c>
      <c r="C23" s="24" t="s">
        <v>315</v>
      </c>
      <c r="D23" s="24" t="s">
        <v>286</v>
      </c>
      <c r="E23" s="25">
        <v>5698</v>
      </c>
      <c r="F23" s="25">
        <v>190.72</v>
      </c>
      <c r="G23" s="25">
        <f t="shared" si="1"/>
        <v>5888.72</v>
      </c>
    </row>
    <row r="24" spans="1:7" x14ac:dyDescent="0.25">
      <c r="A24" s="26">
        <v>12</v>
      </c>
      <c r="B24" s="24">
        <v>121</v>
      </c>
      <c r="C24" s="26" t="s">
        <v>316</v>
      </c>
      <c r="D24" s="24" t="s">
        <v>285</v>
      </c>
      <c r="E24" s="25">
        <v>6286.87</v>
      </c>
      <c r="F24" s="27">
        <v>195.26</v>
      </c>
      <c r="G24" s="27">
        <f t="shared" si="1"/>
        <v>6482.13</v>
      </c>
    </row>
    <row r="25" spans="1:7" x14ac:dyDescent="0.25">
      <c r="A25" s="26">
        <v>12</v>
      </c>
      <c r="B25" s="24">
        <v>122</v>
      </c>
      <c r="C25" s="26" t="s">
        <v>317</v>
      </c>
      <c r="D25" s="24" t="s">
        <v>286</v>
      </c>
      <c r="E25" s="25">
        <v>5840.64</v>
      </c>
      <c r="F25" s="27">
        <v>194.97</v>
      </c>
      <c r="G25" s="27">
        <f t="shared" si="1"/>
        <v>6035.6100000000006</v>
      </c>
    </row>
    <row r="26" spans="1:7" x14ac:dyDescent="0.25">
      <c r="A26" s="26">
        <v>13</v>
      </c>
      <c r="B26" s="24">
        <v>132</v>
      </c>
      <c r="C26" s="26" t="s">
        <v>318</v>
      </c>
      <c r="D26" s="24" t="s">
        <v>286</v>
      </c>
      <c r="E26" s="25">
        <v>6442.12</v>
      </c>
      <c r="F26" s="27">
        <v>204.44</v>
      </c>
      <c r="G26" s="27">
        <f t="shared" si="1"/>
        <v>6646.5599999999995</v>
      </c>
    </row>
    <row r="27" spans="1:7" x14ac:dyDescent="0.25">
      <c r="A27" s="26">
        <v>15</v>
      </c>
      <c r="B27" s="24">
        <v>152</v>
      </c>
      <c r="C27" s="26" t="s">
        <v>319</v>
      </c>
      <c r="D27" s="24" t="s">
        <v>286</v>
      </c>
      <c r="E27" s="25">
        <v>7400.55</v>
      </c>
      <c r="F27" s="27">
        <v>219.27</v>
      </c>
      <c r="G27" s="27">
        <f t="shared" si="1"/>
        <v>7619.8200000000006</v>
      </c>
    </row>
    <row r="28" spans="1:7" x14ac:dyDescent="0.25">
      <c r="A28" s="26">
        <v>17</v>
      </c>
      <c r="B28" s="24">
        <v>172</v>
      </c>
      <c r="C28" s="26" t="s">
        <v>580</v>
      </c>
      <c r="D28" s="24" t="s">
        <v>286</v>
      </c>
      <c r="E28" s="25">
        <v>9934.16</v>
      </c>
      <c r="F28" s="27">
        <v>243.75</v>
      </c>
      <c r="G28" s="27">
        <f t="shared" si="1"/>
        <v>10177.91</v>
      </c>
    </row>
    <row r="29" spans="1:7" x14ac:dyDescent="0.25">
      <c r="A29" s="26">
        <v>19</v>
      </c>
      <c r="B29" s="24">
        <v>192</v>
      </c>
      <c r="C29" s="26" t="s">
        <v>320</v>
      </c>
      <c r="D29" s="24" t="s">
        <v>286</v>
      </c>
      <c r="E29" s="25">
        <v>8552.2999999999993</v>
      </c>
      <c r="F29" s="27">
        <v>241.19</v>
      </c>
      <c r="G29" s="27">
        <f t="shared" si="1"/>
        <v>8793.49</v>
      </c>
    </row>
    <row r="31" spans="1:7" x14ac:dyDescent="0.25">
      <c r="C31" t="s">
        <v>581</v>
      </c>
    </row>
    <row r="32" spans="1:7" x14ac:dyDescent="0.25">
      <c r="C32" t="s">
        <v>293</v>
      </c>
    </row>
  </sheetData>
  <mergeCells count="6">
    <mergeCell ref="A1:G1"/>
    <mergeCell ref="A2:A3"/>
    <mergeCell ref="C2:C3"/>
    <mergeCell ref="D2:D3"/>
    <mergeCell ref="E2:G2"/>
    <mergeCell ref="B2:B3"/>
  </mergeCells>
  <pageMargins left="0.511811024" right="0.511811024" top="0.78740157499999996" bottom="0.78740157499999996" header="0.31496062000000002" footer="0.31496062000000002"/>
  <pageSetup paperSize="9"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54"/>
  <sheetViews>
    <sheetView view="pageBreakPreview" topLeftCell="A10" zoomScale="70" zoomScaleSheetLayoutView="70" workbookViewId="0">
      <selection activeCell="E23" sqref="E23"/>
    </sheetView>
  </sheetViews>
  <sheetFormatPr defaultColWidth="9.28515625" defaultRowHeight="12.75" x14ac:dyDescent="0.25"/>
  <cols>
    <col min="1" max="1" width="9.28515625" style="16"/>
    <col min="2" max="2" width="18.42578125" style="20" customWidth="1"/>
    <col min="3" max="3" width="15.7109375" style="20" customWidth="1"/>
    <col min="4" max="4" width="16.7109375" style="20" customWidth="1"/>
    <col min="5" max="5" width="70.7109375" style="16" customWidth="1"/>
    <col min="6" max="6" width="12.7109375" style="20" bestFit="1" customWidth="1"/>
    <col min="7" max="7" width="16.42578125" style="21" bestFit="1" customWidth="1"/>
    <col min="8" max="8" width="16.28515625" style="34" bestFit="1" customWidth="1"/>
    <col min="9" max="9" width="28.7109375" style="34" customWidth="1"/>
    <col min="10" max="10" width="9.28515625" style="37" bestFit="1" customWidth="1"/>
    <col min="11" max="11" width="12.7109375" style="16" customWidth="1"/>
    <col min="12" max="12" width="17.28515625" style="16" customWidth="1"/>
    <col min="13" max="251" width="9.28515625" style="16"/>
    <col min="252" max="252" width="13.42578125" style="16" customWidth="1"/>
    <col min="253" max="253" width="16.7109375" style="16" customWidth="1"/>
    <col min="254" max="254" width="12" style="16" customWidth="1"/>
    <col min="255" max="255" width="64.7109375" style="16" customWidth="1"/>
    <col min="256" max="256" width="9.28515625" style="16"/>
    <col min="257" max="257" width="10.7109375" style="16" customWidth="1"/>
    <col min="258" max="258" width="12.7109375" style="16" customWidth="1"/>
    <col min="259" max="259" width="17.42578125" style="16" customWidth="1"/>
    <col min="260" max="260" width="9.28515625" style="16"/>
    <col min="261" max="262" width="15.42578125" style="16" bestFit="1" customWidth="1"/>
    <col min="263" max="263" width="9.42578125" style="16" bestFit="1" customWidth="1"/>
    <col min="264" max="507" width="9.28515625" style="16"/>
    <col min="508" max="508" width="13.42578125" style="16" customWidth="1"/>
    <col min="509" max="509" width="16.7109375" style="16" customWidth="1"/>
    <col min="510" max="510" width="12" style="16" customWidth="1"/>
    <col min="511" max="511" width="64.7109375" style="16" customWidth="1"/>
    <col min="512" max="512" width="9.28515625" style="16"/>
    <col min="513" max="513" width="10.7109375" style="16" customWidth="1"/>
    <col min="514" max="514" width="12.7109375" style="16" customWidth="1"/>
    <col min="515" max="515" width="17.42578125" style="16" customWidth="1"/>
    <col min="516" max="516" width="9.28515625" style="16"/>
    <col min="517" max="518" width="15.42578125" style="16" bestFit="1" customWidth="1"/>
    <col min="519" max="519" width="9.42578125" style="16" bestFit="1" customWidth="1"/>
    <col min="520" max="763" width="9.28515625" style="16"/>
    <col min="764" max="764" width="13.42578125" style="16" customWidth="1"/>
    <col min="765" max="765" width="16.7109375" style="16" customWidth="1"/>
    <col min="766" max="766" width="12" style="16" customWidth="1"/>
    <col min="767" max="767" width="64.7109375" style="16" customWidth="1"/>
    <col min="768" max="768" width="9.28515625" style="16"/>
    <col min="769" max="769" width="10.7109375" style="16" customWidth="1"/>
    <col min="770" max="770" width="12.7109375" style="16" customWidth="1"/>
    <col min="771" max="771" width="17.42578125" style="16" customWidth="1"/>
    <col min="772" max="772" width="9.28515625" style="16"/>
    <col min="773" max="774" width="15.42578125" style="16" bestFit="1" customWidth="1"/>
    <col min="775" max="775" width="9.42578125" style="16" bestFit="1" customWidth="1"/>
    <col min="776" max="1019" width="9.28515625" style="16"/>
    <col min="1020" max="1020" width="13.42578125" style="16" customWidth="1"/>
    <col min="1021" max="1021" width="16.7109375" style="16" customWidth="1"/>
    <col min="1022" max="1022" width="12" style="16" customWidth="1"/>
    <col min="1023" max="1023" width="64.7109375" style="16" customWidth="1"/>
    <col min="1024" max="1024" width="9.28515625" style="16"/>
    <col min="1025" max="1025" width="10.7109375" style="16" customWidth="1"/>
    <col min="1026" max="1026" width="12.7109375" style="16" customWidth="1"/>
    <col min="1027" max="1027" width="17.42578125" style="16" customWidth="1"/>
    <col min="1028" max="1028" width="9.28515625" style="16"/>
    <col min="1029" max="1030" width="15.42578125" style="16" bestFit="1" customWidth="1"/>
    <col min="1031" max="1031" width="9.42578125" style="16" bestFit="1" customWidth="1"/>
    <col min="1032" max="1275" width="9.28515625" style="16"/>
    <col min="1276" max="1276" width="13.42578125" style="16" customWidth="1"/>
    <col min="1277" max="1277" width="16.7109375" style="16" customWidth="1"/>
    <col min="1278" max="1278" width="12" style="16" customWidth="1"/>
    <col min="1279" max="1279" width="64.7109375" style="16" customWidth="1"/>
    <col min="1280" max="1280" width="9.28515625" style="16"/>
    <col min="1281" max="1281" width="10.7109375" style="16" customWidth="1"/>
    <col min="1282" max="1282" width="12.7109375" style="16" customWidth="1"/>
    <col min="1283" max="1283" width="17.42578125" style="16" customWidth="1"/>
    <col min="1284" max="1284" width="9.28515625" style="16"/>
    <col min="1285" max="1286" width="15.42578125" style="16" bestFit="1" customWidth="1"/>
    <col min="1287" max="1287" width="9.42578125" style="16" bestFit="1" customWidth="1"/>
    <col min="1288" max="1531" width="9.28515625" style="16"/>
    <col min="1532" max="1532" width="13.42578125" style="16" customWidth="1"/>
    <col min="1533" max="1533" width="16.7109375" style="16" customWidth="1"/>
    <col min="1534" max="1534" width="12" style="16" customWidth="1"/>
    <col min="1535" max="1535" width="64.7109375" style="16" customWidth="1"/>
    <col min="1536" max="1536" width="9.28515625" style="16"/>
    <col min="1537" max="1537" width="10.7109375" style="16" customWidth="1"/>
    <col min="1538" max="1538" width="12.7109375" style="16" customWidth="1"/>
    <col min="1539" max="1539" width="17.42578125" style="16" customWidth="1"/>
    <col min="1540" max="1540" width="9.28515625" style="16"/>
    <col min="1541" max="1542" width="15.42578125" style="16" bestFit="1" customWidth="1"/>
    <col min="1543" max="1543" width="9.42578125" style="16" bestFit="1" customWidth="1"/>
    <col min="1544" max="1787" width="9.28515625" style="16"/>
    <col min="1788" max="1788" width="13.42578125" style="16" customWidth="1"/>
    <col min="1789" max="1789" width="16.7109375" style="16" customWidth="1"/>
    <col min="1790" max="1790" width="12" style="16" customWidth="1"/>
    <col min="1791" max="1791" width="64.7109375" style="16" customWidth="1"/>
    <col min="1792" max="1792" width="9.28515625" style="16"/>
    <col min="1793" max="1793" width="10.7109375" style="16" customWidth="1"/>
    <col min="1794" max="1794" width="12.7109375" style="16" customWidth="1"/>
    <col min="1795" max="1795" width="17.42578125" style="16" customWidth="1"/>
    <col min="1796" max="1796" width="9.28515625" style="16"/>
    <col min="1797" max="1798" width="15.42578125" style="16" bestFit="1" customWidth="1"/>
    <col min="1799" max="1799" width="9.42578125" style="16" bestFit="1" customWidth="1"/>
    <col min="1800" max="2043" width="9.28515625" style="16"/>
    <col min="2044" max="2044" width="13.42578125" style="16" customWidth="1"/>
    <col min="2045" max="2045" width="16.7109375" style="16" customWidth="1"/>
    <col min="2046" max="2046" width="12" style="16" customWidth="1"/>
    <col min="2047" max="2047" width="64.7109375" style="16" customWidth="1"/>
    <col min="2048" max="2048" width="9.28515625" style="16"/>
    <col min="2049" max="2049" width="10.7109375" style="16" customWidth="1"/>
    <col min="2050" max="2050" width="12.7109375" style="16" customWidth="1"/>
    <col min="2051" max="2051" width="17.42578125" style="16" customWidth="1"/>
    <col min="2052" max="2052" width="9.28515625" style="16"/>
    <col min="2053" max="2054" width="15.42578125" style="16" bestFit="1" customWidth="1"/>
    <col min="2055" max="2055" width="9.42578125" style="16" bestFit="1" customWidth="1"/>
    <col min="2056" max="2299" width="9.28515625" style="16"/>
    <col min="2300" max="2300" width="13.42578125" style="16" customWidth="1"/>
    <col min="2301" max="2301" width="16.7109375" style="16" customWidth="1"/>
    <col min="2302" max="2302" width="12" style="16" customWidth="1"/>
    <col min="2303" max="2303" width="64.7109375" style="16" customWidth="1"/>
    <col min="2304" max="2304" width="9.28515625" style="16"/>
    <col min="2305" max="2305" width="10.7109375" style="16" customWidth="1"/>
    <col min="2306" max="2306" width="12.7109375" style="16" customWidth="1"/>
    <col min="2307" max="2307" width="17.42578125" style="16" customWidth="1"/>
    <col min="2308" max="2308" width="9.28515625" style="16"/>
    <col min="2309" max="2310" width="15.42578125" style="16" bestFit="1" customWidth="1"/>
    <col min="2311" max="2311" width="9.42578125" style="16" bestFit="1" customWidth="1"/>
    <col min="2312" max="2555" width="9.28515625" style="16"/>
    <col min="2556" max="2556" width="13.42578125" style="16" customWidth="1"/>
    <col min="2557" max="2557" width="16.7109375" style="16" customWidth="1"/>
    <col min="2558" max="2558" width="12" style="16" customWidth="1"/>
    <col min="2559" max="2559" width="64.7109375" style="16" customWidth="1"/>
    <col min="2560" max="2560" width="9.28515625" style="16"/>
    <col min="2561" max="2561" width="10.7109375" style="16" customWidth="1"/>
    <col min="2562" max="2562" width="12.7109375" style="16" customWidth="1"/>
    <col min="2563" max="2563" width="17.42578125" style="16" customWidth="1"/>
    <col min="2564" max="2564" width="9.28515625" style="16"/>
    <col min="2565" max="2566" width="15.42578125" style="16" bestFit="1" customWidth="1"/>
    <col min="2567" max="2567" width="9.42578125" style="16" bestFit="1" customWidth="1"/>
    <col min="2568" max="2811" width="9.28515625" style="16"/>
    <col min="2812" max="2812" width="13.42578125" style="16" customWidth="1"/>
    <col min="2813" max="2813" width="16.7109375" style="16" customWidth="1"/>
    <col min="2814" max="2814" width="12" style="16" customWidth="1"/>
    <col min="2815" max="2815" width="64.7109375" style="16" customWidth="1"/>
    <col min="2816" max="2816" width="9.28515625" style="16"/>
    <col min="2817" max="2817" width="10.7109375" style="16" customWidth="1"/>
    <col min="2818" max="2818" width="12.7109375" style="16" customWidth="1"/>
    <col min="2819" max="2819" width="17.42578125" style="16" customWidth="1"/>
    <col min="2820" max="2820" width="9.28515625" style="16"/>
    <col min="2821" max="2822" width="15.42578125" style="16" bestFit="1" customWidth="1"/>
    <col min="2823" max="2823" width="9.42578125" style="16" bestFit="1" customWidth="1"/>
    <col min="2824" max="3067" width="9.28515625" style="16"/>
    <col min="3068" max="3068" width="13.42578125" style="16" customWidth="1"/>
    <col min="3069" max="3069" width="16.7109375" style="16" customWidth="1"/>
    <col min="3070" max="3070" width="12" style="16" customWidth="1"/>
    <col min="3071" max="3071" width="64.7109375" style="16" customWidth="1"/>
    <col min="3072" max="3072" width="9.28515625" style="16"/>
    <col min="3073" max="3073" width="10.7109375" style="16" customWidth="1"/>
    <col min="3074" max="3074" width="12.7109375" style="16" customWidth="1"/>
    <col min="3075" max="3075" width="17.42578125" style="16" customWidth="1"/>
    <col min="3076" max="3076" width="9.28515625" style="16"/>
    <col min="3077" max="3078" width="15.42578125" style="16" bestFit="1" customWidth="1"/>
    <col min="3079" max="3079" width="9.42578125" style="16" bestFit="1" customWidth="1"/>
    <col min="3080" max="3323" width="9.28515625" style="16"/>
    <col min="3324" max="3324" width="13.42578125" style="16" customWidth="1"/>
    <col min="3325" max="3325" width="16.7109375" style="16" customWidth="1"/>
    <col min="3326" max="3326" width="12" style="16" customWidth="1"/>
    <col min="3327" max="3327" width="64.7109375" style="16" customWidth="1"/>
    <col min="3328" max="3328" width="9.28515625" style="16"/>
    <col min="3329" max="3329" width="10.7109375" style="16" customWidth="1"/>
    <col min="3330" max="3330" width="12.7109375" style="16" customWidth="1"/>
    <col min="3331" max="3331" width="17.42578125" style="16" customWidth="1"/>
    <col min="3332" max="3332" width="9.28515625" style="16"/>
    <col min="3333" max="3334" width="15.42578125" style="16" bestFit="1" customWidth="1"/>
    <col min="3335" max="3335" width="9.42578125" style="16" bestFit="1" customWidth="1"/>
    <col min="3336" max="3579" width="9.28515625" style="16"/>
    <col min="3580" max="3580" width="13.42578125" style="16" customWidth="1"/>
    <col min="3581" max="3581" width="16.7109375" style="16" customWidth="1"/>
    <col min="3582" max="3582" width="12" style="16" customWidth="1"/>
    <col min="3583" max="3583" width="64.7109375" style="16" customWidth="1"/>
    <col min="3584" max="3584" width="9.28515625" style="16"/>
    <col min="3585" max="3585" width="10.7109375" style="16" customWidth="1"/>
    <col min="3586" max="3586" width="12.7109375" style="16" customWidth="1"/>
    <col min="3587" max="3587" width="17.42578125" style="16" customWidth="1"/>
    <col min="3588" max="3588" width="9.28515625" style="16"/>
    <col min="3589" max="3590" width="15.42578125" style="16" bestFit="1" customWidth="1"/>
    <col min="3591" max="3591" width="9.42578125" style="16" bestFit="1" customWidth="1"/>
    <col min="3592" max="3835" width="9.28515625" style="16"/>
    <col min="3836" max="3836" width="13.42578125" style="16" customWidth="1"/>
    <col min="3837" max="3837" width="16.7109375" style="16" customWidth="1"/>
    <col min="3838" max="3838" width="12" style="16" customWidth="1"/>
    <col min="3839" max="3839" width="64.7109375" style="16" customWidth="1"/>
    <col min="3840" max="3840" width="9.28515625" style="16"/>
    <col min="3841" max="3841" width="10.7109375" style="16" customWidth="1"/>
    <col min="3842" max="3842" width="12.7109375" style="16" customWidth="1"/>
    <col min="3843" max="3843" width="17.42578125" style="16" customWidth="1"/>
    <col min="3844" max="3844" width="9.28515625" style="16"/>
    <col min="3845" max="3846" width="15.42578125" style="16" bestFit="1" customWidth="1"/>
    <col min="3847" max="3847" width="9.42578125" style="16" bestFit="1" customWidth="1"/>
    <col min="3848" max="4091" width="9.28515625" style="16"/>
    <col min="4092" max="4092" width="13.42578125" style="16" customWidth="1"/>
    <col min="4093" max="4093" width="16.7109375" style="16" customWidth="1"/>
    <col min="4094" max="4094" width="12" style="16" customWidth="1"/>
    <col min="4095" max="4095" width="64.7109375" style="16" customWidth="1"/>
    <col min="4096" max="4096" width="9.28515625" style="16"/>
    <col min="4097" max="4097" width="10.7109375" style="16" customWidth="1"/>
    <col min="4098" max="4098" width="12.7109375" style="16" customWidth="1"/>
    <col min="4099" max="4099" width="17.42578125" style="16" customWidth="1"/>
    <col min="4100" max="4100" width="9.28515625" style="16"/>
    <col min="4101" max="4102" width="15.42578125" style="16" bestFit="1" customWidth="1"/>
    <col min="4103" max="4103" width="9.42578125" style="16" bestFit="1" customWidth="1"/>
    <col min="4104" max="4347" width="9.28515625" style="16"/>
    <col min="4348" max="4348" width="13.42578125" style="16" customWidth="1"/>
    <col min="4349" max="4349" width="16.7109375" style="16" customWidth="1"/>
    <col min="4350" max="4350" width="12" style="16" customWidth="1"/>
    <col min="4351" max="4351" width="64.7109375" style="16" customWidth="1"/>
    <col min="4352" max="4352" width="9.28515625" style="16"/>
    <col min="4353" max="4353" width="10.7109375" style="16" customWidth="1"/>
    <col min="4354" max="4354" width="12.7109375" style="16" customWidth="1"/>
    <col min="4355" max="4355" width="17.42578125" style="16" customWidth="1"/>
    <col min="4356" max="4356" width="9.28515625" style="16"/>
    <col min="4357" max="4358" width="15.42578125" style="16" bestFit="1" customWidth="1"/>
    <col min="4359" max="4359" width="9.42578125" style="16" bestFit="1" customWidth="1"/>
    <col min="4360" max="4603" width="9.28515625" style="16"/>
    <col min="4604" max="4604" width="13.42578125" style="16" customWidth="1"/>
    <col min="4605" max="4605" width="16.7109375" style="16" customWidth="1"/>
    <col min="4606" max="4606" width="12" style="16" customWidth="1"/>
    <col min="4607" max="4607" width="64.7109375" style="16" customWidth="1"/>
    <col min="4608" max="4608" width="9.28515625" style="16"/>
    <col min="4609" max="4609" width="10.7109375" style="16" customWidth="1"/>
    <col min="4610" max="4610" width="12.7109375" style="16" customWidth="1"/>
    <col min="4611" max="4611" width="17.42578125" style="16" customWidth="1"/>
    <col min="4612" max="4612" width="9.28515625" style="16"/>
    <col min="4613" max="4614" width="15.42578125" style="16" bestFit="1" customWidth="1"/>
    <col min="4615" max="4615" width="9.42578125" style="16" bestFit="1" customWidth="1"/>
    <col min="4616" max="4859" width="9.28515625" style="16"/>
    <col min="4860" max="4860" width="13.42578125" style="16" customWidth="1"/>
    <col min="4861" max="4861" width="16.7109375" style="16" customWidth="1"/>
    <col min="4862" max="4862" width="12" style="16" customWidth="1"/>
    <col min="4863" max="4863" width="64.7109375" style="16" customWidth="1"/>
    <col min="4864" max="4864" width="9.28515625" style="16"/>
    <col min="4865" max="4865" width="10.7109375" style="16" customWidth="1"/>
    <col min="4866" max="4866" width="12.7109375" style="16" customWidth="1"/>
    <col min="4867" max="4867" width="17.42578125" style="16" customWidth="1"/>
    <col min="4868" max="4868" width="9.28515625" style="16"/>
    <col min="4869" max="4870" width="15.42578125" style="16" bestFit="1" customWidth="1"/>
    <col min="4871" max="4871" width="9.42578125" style="16" bestFit="1" customWidth="1"/>
    <col min="4872" max="5115" width="9.28515625" style="16"/>
    <col min="5116" max="5116" width="13.42578125" style="16" customWidth="1"/>
    <col min="5117" max="5117" width="16.7109375" style="16" customWidth="1"/>
    <col min="5118" max="5118" width="12" style="16" customWidth="1"/>
    <col min="5119" max="5119" width="64.7109375" style="16" customWidth="1"/>
    <col min="5120" max="5120" width="9.28515625" style="16"/>
    <col min="5121" max="5121" width="10.7109375" style="16" customWidth="1"/>
    <col min="5122" max="5122" width="12.7109375" style="16" customWidth="1"/>
    <col min="5123" max="5123" width="17.42578125" style="16" customWidth="1"/>
    <col min="5124" max="5124" width="9.28515625" style="16"/>
    <col min="5125" max="5126" width="15.42578125" style="16" bestFit="1" customWidth="1"/>
    <col min="5127" max="5127" width="9.42578125" style="16" bestFit="1" customWidth="1"/>
    <col min="5128" max="5371" width="9.28515625" style="16"/>
    <col min="5372" max="5372" width="13.42578125" style="16" customWidth="1"/>
    <col min="5373" max="5373" width="16.7109375" style="16" customWidth="1"/>
    <col min="5374" max="5374" width="12" style="16" customWidth="1"/>
    <col min="5375" max="5375" width="64.7109375" style="16" customWidth="1"/>
    <col min="5376" max="5376" width="9.28515625" style="16"/>
    <col min="5377" max="5377" width="10.7109375" style="16" customWidth="1"/>
    <col min="5378" max="5378" width="12.7109375" style="16" customWidth="1"/>
    <col min="5379" max="5379" width="17.42578125" style="16" customWidth="1"/>
    <col min="5380" max="5380" width="9.28515625" style="16"/>
    <col min="5381" max="5382" width="15.42578125" style="16" bestFit="1" customWidth="1"/>
    <col min="5383" max="5383" width="9.42578125" style="16" bestFit="1" customWidth="1"/>
    <col min="5384" max="5627" width="9.28515625" style="16"/>
    <col min="5628" max="5628" width="13.42578125" style="16" customWidth="1"/>
    <col min="5629" max="5629" width="16.7109375" style="16" customWidth="1"/>
    <col min="5630" max="5630" width="12" style="16" customWidth="1"/>
    <col min="5631" max="5631" width="64.7109375" style="16" customWidth="1"/>
    <col min="5632" max="5632" width="9.28515625" style="16"/>
    <col min="5633" max="5633" width="10.7109375" style="16" customWidth="1"/>
    <col min="5634" max="5634" width="12.7109375" style="16" customWidth="1"/>
    <col min="5635" max="5635" width="17.42578125" style="16" customWidth="1"/>
    <col min="5636" max="5636" width="9.28515625" style="16"/>
    <col min="5637" max="5638" width="15.42578125" style="16" bestFit="1" customWidth="1"/>
    <col min="5639" max="5639" width="9.42578125" style="16" bestFit="1" customWidth="1"/>
    <col min="5640" max="5883" width="9.28515625" style="16"/>
    <col min="5884" max="5884" width="13.42578125" style="16" customWidth="1"/>
    <col min="5885" max="5885" width="16.7109375" style="16" customWidth="1"/>
    <col min="5886" max="5886" width="12" style="16" customWidth="1"/>
    <col min="5887" max="5887" width="64.7109375" style="16" customWidth="1"/>
    <col min="5888" max="5888" width="9.28515625" style="16"/>
    <col min="5889" max="5889" width="10.7109375" style="16" customWidth="1"/>
    <col min="5890" max="5890" width="12.7109375" style="16" customWidth="1"/>
    <col min="5891" max="5891" width="17.42578125" style="16" customWidth="1"/>
    <col min="5892" max="5892" width="9.28515625" style="16"/>
    <col min="5893" max="5894" width="15.42578125" style="16" bestFit="1" customWidth="1"/>
    <col min="5895" max="5895" width="9.42578125" style="16" bestFit="1" customWidth="1"/>
    <col min="5896" max="6139" width="9.28515625" style="16"/>
    <col min="6140" max="6140" width="13.42578125" style="16" customWidth="1"/>
    <col min="6141" max="6141" width="16.7109375" style="16" customWidth="1"/>
    <col min="6142" max="6142" width="12" style="16" customWidth="1"/>
    <col min="6143" max="6143" width="64.7109375" style="16" customWidth="1"/>
    <col min="6144" max="6144" width="9.28515625" style="16"/>
    <col min="6145" max="6145" width="10.7109375" style="16" customWidth="1"/>
    <col min="6146" max="6146" width="12.7109375" style="16" customWidth="1"/>
    <col min="6147" max="6147" width="17.42578125" style="16" customWidth="1"/>
    <col min="6148" max="6148" width="9.28515625" style="16"/>
    <col min="6149" max="6150" width="15.42578125" style="16" bestFit="1" customWidth="1"/>
    <col min="6151" max="6151" width="9.42578125" style="16" bestFit="1" customWidth="1"/>
    <col min="6152" max="6395" width="9.28515625" style="16"/>
    <col min="6396" max="6396" width="13.42578125" style="16" customWidth="1"/>
    <col min="6397" max="6397" width="16.7109375" style="16" customWidth="1"/>
    <col min="6398" max="6398" width="12" style="16" customWidth="1"/>
    <col min="6399" max="6399" width="64.7109375" style="16" customWidth="1"/>
    <col min="6400" max="6400" width="9.28515625" style="16"/>
    <col min="6401" max="6401" width="10.7109375" style="16" customWidth="1"/>
    <col min="6402" max="6402" width="12.7109375" style="16" customWidth="1"/>
    <col min="6403" max="6403" width="17.42578125" style="16" customWidth="1"/>
    <col min="6404" max="6404" width="9.28515625" style="16"/>
    <col min="6405" max="6406" width="15.42578125" style="16" bestFit="1" customWidth="1"/>
    <col min="6407" max="6407" width="9.42578125" style="16" bestFit="1" customWidth="1"/>
    <col min="6408" max="6651" width="9.28515625" style="16"/>
    <col min="6652" max="6652" width="13.42578125" style="16" customWidth="1"/>
    <col min="6653" max="6653" width="16.7109375" style="16" customWidth="1"/>
    <col min="6654" max="6654" width="12" style="16" customWidth="1"/>
    <col min="6655" max="6655" width="64.7109375" style="16" customWidth="1"/>
    <col min="6656" max="6656" width="9.28515625" style="16"/>
    <col min="6657" max="6657" width="10.7109375" style="16" customWidth="1"/>
    <col min="6658" max="6658" width="12.7109375" style="16" customWidth="1"/>
    <col min="6659" max="6659" width="17.42578125" style="16" customWidth="1"/>
    <col min="6660" max="6660" width="9.28515625" style="16"/>
    <col min="6661" max="6662" width="15.42578125" style="16" bestFit="1" customWidth="1"/>
    <col min="6663" max="6663" width="9.42578125" style="16" bestFit="1" customWidth="1"/>
    <col min="6664" max="6907" width="9.28515625" style="16"/>
    <col min="6908" max="6908" width="13.42578125" style="16" customWidth="1"/>
    <col min="6909" max="6909" width="16.7109375" style="16" customWidth="1"/>
    <col min="6910" max="6910" width="12" style="16" customWidth="1"/>
    <col min="6911" max="6911" width="64.7109375" style="16" customWidth="1"/>
    <col min="6912" max="6912" width="9.28515625" style="16"/>
    <col min="6913" max="6913" width="10.7109375" style="16" customWidth="1"/>
    <col min="6914" max="6914" width="12.7109375" style="16" customWidth="1"/>
    <col min="6915" max="6915" width="17.42578125" style="16" customWidth="1"/>
    <col min="6916" max="6916" width="9.28515625" style="16"/>
    <col min="6917" max="6918" width="15.42578125" style="16" bestFit="1" customWidth="1"/>
    <col min="6919" max="6919" width="9.42578125" style="16" bestFit="1" customWidth="1"/>
    <col min="6920" max="7163" width="9.28515625" style="16"/>
    <col min="7164" max="7164" width="13.42578125" style="16" customWidth="1"/>
    <col min="7165" max="7165" width="16.7109375" style="16" customWidth="1"/>
    <col min="7166" max="7166" width="12" style="16" customWidth="1"/>
    <col min="7167" max="7167" width="64.7109375" style="16" customWidth="1"/>
    <col min="7168" max="7168" width="9.28515625" style="16"/>
    <col min="7169" max="7169" width="10.7109375" style="16" customWidth="1"/>
    <col min="7170" max="7170" width="12.7109375" style="16" customWidth="1"/>
    <col min="7171" max="7171" width="17.42578125" style="16" customWidth="1"/>
    <col min="7172" max="7172" width="9.28515625" style="16"/>
    <col min="7173" max="7174" width="15.42578125" style="16" bestFit="1" customWidth="1"/>
    <col min="7175" max="7175" width="9.42578125" style="16" bestFit="1" customWidth="1"/>
    <col min="7176" max="7419" width="9.28515625" style="16"/>
    <col min="7420" max="7420" width="13.42578125" style="16" customWidth="1"/>
    <col min="7421" max="7421" width="16.7109375" style="16" customWidth="1"/>
    <col min="7422" max="7422" width="12" style="16" customWidth="1"/>
    <col min="7423" max="7423" width="64.7109375" style="16" customWidth="1"/>
    <col min="7424" max="7424" width="9.28515625" style="16"/>
    <col min="7425" max="7425" width="10.7109375" style="16" customWidth="1"/>
    <col min="7426" max="7426" width="12.7109375" style="16" customWidth="1"/>
    <col min="7427" max="7427" width="17.42578125" style="16" customWidth="1"/>
    <col min="7428" max="7428" width="9.28515625" style="16"/>
    <col min="7429" max="7430" width="15.42578125" style="16" bestFit="1" customWidth="1"/>
    <col min="7431" max="7431" width="9.42578125" style="16" bestFit="1" customWidth="1"/>
    <col min="7432" max="7675" width="9.28515625" style="16"/>
    <col min="7676" max="7676" width="13.42578125" style="16" customWidth="1"/>
    <col min="7677" max="7677" width="16.7109375" style="16" customWidth="1"/>
    <col min="7678" max="7678" width="12" style="16" customWidth="1"/>
    <col min="7679" max="7679" width="64.7109375" style="16" customWidth="1"/>
    <col min="7680" max="7680" width="9.28515625" style="16"/>
    <col min="7681" max="7681" width="10.7109375" style="16" customWidth="1"/>
    <col min="7682" max="7682" width="12.7109375" style="16" customWidth="1"/>
    <col min="7683" max="7683" width="17.42578125" style="16" customWidth="1"/>
    <col min="7684" max="7684" width="9.28515625" style="16"/>
    <col min="7685" max="7686" width="15.42578125" style="16" bestFit="1" customWidth="1"/>
    <col min="7687" max="7687" width="9.42578125" style="16" bestFit="1" customWidth="1"/>
    <col min="7688" max="7931" width="9.28515625" style="16"/>
    <col min="7932" max="7932" width="13.42578125" style="16" customWidth="1"/>
    <col min="7933" max="7933" width="16.7109375" style="16" customWidth="1"/>
    <col min="7934" max="7934" width="12" style="16" customWidth="1"/>
    <col min="7935" max="7935" width="64.7109375" style="16" customWidth="1"/>
    <col min="7936" max="7936" width="9.28515625" style="16"/>
    <col min="7937" max="7937" width="10.7109375" style="16" customWidth="1"/>
    <col min="7938" max="7938" width="12.7109375" style="16" customWidth="1"/>
    <col min="7939" max="7939" width="17.42578125" style="16" customWidth="1"/>
    <col min="7940" max="7940" width="9.28515625" style="16"/>
    <col min="7941" max="7942" width="15.42578125" style="16" bestFit="1" customWidth="1"/>
    <col min="7943" max="7943" width="9.42578125" style="16" bestFit="1" customWidth="1"/>
    <col min="7944" max="8187" width="9.28515625" style="16"/>
    <col min="8188" max="8188" width="13.42578125" style="16" customWidth="1"/>
    <col min="8189" max="8189" width="16.7109375" style="16" customWidth="1"/>
    <col min="8190" max="8190" width="12" style="16" customWidth="1"/>
    <col min="8191" max="8191" width="64.7109375" style="16" customWidth="1"/>
    <col min="8192" max="8192" width="9.28515625" style="16"/>
    <col min="8193" max="8193" width="10.7109375" style="16" customWidth="1"/>
    <col min="8194" max="8194" width="12.7109375" style="16" customWidth="1"/>
    <col min="8195" max="8195" width="17.42578125" style="16" customWidth="1"/>
    <col min="8196" max="8196" width="9.28515625" style="16"/>
    <col min="8197" max="8198" width="15.42578125" style="16" bestFit="1" customWidth="1"/>
    <col min="8199" max="8199" width="9.42578125" style="16" bestFit="1" customWidth="1"/>
    <col min="8200" max="8443" width="9.28515625" style="16"/>
    <col min="8444" max="8444" width="13.42578125" style="16" customWidth="1"/>
    <col min="8445" max="8445" width="16.7109375" style="16" customWidth="1"/>
    <col min="8446" max="8446" width="12" style="16" customWidth="1"/>
    <col min="8447" max="8447" width="64.7109375" style="16" customWidth="1"/>
    <col min="8448" max="8448" width="9.28515625" style="16"/>
    <col min="8449" max="8449" width="10.7109375" style="16" customWidth="1"/>
    <col min="8450" max="8450" width="12.7109375" style="16" customWidth="1"/>
    <col min="8451" max="8451" width="17.42578125" style="16" customWidth="1"/>
    <col min="8452" max="8452" width="9.28515625" style="16"/>
    <col min="8453" max="8454" width="15.42578125" style="16" bestFit="1" customWidth="1"/>
    <col min="8455" max="8455" width="9.42578125" style="16" bestFit="1" customWidth="1"/>
    <col min="8456" max="8699" width="9.28515625" style="16"/>
    <col min="8700" max="8700" width="13.42578125" style="16" customWidth="1"/>
    <col min="8701" max="8701" width="16.7109375" style="16" customWidth="1"/>
    <col min="8702" max="8702" width="12" style="16" customWidth="1"/>
    <col min="8703" max="8703" width="64.7109375" style="16" customWidth="1"/>
    <col min="8704" max="8704" width="9.28515625" style="16"/>
    <col min="8705" max="8705" width="10.7109375" style="16" customWidth="1"/>
    <col min="8706" max="8706" width="12.7109375" style="16" customWidth="1"/>
    <col min="8707" max="8707" width="17.42578125" style="16" customWidth="1"/>
    <col min="8708" max="8708" width="9.28515625" style="16"/>
    <col min="8709" max="8710" width="15.42578125" style="16" bestFit="1" customWidth="1"/>
    <col min="8711" max="8711" width="9.42578125" style="16" bestFit="1" customWidth="1"/>
    <col min="8712" max="8955" width="9.28515625" style="16"/>
    <col min="8956" max="8956" width="13.42578125" style="16" customWidth="1"/>
    <col min="8957" max="8957" width="16.7109375" style="16" customWidth="1"/>
    <col min="8958" max="8958" width="12" style="16" customWidth="1"/>
    <col min="8959" max="8959" width="64.7109375" style="16" customWidth="1"/>
    <col min="8960" max="8960" width="9.28515625" style="16"/>
    <col min="8961" max="8961" width="10.7109375" style="16" customWidth="1"/>
    <col min="8962" max="8962" width="12.7109375" style="16" customWidth="1"/>
    <col min="8963" max="8963" width="17.42578125" style="16" customWidth="1"/>
    <col min="8964" max="8964" width="9.28515625" style="16"/>
    <col min="8965" max="8966" width="15.42578125" style="16" bestFit="1" customWidth="1"/>
    <col min="8967" max="8967" width="9.42578125" style="16" bestFit="1" customWidth="1"/>
    <col min="8968" max="9211" width="9.28515625" style="16"/>
    <col min="9212" max="9212" width="13.42578125" style="16" customWidth="1"/>
    <col min="9213" max="9213" width="16.7109375" style="16" customWidth="1"/>
    <col min="9214" max="9214" width="12" style="16" customWidth="1"/>
    <col min="9215" max="9215" width="64.7109375" style="16" customWidth="1"/>
    <col min="9216" max="9216" width="9.28515625" style="16"/>
    <col min="9217" max="9217" width="10.7109375" style="16" customWidth="1"/>
    <col min="9218" max="9218" width="12.7109375" style="16" customWidth="1"/>
    <col min="9219" max="9219" width="17.42578125" style="16" customWidth="1"/>
    <col min="9220" max="9220" width="9.28515625" style="16"/>
    <col min="9221" max="9222" width="15.42578125" style="16" bestFit="1" customWidth="1"/>
    <col min="9223" max="9223" width="9.42578125" style="16" bestFit="1" customWidth="1"/>
    <col min="9224" max="9467" width="9.28515625" style="16"/>
    <col min="9468" max="9468" width="13.42578125" style="16" customWidth="1"/>
    <col min="9469" max="9469" width="16.7109375" style="16" customWidth="1"/>
    <col min="9470" max="9470" width="12" style="16" customWidth="1"/>
    <col min="9471" max="9471" width="64.7109375" style="16" customWidth="1"/>
    <col min="9472" max="9472" width="9.28515625" style="16"/>
    <col min="9473" max="9473" width="10.7109375" style="16" customWidth="1"/>
    <col min="9474" max="9474" width="12.7109375" style="16" customWidth="1"/>
    <col min="9475" max="9475" width="17.42578125" style="16" customWidth="1"/>
    <col min="9476" max="9476" width="9.28515625" style="16"/>
    <col min="9477" max="9478" width="15.42578125" style="16" bestFit="1" customWidth="1"/>
    <col min="9479" max="9479" width="9.42578125" style="16" bestFit="1" customWidth="1"/>
    <col min="9480" max="9723" width="9.28515625" style="16"/>
    <col min="9724" max="9724" width="13.42578125" style="16" customWidth="1"/>
    <col min="9725" max="9725" width="16.7109375" style="16" customWidth="1"/>
    <col min="9726" max="9726" width="12" style="16" customWidth="1"/>
    <col min="9727" max="9727" width="64.7109375" style="16" customWidth="1"/>
    <col min="9728" max="9728" width="9.28515625" style="16"/>
    <col min="9729" max="9729" width="10.7109375" style="16" customWidth="1"/>
    <col min="9730" max="9730" width="12.7109375" style="16" customWidth="1"/>
    <col min="9731" max="9731" width="17.42578125" style="16" customWidth="1"/>
    <col min="9732" max="9732" width="9.28515625" style="16"/>
    <col min="9733" max="9734" width="15.42578125" style="16" bestFit="1" customWidth="1"/>
    <col min="9735" max="9735" width="9.42578125" style="16" bestFit="1" customWidth="1"/>
    <col min="9736" max="9979" width="9.28515625" style="16"/>
    <col min="9980" max="9980" width="13.42578125" style="16" customWidth="1"/>
    <col min="9981" max="9981" width="16.7109375" style="16" customWidth="1"/>
    <col min="9982" max="9982" width="12" style="16" customWidth="1"/>
    <col min="9983" max="9983" width="64.7109375" style="16" customWidth="1"/>
    <col min="9984" max="9984" width="9.28515625" style="16"/>
    <col min="9985" max="9985" width="10.7109375" style="16" customWidth="1"/>
    <col min="9986" max="9986" width="12.7109375" style="16" customWidth="1"/>
    <col min="9987" max="9987" width="17.42578125" style="16" customWidth="1"/>
    <col min="9988" max="9988" width="9.28515625" style="16"/>
    <col min="9989" max="9990" width="15.42578125" style="16" bestFit="1" customWidth="1"/>
    <col min="9991" max="9991" width="9.42578125" style="16" bestFit="1" customWidth="1"/>
    <col min="9992" max="10235" width="9.28515625" style="16"/>
    <col min="10236" max="10236" width="13.42578125" style="16" customWidth="1"/>
    <col min="10237" max="10237" width="16.7109375" style="16" customWidth="1"/>
    <col min="10238" max="10238" width="12" style="16" customWidth="1"/>
    <col min="10239" max="10239" width="64.7109375" style="16" customWidth="1"/>
    <col min="10240" max="10240" width="9.28515625" style="16"/>
    <col min="10241" max="10241" width="10.7109375" style="16" customWidth="1"/>
    <col min="10242" max="10242" width="12.7109375" style="16" customWidth="1"/>
    <col min="10243" max="10243" width="17.42578125" style="16" customWidth="1"/>
    <col min="10244" max="10244" width="9.28515625" style="16"/>
    <col min="10245" max="10246" width="15.42578125" style="16" bestFit="1" customWidth="1"/>
    <col min="10247" max="10247" width="9.42578125" style="16" bestFit="1" customWidth="1"/>
    <col min="10248" max="10491" width="9.28515625" style="16"/>
    <col min="10492" max="10492" width="13.42578125" style="16" customWidth="1"/>
    <col min="10493" max="10493" width="16.7109375" style="16" customWidth="1"/>
    <col min="10494" max="10494" width="12" style="16" customWidth="1"/>
    <col min="10495" max="10495" width="64.7109375" style="16" customWidth="1"/>
    <col min="10496" max="10496" width="9.28515625" style="16"/>
    <col min="10497" max="10497" width="10.7109375" style="16" customWidth="1"/>
    <col min="10498" max="10498" width="12.7109375" style="16" customWidth="1"/>
    <col min="10499" max="10499" width="17.42578125" style="16" customWidth="1"/>
    <col min="10500" max="10500" width="9.28515625" style="16"/>
    <col min="10501" max="10502" width="15.42578125" style="16" bestFit="1" customWidth="1"/>
    <col min="10503" max="10503" width="9.42578125" style="16" bestFit="1" customWidth="1"/>
    <col min="10504" max="10747" width="9.28515625" style="16"/>
    <col min="10748" max="10748" width="13.42578125" style="16" customWidth="1"/>
    <col min="10749" max="10749" width="16.7109375" style="16" customWidth="1"/>
    <col min="10750" max="10750" width="12" style="16" customWidth="1"/>
    <col min="10751" max="10751" width="64.7109375" style="16" customWidth="1"/>
    <col min="10752" max="10752" width="9.28515625" style="16"/>
    <col min="10753" max="10753" width="10.7109375" style="16" customWidth="1"/>
    <col min="10754" max="10754" width="12.7109375" style="16" customWidth="1"/>
    <col min="10755" max="10755" width="17.42578125" style="16" customWidth="1"/>
    <col min="10756" max="10756" width="9.28515625" style="16"/>
    <col min="10757" max="10758" width="15.42578125" style="16" bestFit="1" customWidth="1"/>
    <col min="10759" max="10759" width="9.42578125" style="16" bestFit="1" customWidth="1"/>
    <col min="10760" max="11003" width="9.28515625" style="16"/>
    <col min="11004" max="11004" width="13.42578125" style="16" customWidth="1"/>
    <col min="11005" max="11005" width="16.7109375" style="16" customWidth="1"/>
    <col min="11006" max="11006" width="12" style="16" customWidth="1"/>
    <col min="11007" max="11007" width="64.7109375" style="16" customWidth="1"/>
    <col min="11008" max="11008" width="9.28515625" style="16"/>
    <col min="11009" max="11009" width="10.7109375" style="16" customWidth="1"/>
    <col min="11010" max="11010" width="12.7109375" style="16" customWidth="1"/>
    <col min="11011" max="11011" width="17.42578125" style="16" customWidth="1"/>
    <col min="11012" max="11012" width="9.28515625" style="16"/>
    <col min="11013" max="11014" width="15.42578125" style="16" bestFit="1" customWidth="1"/>
    <col min="11015" max="11015" width="9.42578125" style="16" bestFit="1" customWidth="1"/>
    <col min="11016" max="11259" width="9.28515625" style="16"/>
    <col min="11260" max="11260" width="13.42578125" style="16" customWidth="1"/>
    <col min="11261" max="11261" width="16.7109375" style="16" customWidth="1"/>
    <col min="11262" max="11262" width="12" style="16" customWidth="1"/>
    <col min="11263" max="11263" width="64.7109375" style="16" customWidth="1"/>
    <col min="11264" max="11264" width="9.28515625" style="16"/>
    <col min="11265" max="11265" width="10.7109375" style="16" customWidth="1"/>
    <col min="11266" max="11266" width="12.7109375" style="16" customWidth="1"/>
    <col min="11267" max="11267" width="17.42578125" style="16" customWidth="1"/>
    <col min="11268" max="11268" width="9.28515625" style="16"/>
    <col min="11269" max="11270" width="15.42578125" style="16" bestFit="1" customWidth="1"/>
    <col min="11271" max="11271" width="9.42578125" style="16" bestFit="1" customWidth="1"/>
    <col min="11272" max="11515" width="9.28515625" style="16"/>
    <col min="11516" max="11516" width="13.42578125" style="16" customWidth="1"/>
    <col min="11517" max="11517" width="16.7109375" style="16" customWidth="1"/>
    <col min="11518" max="11518" width="12" style="16" customWidth="1"/>
    <col min="11519" max="11519" width="64.7109375" style="16" customWidth="1"/>
    <col min="11520" max="11520" width="9.28515625" style="16"/>
    <col min="11521" max="11521" width="10.7109375" style="16" customWidth="1"/>
    <col min="11522" max="11522" width="12.7109375" style="16" customWidth="1"/>
    <col min="11523" max="11523" width="17.42578125" style="16" customWidth="1"/>
    <col min="11524" max="11524" width="9.28515625" style="16"/>
    <col min="11525" max="11526" width="15.42578125" style="16" bestFit="1" customWidth="1"/>
    <col min="11527" max="11527" width="9.42578125" style="16" bestFit="1" customWidth="1"/>
    <col min="11528" max="11771" width="9.28515625" style="16"/>
    <col min="11772" max="11772" width="13.42578125" style="16" customWidth="1"/>
    <col min="11773" max="11773" width="16.7109375" style="16" customWidth="1"/>
    <col min="11774" max="11774" width="12" style="16" customWidth="1"/>
    <col min="11775" max="11775" width="64.7109375" style="16" customWidth="1"/>
    <col min="11776" max="11776" width="9.28515625" style="16"/>
    <col min="11777" max="11777" width="10.7109375" style="16" customWidth="1"/>
    <col min="11778" max="11778" width="12.7109375" style="16" customWidth="1"/>
    <col min="11779" max="11779" width="17.42578125" style="16" customWidth="1"/>
    <col min="11780" max="11780" width="9.28515625" style="16"/>
    <col min="11781" max="11782" width="15.42578125" style="16" bestFit="1" customWidth="1"/>
    <col min="11783" max="11783" width="9.42578125" style="16" bestFit="1" customWidth="1"/>
    <col min="11784" max="12027" width="9.28515625" style="16"/>
    <col min="12028" max="12028" width="13.42578125" style="16" customWidth="1"/>
    <col min="12029" max="12029" width="16.7109375" style="16" customWidth="1"/>
    <col min="12030" max="12030" width="12" style="16" customWidth="1"/>
    <col min="12031" max="12031" width="64.7109375" style="16" customWidth="1"/>
    <col min="12032" max="12032" width="9.28515625" style="16"/>
    <col min="12033" max="12033" width="10.7109375" style="16" customWidth="1"/>
    <col min="12034" max="12034" width="12.7109375" style="16" customWidth="1"/>
    <col min="12035" max="12035" width="17.42578125" style="16" customWidth="1"/>
    <col min="12036" max="12036" width="9.28515625" style="16"/>
    <col min="12037" max="12038" width="15.42578125" style="16" bestFit="1" customWidth="1"/>
    <col min="12039" max="12039" width="9.42578125" style="16" bestFit="1" customWidth="1"/>
    <col min="12040" max="12283" width="9.28515625" style="16"/>
    <col min="12284" max="12284" width="13.42578125" style="16" customWidth="1"/>
    <col min="12285" max="12285" width="16.7109375" style="16" customWidth="1"/>
    <col min="12286" max="12286" width="12" style="16" customWidth="1"/>
    <col min="12287" max="12287" width="64.7109375" style="16" customWidth="1"/>
    <col min="12288" max="12288" width="9.28515625" style="16"/>
    <col min="12289" max="12289" width="10.7109375" style="16" customWidth="1"/>
    <col min="12290" max="12290" width="12.7109375" style="16" customWidth="1"/>
    <col min="12291" max="12291" width="17.42578125" style="16" customWidth="1"/>
    <col min="12292" max="12292" width="9.28515625" style="16"/>
    <col min="12293" max="12294" width="15.42578125" style="16" bestFit="1" customWidth="1"/>
    <col min="12295" max="12295" width="9.42578125" style="16" bestFit="1" customWidth="1"/>
    <col min="12296" max="12539" width="9.28515625" style="16"/>
    <col min="12540" max="12540" width="13.42578125" style="16" customWidth="1"/>
    <col min="12541" max="12541" width="16.7109375" style="16" customWidth="1"/>
    <col min="12542" max="12542" width="12" style="16" customWidth="1"/>
    <col min="12543" max="12543" width="64.7109375" style="16" customWidth="1"/>
    <col min="12544" max="12544" width="9.28515625" style="16"/>
    <col min="12545" max="12545" width="10.7109375" style="16" customWidth="1"/>
    <col min="12546" max="12546" width="12.7109375" style="16" customWidth="1"/>
    <col min="12547" max="12547" width="17.42578125" style="16" customWidth="1"/>
    <col min="12548" max="12548" width="9.28515625" style="16"/>
    <col min="12549" max="12550" width="15.42578125" style="16" bestFit="1" customWidth="1"/>
    <col min="12551" max="12551" width="9.42578125" style="16" bestFit="1" customWidth="1"/>
    <col min="12552" max="12795" width="9.28515625" style="16"/>
    <col min="12796" max="12796" width="13.42578125" style="16" customWidth="1"/>
    <col min="12797" max="12797" width="16.7109375" style="16" customWidth="1"/>
    <col min="12798" max="12798" width="12" style="16" customWidth="1"/>
    <col min="12799" max="12799" width="64.7109375" style="16" customWidth="1"/>
    <col min="12800" max="12800" width="9.28515625" style="16"/>
    <col min="12801" max="12801" width="10.7109375" style="16" customWidth="1"/>
    <col min="12802" max="12802" width="12.7109375" style="16" customWidth="1"/>
    <col min="12803" max="12803" width="17.42578125" style="16" customWidth="1"/>
    <col min="12804" max="12804" width="9.28515625" style="16"/>
    <col min="12805" max="12806" width="15.42578125" style="16" bestFit="1" customWidth="1"/>
    <col min="12807" max="12807" width="9.42578125" style="16" bestFit="1" customWidth="1"/>
    <col min="12808" max="13051" width="9.28515625" style="16"/>
    <col min="13052" max="13052" width="13.42578125" style="16" customWidth="1"/>
    <col min="13053" max="13053" width="16.7109375" style="16" customWidth="1"/>
    <col min="13054" max="13054" width="12" style="16" customWidth="1"/>
    <col min="13055" max="13055" width="64.7109375" style="16" customWidth="1"/>
    <col min="13056" max="13056" width="9.28515625" style="16"/>
    <col min="13057" max="13057" width="10.7109375" style="16" customWidth="1"/>
    <col min="13058" max="13058" width="12.7109375" style="16" customWidth="1"/>
    <col min="13059" max="13059" width="17.42578125" style="16" customWidth="1"/>
    <col min="13060" max="13060" width="9.28515625" style="16"/>
    <col min="13061" max="13062" width="15.42578125" style="16" bestFit="1" customWidth="1"/>
    <col min="13063" max="13063" width="9.42578125" style="16" bestFit="1" customWidth="1"/>
    <col min="13064" max="13307" width="9.28515625" style="16"/>
    <col min="13308" max="13308" width="13.42578125" style="16" customWidth="1"/>
    <col min="13309" max="13309" width="16.7109375" style="16" customWidth="1"/>
    <col min="13310" max="13310" width="12" style="16" customWidth="1"/>
    <col min="13311" max="13311" width="64.7109375" style="16" customWidth="1"/>
    <col min="13312" max="13312" width="9.28515625" style="16"/>
    <col min="13313" max="13313" width="10.7109375" style="16" customWidth="1"/>
    <col min="13314" max="13314" width="12.7109375" style="16" customWidth="1"/>
    <col min="13315" max="13315" width="17.42578125" style="16" customWidth="1"/>
    <col min="13316" max="13316" width="9.28515625" style="16"/>
    <col min="13317" max="13318" width="15.42578125" style="16" bestFit="1" customWidth="1"/>
    <col min="13319" max="13319" width="9.42578125" style="16" bestFit="1" customWidth="1"/>
    <col min="13320" max="13563" width="9.28515625" style="16"/>
    <col min="13564" max="13564" width="13.42578125" style="16" customWidth="1"/>
    <col min="13565" max="13565" width="16.7109375" style="16" customWidth="1"/>
    <col min="13566" max="13566" width="12" style="16" customWidth="1"/>
    <col min="13567" max="13567" width="64.7109375" style="16" customWidth="1"/>
    <col min="13568" max="13568" width="9.28515625" style="16"/>
    <col min="13569" max="13569" width="10.7109375" style="16" customWidth="1"/>
    <col min="13570" max="13570" width="12.7109375" style="16" customWidth="1"/>
    <col min="13571" max="13571" width="17.42578125" style="16" customWidth="1"/>
    <col min="13572" max="13572" width="9.28515625" style="16"/>
    <col min="13573" max="13574" width="15.42578125" style="16" bestFit="1" customWidth="1"/>
    <col min="13575" max="13575" width="9.42578125" style="16" bestFit="1" customWidth="1"/>
    <col min="13576" max="13819" width="9.28515625" style="16"/>
    <col min="13820" max="13820" width="13.42578125" style="16" customWidth="1"/>
    <col min="13821" max="13821" width="16.7109375" style="16" customWidth="1"/>
    <col min="13822" max="13822" width="12" style="16" customWidth="1"/>
    <col min="13823" max="13823" width="64.7109375" style="16" customWidth="1"/>
    <col min="13824" max="13824" width="9.28515625" style="16"/>
    <col min="13825" max="13825" width="10.7109375" style="16" customWidth="1"/>
    <col min="13826" max="13826" width="12.7109375" style="16" customWidth="1"/>
    <col min="13827" max="13827" width="17.42578125" style="16" customWidth="1"/>
    <col min="13828" max="13828" width="9.28515625" style="16"/>
    <col min="13829" max="13830" width="15.42578125" style="16" bestFit="1" customWidth="1"/>
    <col min="13831" max="13831" width="9.42578125" style="16" bestFit="1" customWidth="1"/>
    <col min="13832" max="14075" width="9.28515625" style="16"/>
    <col min="14076" max="14076" width="13.42578125" style="16" customWidth="1"/>
    <col min="14077" max="14077" width="16.7109375" style="16" customWidth="1"/>
    <col min="14078" max="14078" width="12" style="16" customWidth="1"/>
    <col min="14079" max="14079" width="64.7109375" style="16" customWidth="1"/>
    <col min="14080" max="14080" width="9.28515625" style="16"/>
    <col min="14081" max="14081" width="10.7109375" style="16" customWidth="1"/>
    <col min="14082" max="14082" width="12.7109375" style="16" customWidth="1"/>
    <col min="14083" max="14083" width="17.42578125" style="16" customWidth="1"/>
    <col min="14084" max="14084" width="9.28515625" style="16"/>
    <col min="14085" max="14086" width="15.42578125" style="16" bestFit="1" customWidth="1"/>
    <col min="14087" max="14087" width="9.42578125" style="16" bestFit="1" customWidth="1"/>
    <col min="14088" max="14331" width="9.28515625" style="16"/>
    <col min="14332" max="14332" width="13.42578125" style="16" customWidth="1"/>
    <col min="14333" max="14333" width="16.7109375" style="16" customWidth="1"/>
    <col min="14334" max="14334" width="12" style="16" customWidth="1"/>
    <col min="14335" max="14335" width="64.7109375" style="16" customWidth="1"/>
    <col min="14336" max="14336" width="9.28515625" style="16"/>
    <col min="14337" max="14337" width="10.7109375" style="16" customWidth="1"/>
    <col min="14338" max="14338" width="12.7109375" style="16" customWidth="1"/>
    <col min="14339" max="14339" width="17.42578125" style="16" customWidth="1"/>
    <col min="14340" max="14340" width="9.28515625" style="16"/>
    <col min="14341" max="14342" width="15.42578125" style="16" bestFit="1" customWidth="1"/>
    <col min="14343" max="14343" width="9.42578125" style="16" bestFit="1" customWidth="1"/>
    <col min="14344" max="14587" width="9.28515625" style="16"/>
    <col min="14588" max="14588" width="13.42578125" style="16" customWidth="1"/>
    <col min="14589" max="14589" width="16.7109375" style="16" customWidth="1"/>
    <col min="14590" max="14590" width="12" style="16" customWidth="1"/>
    <col min="14591" max="14591" width="64.7109375" style="16" customWidth="1"/>
    <col min="14592" max="14592" width="9.28515625" style="16"/>
    <col min="14593" max="14593" width="10.7109375" style="16" customWidth="1"/>
    <col min="14594" max="14594" width="12.7109375" style="16" customWidth="1"/>
    <col min="14595" max="14595" width="17.42578125" style="16" customWidth="1"/>
    <col min="14596" max="14596" width="9.28515625" style="16"/>
    <col min="14597" max="14598" width="15.42578125" style="16" bestFit="1" customWidth="1"/>
    <col min="14599" max="14599" width="9.42578125" style="16" bestFit="1" customWidth="1"/>
    <col min="14600" max="14843" width="9.28515625" style="16"/>
    <col min="14844" max="14844" width="13.42578125" style="16" customWidth="1"/>
    <col min="14845" max="14845" width="16.7109375" style="16" customWidth="1"/>
    <col min="14846" max="14846" width="12" style="16" customWidth="1"/>
    <col min="14847" max="14847" width="64.7109375" style="16" customWidth="1"/>
    <col min="14848" max="14848" width="9.28515625" style="16"/>
    <col min="14849" max="14849" width="10.7109375" style="16" customWidth="1"/>
    <col min="14850" max="14850" width="12.7109375" style="16" customWidth="1"/>
    <col min="14851" max="14851" width="17.42578125" style="16" customWidth="1"/>
    <col min="14852" max="14852" width="9.28515625" style="16"/>
    <col min="14853" max="14854" width="15.42578125" style="16" bestFit="1" customWidth="1"/>
    <col min="14855" max="14855" width="9.42578125" style="16" bestFit="1" customWidth="1"/>
    <col min="14856" max="15099" width="9.28515625" style="16"/>
    <col min="15100" max="15100" width="13.42578125" style="16" customWidth="1"/>
    <col min="15101" max="15101" width="16.7109375" style="16" customWidth="1"/>
    <col min="15102" max="15102" width="12" style="16" customWidth="1"/>
    <col min="15103" max="15103" width="64.7109375" style="16" customWidth="1"/>
    <col min="15104" max="15104" width="9.28515625" style="16"/>
    <col min="15105" max="15105" width="10.7109375" style="16" customWidth="1"/>
    <col min="15106" max="15106" width="12.7109375" style="16" customWidth="1"/>
    <col min="15107" max="15107" width="17.42578125" style="16" customWidth="1"/>
    <col min="15108" max="15108" width="9.28515625" style="16"/>
    <col min="15109" max="15110" width="15.42578125" style="16" bestFit="1" customWidth="1"/>
    <col min="15111" max="15111" width="9.42578125" style="16" bestFit="1" customWidth="1"/>
    <col min="15112" max="15355" width="9.28515625" style="16"/>
    <col min="15356" max="15356" width="13.42578125" style="16" customWidth="1"/>
    <col min="15357" max="15357" width="16.7109375" style="16" customWidth="1"/>
    <col min="15358" max="15358" width="12" style="16" customWidth="1"/>
    <col min="15359" max="15359" width="64.7109375" style="16" customWidth="1"/>
    <col min="15360" max="15360" width="9.28515625" style="16"/>
    <col min="15361" max="15361" width="10.7109375" style="16" customWidth="1"/>
    <col min="15362" max="15362" width="12.7109375" style="16" customWidth="1"/>
    <col min="15363" max="15363" width="17.42578125" style="16" customWidth="1"/>
    <col min="15364" max="15364" width="9.28515625" style="16"/>
    <col min="15365" max="15366" width="15.42578125" style="16" bestFit="1" customWidth="1"/>
    <col min="15367" max="15367" width="9.42578125" style="16" bestFit="1" customWidth="1"/>
    <col min="15368" max="15611" width="9.28515625" style="16"/>
    <col min="15612" max="15612" width="13.42578125" style="16" customWidth="1"/>
    <col min="15613" max="15613" width="16.7109375" style="16" customWidth="1"/>
    <col min="15614" max="15614" width="12" style="16" customWidth="1"/>
    <col min="15615" max="15615" width="64.7109375" style="16" customWidth="1"/>
    <col min="15616" max="15616" width="9.28515625" style="16"/>
    <col min="15617" max="15617" width="10.7109375" style="16" customWidth="1"/>
    <col min="15618" max="15618" width="12.7109375" style="16" customWidth="1"/>
    <col min="15619" max="15619" width="17.42578125" style="16" customWidth="1"/>
    <col min="15620" max="15620" width="9.28515625" style="16"/>
    <col min="15621" max="15622" width="15.42578125" style="16" bestFit="1" customWidth="1"/>
    <col min="15623" max="15623" width="9.42578125" style="16" bestFit="1" customWidth="1"/>
    <col min="15624" max="15867" width="9.28515625" style="16"/>
    <col min="15868" max="15868" width="13.42578125" style="16" customWidth="1"/>
    <col min="15869" max="15869" width="16.7109375" style="16" customWidth="1"/>
    <col min="15870" max="15870" width="12" style="16" customWidth="1"/>
    <col min="15871" max="15871" width="64.7109375" style="16" customWidth="1"/>
    <col min="15872" max="15872" width="9.28515625" style="16"/>
    <col min="15873" max="15873" width="10.7109375" style="16" customWidth="1"/>
    <col min="15874" max="15874" width="12.7109375" style="16" customWidth="1"/>
    <col min="15875" max="15875" width="17.42578125" style="16" customWidth="1"/>
    <col min="15876" max="15876" width="9.28515625" style="16"/>
    <col min="15877" max="15878" width="15.42578125" style="16" bestFit="1" customWidth="1"/>
    <col min="15879" max="15879" width="9.42578125" style="16" bestFit="1" customWidth="1"/>
    <col min="15880" max="16123" width="9.28515625" style="16"/>
    <col min="16124" max="16124" width="13.42578125" style="16" customWidth="1"/>
    <col min="16125" max="16125" width="16.7109375" style="16" customWidth="1"/>
    <col min="16126" max="16126" width="12" style="16" customWidth="1"/>
    <col min="16127" max="16127" width="64.7109375" style="16" customWidth="1"/>
    <col min="16128" max="16128" width="9.28515625" style="16"/>
    <col min="16129" max="16129" width="10.7109375" style="16" customWidth="1"/>
    <col min="16130" max="16130" width="12.7109375" style="16" customWidth="1"/>
    <col min="16131" max="16131" width="17.42578125" style="16" customWidth="1"/>
    <col min="16132" max="16132" width="9.28515625" style="16"/>
    <col min="16133" max="16134" width="15.42578125" style="16" bestFit="1" customWidth="1"/>
    <col min="16135" max="16135" width="9.42578125" style="16" bestFit="1" customWidth="1"/>
    <col min="16136" max="16384" width="9.28515625" style="16"/>
  </cols>
  <sheetData>
    <row r="1" spans="2:12" ht="13.5" thickBot="1" x14ac:dyDescent="0.3">
      <c r="D1" s="271"/>
      <c r="E1" s="18"/>
      <c r="F1" s="17"/>
      <c r="G1" s="39"/>
      <c r="H1" s="40"/>
      <c r="I1" s="40"/>
      <c r="J1" s="272"/>
    </row>
    <row r="2" spans="2:12" ht="12.75" customHeight="1" x14ac:dyDescent="0.25">
      <c r="B2" s="681"/>
      <c r="C2" s="682"/>
      <c r="D2" s="609" t="s">
        <v>836</v>
      </c>
      <c r="E2" s="610"/>
      <c r="F2" s="610"/>
      <c r="G2" s="610"/>
      <c r="H2" s="610"/>
      <c r="I2" s="610"/>
      <c r="J2" s="610"/>
      <c r="K2" s="610"/>
      <c r="L2" s="611"/>
    </row>
    <row r="3" spans="2:12" ht="12.75" customHeight="1" x14ac:dyDescent="0.25">
      <c r="B3" s="541"/>
      <c r="C3" s="683"/>
      <c r="D3" s="876"/>
      <c r="E3" s="877"/>
      <c r="F3" s="877"/>
      <c r="G3" s="877"/>
      <c r="H3" s="877"/>
      <c r="I3" s="877"/>
      <c r="J3" s="877"/>
      <c r="K3" s="877"/>
      <c r="L3" s="878"/>
    </row>
    <row r="4" spans="2:12" ht="12.75" customHeight="1" thickBot="1" x14ac:dyDescent="0.3">
      <c r="B4" s="541"/>
      <c r="C4" s="683"/>
      <c r="D4" s="879"/>
      <c r="E4" s="880"/>
      <c r="F4" s="880"/>
      <c r="G4" s="880"/>
      <c r="H4" s="880"/>
      <c r="I4" s="880"/>
      <c r="J4" s="880"/>
      <c r="K4" s="880"/>
      <c r="L4" s="881"/>
    </row>
    <row r="5" spans="2:12" ht="15" customHeight="1" x14ac:dyDescent="0.25">
      <c r="B5" s="541"/>
      <c r="C5" s="683"/>
      <c r="D5" s="394" t="str">
        <f>'PLANILHA ORÇAMENTÁRIA'!D4</f>
        <v>MUNICÍPIO:</v>
      </c>
      <c r="E5" s="766" t="str">
        <f>'PLANILHA ORÇAMENTÁRIA'!E4</f>
        <v>SANTO ANTÔNIO DOS LOPES - MA</v>
      </c>
      <c r="F5" s="766"/>
      <c r="G5" s="766"/>
      <c r="H5" s="766"/>
      <c r="I5" s="882" t="s">
        <v>597</v>
      </c>
      <c r="J5" s="882"/>
      <c r="K5" s="882"/>
      <c r="L5" s="395">
        <f>'Comp.Cust.'!L4</f>
        <v>0.49669999999999997</v>
      </c>
    </row>
    <row r="6" spans="2:12" ht="28.5" customHeight="1" x14ac:dyDescent="0.25">
      <c r="B6" s="541"/>
      <c r="C6" s="683"/>
      <c r="D6" s="293" t="str">
        <f>'PLANILHA ORÇAMENTÁRIA'!D5</f>
        <v>LOCALIDADE:</v>
      </c>
      <c r="E6" s="768" t="str">
        <f>'PLANILHA ORÇAMENTÁRIA'!E5</f>
        <v>ESTRADA DE ACESSO BAIXÃO DO LERIANO</v>
      </c>
      <c r="F6" s="768"/>
      <c r="G6" s="768"/>
      <c r="H6" s="768"/>
      <c r="I6" s="883" t="s">
        <v>596</v>
      </c>
      <c r="J6" s="883"/>
      <c r="K6" s="883"/>
      <c r="L6" s="396">
        <f>'Comp.Cust.'!L5</f>
        <v>0.86609999999999987</v>
      </c>
    </row>
    <row r="7" spans="2:12" ht="15" customHeight="1" thickBot="1" x14ac:dyDescent="0.3">
      <c r="B7" s="541"/>
      <c r="C7" s="683"/>
      <c r="D7" s="397" t="str">
        <f>'PLANILHA ORÇAMENTÁRIA'!D6</f>
        <v>EXTENSÃO:</v>
      </c>
      <c r="E7" s="897" t="str">
        <f>'PLANILHA ORÇAMENTÁRIA'!E6</f>
        <v>1.650,00 Metros</v>
      </c>
      <c r="F7" s="897"/>
      <c r="G7" s="897"/>
      <c r="H7" s="897"/>
      <c r="I7" s="884" t="s">
        <v>253</v>
      </c>
      <c r="J7" s="884"/>
      <c r="K7" s="884"/>
      <c r="L7" s="398">
        <f>'Comp.Cust.'!L6</f>
        <v>0.25</v>
      </c>
    </row>
    <row r="8" spans="2:12" ht="30" customHeight="1" x14ac:dyDescent="0.25">
      <c r="B8" s="894" t="s">
        <v>578</v>
      </c>
      <c r="C8" s="895"/>
      <c r="D8" s="895"/>
      <c r="E8" s="895"/>
      <c r="F8" s="895"/>
      <c r="G8" s="895"/>
      <c r="H8" s="895"/>
      <c r="I8" s="895"/>
      <c r="J8" s="895"/>
      <c r="K8" s="895"/>
      <c r="L8" s="896"/>
    </row>
    <row r="9" spans="2:12" ht="30" customHeight="1" x14ac:dyDescent="0.25">
      <c r="B9" s="901" t="s">
        <v>256</v>
      </c>
      <c r="C9" s="676"/>
      <c r="D9" s="677"/>
      <c r="E9" s="275" t="s">
        <v>259</v>
      </c>
      <c r="F9" s="275" t="s">
        <v>260</v>
      </c>
      <c r="G9" s="275" t="s">
        <v>261</v>
      </c>
      <c r="H9" s="276" t="s">
        <v>262</v>
      </c>
      <c r="I9" s="277" t="s">
        <v>5</v>
      </c>
      <c r="J9" s="278" t="s">
        <v>577</v>
      </c>
      <c r="K9" s="275" t="s">
        <v>579</v>
      </c>
      <c r="L9" s="418" t="s">
        <v>696</v>
      </c>
    </row>
    <row r="10" spans="2:12" ht="30" customHeight="1" x14ac:dyDescent="0.25">
      <c r="B10" s="898" t="str">
        <f>'PLANILHA ORÇAMENTÁRIA'!B24</f>
        <v>3.3</v>
      </c>
      <c r="C10" s="899"/>
      <c r="D10" s="900"/>
      <c r="E10" s="289" t="str">
        <f>'PLANILHA ORÇAMENTÁRIA'!E24</f>
        <v>CORPO DE BUEIRO SIMPLES TUBULAR D= 1000 mm</v>
      </c>
      <c r="F10" s="99" t="str">
        <f>'PLANILHA ORÇAMENTÁRIA'!F24</f>
        <v>M</v>
      </c>
      <c r="G10" s="422">
        <f>'PLANILHA ORÇAMENTÁRIA'!G24</f>
        <v>24</v>
      </c>
      <c r="H10" s="280">
        <f>'PLANILHA ORÇAMENTÁRIA'!H24</f>
        <v>538.21</v>
      </c>
      <c r="I10" s="403">
        <f t="shared" ref="I10:I21" si="0">G10*H10</f>
        <v>12917.04</v>
      </c>
      <c r="J10" s="281">
        <f>I10/$L$23</f>
        <v>0.21540527431826934</v>
      </c>
      <c r="K10" s="282">
        <f>J10</f>
        <v>0.21540527431826934</v>
      </c>
      <c r="L10" s="643" t="s">
        <v>572</v>
      </c>
    </row>
    <row r="11" spans="2:12" ht="40.15" customHeight="1" x14ac:dyDescent="0.25">
      <c r="B11" s="546" t="str">
        <f>'PLANILHA ORÇAMENTÁRIA'!B18</f>
        <v>2.7</v>
      </c>
      <c r="C11" s="547"/>
      <c r="D11" s="902"/>
      <c r="E11" s="289" t="str">
        <f>'PLANILHA ORÇAMENTÁRIA'!E18</f>
        <v>ESC. CARGA TRANSPORTE MATERIAL 1ª CATEGORIA DMT = 3.000,00  COM ESPALHAMENTO</v>
      </c>
      <c r="F11" s="99" t="str">
        <f>'PLANILHA ORÇAMENTÁRIA'!F18</f>
        <v>M³</v>
      </c>
      <c r="G11" s="422">
        <f>'PLANILHA ORÇAMENTÁRIA'!G18</f>
        <v>856.8</v>
      </c>
      <c r="H11" s="280">
        <f>'PLANILHA ORÇAMENTÁRIA'!H18</f>
        <v>8.33</v>
      </c>
      <c r="I11" s="403">
        <f t="shared" si="0"/>
        <v>7137.1439999999993</v>
      </c>
      <c r="J11" s="281">
        <f t="shared" ref="J11:J21" si="1">I11/$L$23</f>
        <v>0.11901940856179045</v>
      </c>
      <c r="K11" s="282">
        <f>J11+K10</f>
        <v>0.33442468288005978</v>
      </c>
      <c r="L11" s="643"/>
    </row>
    <row r="12" spans="2:12" ht="30" customHeight="1" x14ac:dyDescent="0.25">
      <c r="B12" s="898" t="str">
        <f>'PLANILHA ORÇAMENTÁRIA'!B19</f>
        <v>2.8</v>
      </c>
      <c r="C12" s="899"/>
      <c r="D12" s="900"/>
      <c r="E12" s="289" t="str">
        <f>'PLANILHA ORÇAMENTÁRIA'!E19</f>
        <v>BASE SOLO ESTABILIZADO GRANUL. S/ MISTURA</v>
      </c>
      <c r="F12" s="99" t="str">
        <f>'PLANILHA ORÇAMENTÁRIA'!F19</f>
        <v>M³</v>
      </c>
      <c r="G12" s="422">
        <f>'PLANILHA ORÇAMENTÁRIA'!G19</f>
        <v>856.8</v>
      </c>
      <c r="H12" s="280">
        <f>'PLANILHA ORÇAMENTÁRIA'!H19</f>
        <v>7.15</v>
      </c>
      <c r="I12" s="403">
        <f t="shared" si="0"/>
        <v>6126.12</v>
      </c>
      <c r="J12" s="281">
        <f t="shared" si="1"/>
        <v>0.10215951635255724</v>
      </c>
      <c r="K12" s="282">
        <f t="shared" ref="K12:K21" si="2">J12+K11</f>
        <v>0.43658419923261704</v>
      </c>
      <c r="L12" s="643"/>
    </row>
    <row r="13" spans="2:12" ht="30" customHeight="1" x14ac:dyDescent="0.25">
      <c r="B13" s="898" t="str">
        <f>'PLANILHA ORÇAMENTÁRIA'!B15</f>
        <v>2.3</v>
      </c>
      <c r="C13" s="899"/>
      <c r="D13" s="900"/>
      <c r="E13" s="289" t="str">
        <f>'PLANILHA ORÇAMENTÁRIA'!E15</f>
        <v>Transp. local c/ basc. 14m3 rodov. não pav (restr)</v>
      </c>
      <c r="F13" s="99" t="str">
        <f>'PLANILHA ORÇAMENTÁRIA'!F15</f>
        <v>TxKM</v>
      </c>
      <c r="G13" s="422">
        <f>'PLANILHA ORÇAMENTÁRIA'!G15</f>
        <v>19958.400000000001</v>
      </c>
      <c r="H13" s="280">
        <f>'PLANILHA ORÇAMENTÁRIA'!H15</f>
        <v>0.47</v>
      </c>
      <c r="I13" s="403">
        <f t="shared" si="0"/>
        <v>9380.4480000000003</v>
      </c>
      <c r="J13" s="281">
        <f t="shared" si="1"/>
        <v>0.15642887028825961</v>
      </c>
      <c r="K13" s="282">
        <f t="shared" si="2"/>
        <v>0.59301306952087662</v>
      </c>
      <c r="L13" s="643"/>
    </row>
    <row r="14" spans="2:12" ht="30" customHeight="1" x14ac:dyDescent="0.25">
      <c r="B14" s="898" t="str">
        <f>'PLANILHA ORÇAMENTÁRIA'!B23</f>
        <v>3.2</v>
      </c>
      <c r="C14" s="899"/>
      <c r="D14" s="900"/>
      <c r="E14" s="289" t="str">
        <f>'PLANILHA ORÇAMENTÁRIA'!E23</f>
        <v>CORPO DE BUEIRO SIMPLES TUBULAR D= 800 mm</v>
      </c>
      <c r="F14" s="99" t="str">
        <f>'PLANILHA ORÇAMENTÁRIA'!F23</f>
        <v>M</v>
      </c>
      <c r="G14" s="422">
        <f>'PLANILHA ORÇAMENTÁRIA'!G23</f>
        <v>16</v>
      </c>
      <c r="H14" s="280">
        <f>'PLANILHA ORÇAMENTÁRIA'!H23</f>
        <v>378.76</v>
      </c>
      <c r="I14" s="403">
        <f t="shared" si="0"/>
        <v>6060.16</v>
      </c>
      <c r="J14" s="281">
        <f t="shared" si="1"/>
        <v>0.10105956374003665</v>
      </c>
      <c r="K14" s="282">
        <f t="shared" si="2"/>
        <v>0.69407263326091329</v>
      </c>
      <c r="L14" s="643"/>
    </row>
    <row r="15" spans="2:12" ht="74.45" customHeight="1" x14ac:dyDescent="0.25">
      <c r="B15" s="898" t="str">
        <f>'PLANILHA ORÇAMENTÁRIA'!B26</f>
        <v>3.5</v>
      </c>
      <c r="C15" s="899"/>
      <c r="D15" s="900"/>
      <c r="E15" s="289" t="str">
        <f>'PLANILHA ORÇAMENTÁRIA'!E26</f>
        <v>BOCA PARA BUEIRO SIMPLES TUBULAR, DIAMETRO =1,00M, EM CONCRETO CICLOPICO, INCLUINDO FORMAS, ESCAVACAO, REATERRO E MATERIAIS, EXCLUINDO MATERIAL REATERRO JAZIDA E TRANSPORTE.</v>
      </c>
      <c r="F15" s="99" t="str">
        <f>'PLANILHA ORÇAMENTÁRIA'!F26</f>
        <v>UND</v>
      </c>
      <c r="G15" s="422">
        <f>'PLANILHA ORÇAMENTÁRIA'!G26</f>
        <v>2</v>
      </c>
      <c r="H15" s="280">
        <f>'PLANILHA ORÇAMENTÁRIA'!H26</f>
        <v>2266.9</v>
      </c>
      <c r="I15" s="403">
        <f t="shared" si="0"/>
        <v>4533.8</v>
      </c>
      <c r="J15" s="281">
        <f t="shared" si="1"/>
        <v>7.5605899858184958E-2</v>
      </c>
      <c r="K15" s="282">
        <f t="shared" si="2"/>
        <v>0.76967853311909828</v>
      </c>
      <c r="L15" s="903" t="s">
        <v>573</v>
      </c>
    </row>
    <row r="16" spans="2:12" ht="30" customHeight="1" x14ac:dyDescent="0.25">
      <c r="B16" s="898" t="str">
        <f>'PLANILHA ORÇAMENTÁRIA'!B17</f>
        <v>2.6</v>
      </c>
      <c r="C16" s="899"/>
      <c r="D16" s="900"/>
      <c r="E16" s="289" t="str">
        <f>'PLANILHA ORÇAMENTÁRIA'!E17</f>
        <v>COMPACTAÇÃO DE ATERROS A 95% PROCTOR NORMAL</v>
      </c>
      <c r="F16" s="99" t="str">
        <f>'PLANILHA ORÇAMENTÁRIA'!F17</f>
        <v>M³</v>
      </c>
      <c r="G16" s="422">
        <f>'PLANILHA ORÇAMENTÁRIA'!G17</f>
        <v>1980</v>
      </c>
      <c r="H16" s="280">
        <f>'PLANILHA ORÇAMENTÁRIA'!H17</f>
        <v>3.1</v>
      </c>
      <c r="I16" s="403">
        <f t="shared" si="0"/>
        <v>6138</v>
      </c>
      <c r="J16" s="281">
        <f t="shared" si="1"/>
        <v>0.10235762789040964</v>
      </c>
      <c r="K16" s="282">
        <f t="shared" si="2"/>
        <v>0.87203616100950798</v>
      </c>
      <c r="L16" s="904"/>
    </row>
    <row r="17" spans="2:12" s="18" customFormat="1" ht="30" customHeight="1" x14ac:dyDescent="0.25">
      <c r="B17" s="898" t="str">
        <f>'PLANILHA ORÇAMENTÁRIA'!B25</f>
        <v>3.4</v>
      </c>
      <c r="C17" s="899"/>
      <c r="D17" s="900"/>
      <c r="E17" s="289" t="str">
        <f>'PLANILHA ORÇAMENTÁRIA'!E25</f>
        <v>BOCA PARA BUEIRO SIMPLES TUBULAR, DIAMETRO =0,80M, EM CONCRETO CICLOPICO</v>
      </c>
      <c r="F17" s="99" t="str">
        <f>'PLANILHA ORÇAMENTÁRIA'!F25</f>
        <v>UND</v>
      </c>
      <c r="G17" s="423">
        <f>'PLANILHA ORÇAMENTÁRIA'!G25</f>
        <v>2</v>
      </c>
      <c r="H17" s="421">
        <f>'PLANILHA ORÇAMENTÁRIA'!H25</f>
        <v>1523.66</v>
      </c>
      <c r="I17" s="403">
        <f t="shared" si="0"/>
        <v>3047.32</v>
      </c>
      <c r="J17" s="281">
        <f t="shared" si="1"/>
        <v>5.0817277064679561E-2</v>
      </c>
      <c r="K17" s="282">
        <f t="shared" si="2"/>
        <v>0.92285343807418752</v>
      </c>
      <c r="L17" s="643" t="s">
        <v>575</v>
      </c>
    </row>
    <row r="18" spans="2:12" s="18" customFormat="1" ht="44.45" customHeight="1" x14ac:dyDescent="0.25">
      <c r="B18" s="898" t="str">
        <f>'PLANILHA ORÇAMENTÁRIA'!B16</f>
        <v>2.4</v>
      </c>
      <c r="C18" s="899"/>
      <c r="D18" s="900"/>
      <c r="E18" s="289" t="str">
        <f>'PLANILHA ORÇAMENTÁRIA'!E16</f>
        <v>LIMPEZA MECANIZADA DE TERRENO COM REMOÇÃO DE CAMADA VEGETAL, UTILIZANDO MOTONIVELADORA</v>
      </c>
      <c r="F18" s="99" t="str">
        <f>'PLANILHA ORÇAMENTÁRIA'!F16</f>
        <v>M²</v>
      </c>
      <c r="G18" s="422">
        <f>'PLANILHA ORÇAMENTÁRIA'!G16</f>
        <v>9900</v>
      </c>
      <c r="H18" s="280">
        <f>'PLANILHA ORÇAMENTÁRIA'!H16</f>
        <v>0.22</v>
      </c>
      <c r="I18" s="403">
        <f t="shared" si="0"/>
        <v>2178</v>
      </c>
      <c r="J18" s="281">
        <f t="shared" si="1"/>
        <v>3.632044860627439E-2</v>
      </c>
      <c r="K18" s="282">
        <f t="shared" si="2"/>
        <v>0.95917388668046188</v>
      </c>
      <c r="L18" s="643"/>
    </row>
    <row r="19" spans="2:12" ht="30" customHeight="1" x14ac:dyDescent="0.25">
      <c r="B19" s="898" t="str">
        <f>'PLANILHA ORÇAMENTÁRIA'!B12</f>
        <v>1.4</v>
      </c>
      <c r="C19" s="899"/>
      <c r="D19" s="900"/>
      <c r="E19" s="289" t="str">
        <f>'PLANILHA ORÇAMENTÁRIA'!E12</f>
        <v xml:space="preserve">PLACA INDICATIVA DA OBRA 3,00X2,00M </v>
      </c>
      <c r="F19" s="99" t="str">
        <f>'PLANILHA ORÇAMENTÁRIA'!F12</f>
        <v>M²</v>
      </c>
      <c r="G19" s="422">
        <f>'PLANILHA ORÇAMENTÁRIA'!G12</f>
        <v>6</v>
      </c>
      <c r="H19" s="280">
        <f>'PLANILHA ORÇAMENTÁRIA'!H12</f>
        <v>297.84008000000006</v>
      </c>
      <c r="I19" s="403">
        <f t="shared" si="0"/>
        <v>1787.0404800000003</v>
      </c>
      <c r="J19" s="281">
        <f t="shared" si="1"/>
        <v>2.9800786001456352E-2</v>
      </c>
      <c r="K19" s="282">
        <f t="shared" si="2"/>
        <v>0.98897467268191819</v>
      </c>
      <c r="L19" s="643"/>
    </row>
    <row r="20" spans="2:12" s="18" customFormat="1" ht="30" customHeight="1" x14ac:dyDescent="0.25">
      <c r="B20" s="898" t="str">
        <f>'PLANILHA ORÇAMENTÁRIA'!B22</f>
        <v>3.1</v>
      </c>
      <c r="C20" s="899"/>
      <c r="D20" s="900"/>
      <c r="E20" s="289" t="str">
        <f>'PLANILHA ORÇAMENTÁRIA'!E22</f>
        <v>Escavação mecânica de vala em material de 1ª categoria</v>
      </c>
      <c r="F20" s="99" t="str">
        <f>'PLANILHA ORÇAMENTÁRIA'!F22</f>
        <v>M³</v>
      </c>
      <c r="G20" s="422">
        <f>'PLANILHA ORÇAMENTÁRIA'!G22</f>
        <v>92.415999999999997</v>
      </c>
      <c r="H20" s="280">
        <f>'PLANILHA ORÇAMENTÁRIA'!H22</f>
        <v>4.2</v>
      </c>
      <c r="I20" s="403">
        <f t="shared" si="0"/>
        <v>388.1472</v>
      </c>
      <c r="J20" s="281">
        <f t="shared" si="1"/>
        <v>6.4727642007664406E-3</v>
      </c>
      <c r="K20" s="282">
        <f t="shared" si="2"/>
        <v>0.99544743688268467</v>
      </c>
      <c r="L20" s="643"/>
    </row>
    <row r="21" spans="2:12" s="18" customFormat="1" ht="30" customHeight="1" x14ac:dyDescent="0.25">
      <c r="B21" s="898" t="str">
        <f>'PLANILHA ORÇAMENTÁRIA'!B11</f>
        <v>1.1</v>
      </c>
      <c r="C21" s="899"/>
      <c r="D21" s="900"/>
      <c r="E21" s="289" t="str">
        <f>'PLANILHA ORÇAMENTÁRIA'!E11</f>
        <v>TAXA DE REGISTRO NO CREA</v>
      </c>
      <c r="F21" s="99" t="str">
        <f>'PLANILHA ORÇAMENTÁRIA'!F11</f>
        <v>UND</v>
      </c>
      <c r="G21" s="422">
        <f>'PLANILHA ORÇAMENTÁRIA'!G11</f>
        <v>1</v>
      </c>
      <c r="H21" s="280">
        <f>'PLANILHA ORÇAMENTÁRIA'!H11</f>
        <v>273</v>
      </c>
      <c r="I21" s="403">
        <f t="shared" si="0"/>
        <v>273</v>
      </c>
      <c r="J21" s="281">
        <f t="shared" si="1"/>
        <v>4.5525631173153848E-3</v>
      </c>
      <c r="K21" s="282">
        <f t="shared" si="2"/>
        <v>1</v>
      </c>
      <c r="L21" s="643"/>
    </row>
    <row r="22" spans="2:12" s="18" customFormat="1" ht="30" customHeight="1" x14ac:dyDescent="0.25">
      <c r="B22" s="376"/>
      <c r="C22" s="377"/>
      <c r="D22" s="377"/>
      <c r="E22" s="378"/>
      <c r="F22" s="379"/>
      <c r="G22" s="380"/>
      <c r="H22" s="381"/>
      <c r="I22" s="382"/>
      <c r="J22" s="383"/>
      <c r="K22" s="384"/>
      <c r="L22" s="338"/>
    </row>
    <row r="23" spans="2:12" s="18" customFormat="1" ht="30" customHeight="1" x14ac:dyDescent="0.25">
      <c r="B23" s="283"/>
      <c r="C23" s="67"/>
      <c r="D23" s="67"/>
      <c r="E23" s="69"/>
      <c r="F23" s="67"/>
      <c r="G23" s="284"/>
      <c r="H23" s="285"/>
      <c r="I23" s="888" t="s">
        <v>275</v>
      </c>
      <c r="J23" s="889"/>
      <c r="K23" s="890"/>
      <c r="L23" s="419">
        <f>SUM(I10:I21)</f>
        <v>59966.219680000002</v>
      </c>
    </row>
    <row r="24" spans="2:12" s="18" customFormat="1" ht="30" customHeight="1" x14ac:dyDescent="0.25">
      <c r="B24" s="283"/>
      <c r="C24" s="67"/>
      <c r="D24" s="67"/>
      <c r="E24" s="69"/>
      <c r="F24" s="67"/>
      <c r="G24" s="284"/>
      <c r="H24" s="285"/>
      <c r="I24" s="891" t="s">
        <v>276</v>
      </c>
      <c r="J24" s="892"/>
      <c r="K24" s="893"/>
      <c r="L24" s="419">
        <f>0.25*L23</f>
        <v>14991.55492</v>
      </c>
    </row>
    <row r="25" spans="2:12" s="18" customFormat="1" ht="30" customHeight="1" thickBot="1" x14ac:dyDescent="0.3">
      <c r="B25" s="286"/>
      <c r="C25" s="68"/>
      <c r="D25" s="68"/>
      <c r="E25" s="70"/>
      <c r="F25" s="68"/>
      <c r="G25" s="287"/>
      <c r="H25" s="288"/>
      <c r="I25" s="885" t="s">
        <v>277</v>
      </c>
      <c r="J25" s="886"/>
      <c r="K25" s="887"/>
      <c r="L25" s="420">
        <f>L23+L24</f>
        <v>74957.774600000004</v>
      </c>
    </row>
    <row r="26" spans="2:12" s="18" customFormat="1" x14ac:dyDescent="0.25">
      <c r="B26" s="17"/>
      <c r="C26" s="17"/>
      <c r="D26" s="17"/>
      <c r="F26" s="17"/>
      <c r="G26" s="39"/>
      <c r="H26" s="40"/>
      <c r="I26" s="40"/>
      <c r="J26" s="41"/>
      <c r="K26" s="42"/>
    </row>
    <row r="27" spans="2:12" s="18" customFormat="1" x14ac:dyDescent="0.25">
      <c r="B27" s="17"/>
      <c r="C27" s="17"/>
      <c r="D27" s="17"/>
      <c r="F27" s="17"/>
      <c r="G27" s="39"/>
      <c r="H27" s="40"/>
      <c r="I27" s="40"/>
      <c r="J27" s="41"/>
      <c r="K27" s="42"/>
    </row>
    <row r="28" spans="2:12" s="18" customFormat="1" x14ac:dyDescent="0.25">
      <c r="B28" s="17"/>
      <c r="C28" s="17"/>
      <c r="D28" s="17"/>
      <c r="F28" s="17"/>
      <c r="G28" s="39"/>
      <c r="H28" s="40"/>
      <c r="I28" s="40"/>
      <c r="J28" s="41"/>
      <c r="K28" s="42"/>
    </row>
    <row r="29" spans="2:12" s="18" customFormat="1" x14ac:dyDescent="0.25">
      <c r="B29" s="17"/>
      <c r="C29" s="17"/>
      <c r="D29" s="17"/>
      <c r="F29" s="17"/>
      <c r="G29" s="39"/>
      <c r="H29" s="40"/>
      <c r="I29" s="40"/>
      <c r="J29" s="41"/>
      <c r="K29" s="42"/>
    </row>
    <row r="30" spans="2:12" s="18" customFormat="1" x14ac:dyDescent="0.25">
      <c r="B30" s="17"/>
      <c r="C30" s="17"/>
      <c r="D30" s="17"/>
      <c r="F30" s="17"/>
      <c r="G30" s="39"/>
      <c r="H30" s="40"/>
      <c r="I30" s="40"/>
      <c r="J30" s="41"/>
      <c r="K30" s="42"/>
    </row>
    <row r="31" spans="2:12" s="18" customFormat="1" x14ac:dyDescent="0.25">
      <c r="B31" s="17"/>
      <c r="C31" s="17"/>
      <c r="D31" s="17"/>
      <c r="F31" s="17"/>
      <c r="G31" s="39"/>
      <c r="H31" s="40"/>
      <c r="I31" s="40"/>
      <c r="J31" s="41"/>
      <c r="K31" s="42"/>
    </row>
    <row r="32" spans="2:12" s="18" customFormat="1" x14ac:dyDescent="0.25">
      <c r="B32" s="17"/>
      <c r="C32" s="17"/>
      <c r="D32" s="17"/>
      <c r="F32" s="17"/>
      <c r="G32" s="39"/>
      <c r="H32" s="40"/>
      <c r="I32" s="40"/>
      <c r="J32" s="41"/>
      <c r="K32" s="42"/>
    </row>
    <row r="33" spans="2:11" s="18" customFormat="1" x14ac:dyDescent="0.25">
      <c r="B33" s="17"/>
      <c r="C33" s="17"/>
      <c r="D33" s="17"/>
      <c r="F33" s="17"/>
      <c r="G33" s="39"/>
      <c r="H33" s="40"/>
      <c r="I33" s="40"/>
      <c r="J33" s="41"/>
      <c r="K33" s="42"/>
    </row>
    <row r="34" spans="2:11" s="18" customFormat="1" x14ac:dyDescent="0.25">
      <c r="B34" s="17"/>
      <c r="C34" s="17"/>
      <c r="D34" s="17"/>
      <c r="F34" s="17"/>
      <c r="G34" s="39"/>
      <c r="H34" s="40"/>
      <c r="I34" s="40"/>
      <c r="J34" s="41"/>
      <c r="K34" s="42"/>
    </row>
    <row r="35" spans="2:11" s="18" customFormat="1" x14ac:dyDescent="0.25">
      <c r="B35" s="17"/>
      <c r="C35" s="17"/>
      <c r="D35" s="17"/>
      <c r="F35" s="17"/>
      <c r="G35" s="39"/>
      <c r="H35" s="40"/>
      <c r="I35" s="40"/>
      <c r="J35" s="41"/>
      <c r="K35" s="42"/>
    </row>
    <row r="36" spans="2:11" s="18" customFormat="1" x14ac:dyDescent="0.25">
      <c r="B36" s="17"/>
      <c r="C36" s="17"/>
      <c r="D36" s="17"/>
      <c r="F36" s="17"/>
      <c r="G36" s="39"/>
      <c r="H36" s="40"/>
      <c r="I36" s="40"/>
      <c r="J36" s="41"/>
      <c r="K36" s="42"/>
    </row>
    <row r="37" spans="2:11" s="18" customFormat="1" x14ac:dyDescent="0.25">
      <c r="B37" s="17"/>
      <c r="C37" s="17"/>
      <c r="D37" s="17"/>
      <c r="F37" s="17"/>
      <c r="G37" s="39"/>
      <c r="H37" s="40"/>
      <c r="I37" s="40"/>
      <c r="J37" s="41"/>
      <c r="K37" s="42"/>
    </row>
    <row r="38" spans="2:11" s="18" customFormat="1" x14ac:dyDescent="0.25">
      <c r="B38" s="17"/>
      <c r="C38" s="17"/>
      <c r="D38" s="17"/>
      <c r="F38" s="17"/>
      <c r="G38" s="39"/>
      <c r="H38" s="40"/>
      <c r="I38" s="40"/>
      <c r="J38" s="41"/>
      <c r="K38" s="42"/>
    </row>
    <row r="39" spans="2:11" s="18" customFormat="1" x14ac:dyDescent="0.25">
      <c r="B39" s="17"/>
      <c r="C39" s="17"/>
      <c r="D39" s="17"/>
      <c r="F39" s="17"/>
      <c r="G39" s="39"/>
      <c r="H39" s="40"/>
      <c r="I39" s="40"/>
      <c r="J39" s="41"/>
      <c r="K39" s="42"/>
    </row>
    <row r="40" spans="2:11" s="18" customFormat="1" x14ac:dyDescent="0.25">
      <c r="B40" s="17"/>
      <c r="C40" s="17"/>
      <c r="D40" s="17"/>
      <c r="F40" s="17"/>
      <c r="G40" s="39"/>
      <c r="H40" s="40"/>
      <c r="I40" s="40"/>
      <c r="J40" s="41"/>
      <c r="K40" s="42"/>
    </row>
    <row r="41" spans="2:11" s="18" customFormat="1" x14ac:dyDescent="0.25">
      <c r="B41" s="17"/>
      <c r="C41" s="17"/>
      <c r="D41" s="17"/>
      <c r="F41" s="17"/>
      <c r="G41" s="39"/>
      <c r="H41" s="40"/>
      <c r="I41" s="40"/>
      <c r="J41" s="41"/>
      <c r="K41" s="42"/>
    </row>
    <row r="42" spans="2:11" s="18" customFormat="1" x14ac:dyDescent="0.25">
      <c r="B42" s="17"/>
      <c r="C42" s="17"/>
      <c r="D42" s="17"/>
      <c r="F42" s="17"/>
      <c r="G42" s="39"/>
      <c r="H42" s="40"/>
      <c r="I42" s="40"/>
      <c r="J42" s="41"/>
      <c r="K42" s="42"/>
    </row>
    <row r="43" spans="2:11" s="18" customFormat="1" x14ac:dyDescent="0.25">
      <c r="B43" s="17"/>
      <c r="C43" s="17"/>
      <c r="D43" s="17"/>
      <c r="F43" s="17"/>
      <c r="G43" s="39"/>
      <c r="H43" s="40"/>
      <c r="I43" s="40"/>
      <c r="J43" s="41"/>
      <c r="K43" s="42"/>
    </row>
    <row r="44" spans="2:11" s="18" customFormat="1" x14ac:dyDescent="0.25">
      <c r="B44" s="17"/>
      <c r="C44" s="17"/>
      <c r="D44" s="17"/>
      <c r="F44" s="17"/>
      <c r="G44" s="39"/>
      <c r="H44" s="40"/>
      <c r="I44" s="40"/>
      <c r="J44" s="41"/>
      <c r="K44" s="42"/>
    </row>
    <row r="45" spans="2:11" s="18" customFormat="1" x14ac:dyDescent="0.25">
      <c r="B45" s="17"/>
      <c r="C45" s="17"/>
      <c r="D45" s="17"/>
      <c r="F45" s="17"/>
      <c r="G45" s="39"/>
      <c r="H45" s="40"/>
      <c r="I45" s="40"/>
      <c r="J45" s="41"/>
      <c r="K45" s="42"/>
    </row>
    <row r="46" spans="2:11" s="18" customFormat="1" x14ac:dyDescent="0.25">
      <c r="B46" s="17"/>
      <c r="C46" s="17"/>
      <c r="D46" s="17"/>
      <c r="F46" s="17"/>
      <c r="G46" s="39"/>
      <c r="H46" s="40"/>
      <c r="I46" s="40"/>
      <c r="J46" s="41"/>
      <c r="K46" s="42"/>
    </row>
    <row r="47" spans="2:11" s="18" customFormat="1" x14ac:dyDescent="0.25">
      <c r="B47" s="17"/>
      <c r="C47" s="17"/>
      <c r="D47" s="17"/>
      <c r="F47" s="17"/>
      <c r="G47" s="39"/>
      <c r="H47" s="40"/>
      <c r="I47" s="40"/>
      <c r="J47" s="41"/>
      <c r="K47" s="42"/>
    </row>
    <row r="48" spans="2:11" s="18" customFormat="1" x14ac:dyDescent="0.25">
      <c r="B48" s="17"/>
      <c r="C48" s="17"/>
      <c r="D48" s="17"/>
      <c r="F48" s="17"/>
      <c r="G48" s="39"/>
      <c r="H48" s="40"/>
      <c r="I48" s="40"/>
      <c r="J48" s="41"/>
      <c r="K48" s="42"/>
    </row>
    <row r="49" spans="2:11" s="18" customFormat="1" x14ac:dyDescent="0.25">
      <c r="B49" s="17"/>
      <c r="C49" s="17"/>
      <c r="D49" s="17"/>
      <c r="F49" s="17"/>
      <c r="G49" s="39"/>
      <c r="H49" s="40"/>
      <c r="I49" s="40"/>
      <c r="J49" s="41"/>
      <c r="K49" s="42"/>
    </row>
    <row r="51" spans="2:11" ht="15" customHeight="1" x14ac:dyDescent="0.25"/>
    <row r="52" spans="2:11" ht="15" customHeight="1" x14ac:dyDescent="0.25"/>
    <row r="53" spans="2:11" ht="15" customHeight="1" x14ac:dyDescent="0.25"/>
    <row r="54" spans="2:11" x14ac:dyDescent="0.25">
      <c r="K54" s="33"/>
    </row>
  </sheetData>
  <autoFilter ref="B9:K9" xr:uid="{00000000-0009-0000-0000-00000C000000}">
    <sortState xmlns:xlrd2="http://schemas.microsoft.com/office/spreadsheetml/2017/richdata2" ref="B10:K21">
      <sortCondition descending="1" ref="I9"/>
    </sortState>
  </autoFilter>
  <sortState xmlns:xlrd2="http://schemas.microsoft.com/office/spreadsheetml/2017/richdata2" ref="B9:L20">
    <sortCondition descending="1" ref="I9:I20"/>
  </sortState>
  <mergeCells count="28">
    <mergeCell ref="L17:L21"/>
    <mergeCell ref="B17:D17"/>
    <mergeCell ref="B18:D18"/>
    <mergeCell ref="B19:D19"/>
    <mergeCell ref="B20:D20"/>
    <mergeCell ref="B21:D21"/>
    <mergeCell ref="B14:D14"/>
    <mergeCell ref="B15:D15"/>
    <mergeCell ref="B11:D11"/>
    <mergeCell ref="B16:D16"/>
    <mergeCell ref="L10:L14"/>
    <mergeCell ref="L15:L16"/>
    <mergeCell ref="D2:L4"/>
    <mergeCell ref="I5:K5"/>
    <mergeCell ref="I6:K6"/>
    <mergeCell ref="I7:K7"/>
    <mergeCell ref="I25:K25"/>
    <mergeCell ref="I23:K23"/>
    <mergeCell ref="I24:K24"/>
    <mergeCell ref="B8:L8"/>
    <mergeCell ref="B2:C7"/>
    <mergeCell ref="E7:H7"/>
    <mergeCell ref="E6:H6"/>
    <mergeCell ref="E5:H5"/>
    <mergeCell ref="B10:D10"/>
    <mergeCell ref="B9:D9"/>
    <mergeCell ref="B12:D12"/>
    <mergeCell ref="B13:D13"/>
  </mergeCells>
  <pageMargins left="0.9055118110236221" right="0.31496062992125984" top="0.78740157480314965" bottom="0.78740157480314965" header="0.31496062992125984" footer="0.31496062992125984"/>
  <pageSetup paperSize="9" scale="58" fitToHeight="0" orientation="landscape" horizontalDpi="300" verticalDpi="300"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21"/>
  <sheetViews>
    <sheetView workbookViewId="0">
      <selection activeCell="H24" sqref="H24"/>
    </sheetView>
  </sheetViews>
  <sheetFormatPr defaultColWidth="9.28515625" defaultRowHeight="15" x14ac:dyDescent="0.25"/>
  <cols>
    <col min="1" max="1" width="27.7109375" customWidth="1"/>
    <col min="2" max="2" width="12.7109375" customWidth="1"/>
    <col min="5" max="5" width="26.28515625" customWidth="1"/>
  </cols>
  <sheetData>
    <row r="2" spans="1:9" ht="30" customHeight="1" x14ac:dyDescent="0.25">
      <c r="A2" s="10" t="s">
        <v>225</v>
      </c>
      <c r="B2" s="515" t="s">
        <v>227</v>
      </c>
    </row>
    <row r="3" spans="1:9" ht="15" customHeight="1" x14ac:dyDescent="0.25">
      <c r="A3" s="11"/>
      <c r="B3" s="516"/>
    </row>
    <row r="4" spans="1:9" ht="15" customHeight="1" x14ac:dyDescent="0.25">
      <c r="A4" s="11"/>
      <c r="B4" s="9"/>
    </row>
    <row r="5" spans="1:9" ht="15" customHeight="1" x14ac:dyDescent="0.25">
      <c r="A5" s="28" t="s">
        <v>321</v>
      </c>
      <c r="B5" s="7">
        <v>88320</v>
      </c>
      <c r="C5" s="7"/>
      <c r="D5" s="7"/>
      <c r="E5" s="7"/>
      <c r="F5" s="7"/>
      <c r="G5" s="7"/>
      <c r="H5" s="7"/>
      <c r="I5" s="8"/>
    </row>
    <row r="6" spans="1:9" ht="15" customHeight="1" x14ac:dyDescent="0.25">
      <c r="A6" s="28" t="s">
        <v>322</v>
      </c>
      <c r="B6" s="7">
        <v>4680</v>
      </c>
      <c r="C6" s="7"/>
      <c r="D6" s="7"/>
      <c r="E6" s="7"/>
      <c r="F6" s="7"/>
      <c r="G6" s="7"/>
      <c r="H6" s="7"/>
      <c r="I6" s="8"/>
    </row>
    <row r="7" spans="1:9" x14ac:dyDescent="0.25">
      <c r="A7" s="28" t="s">
        <v>323</v>
      </c>
      <c r="B7" s="7">
        <v>9703</v>
      </c>
      <c r="C7" s="7"/>
      <c r="D7" s="7"/>
      <c r="E7" s="7"/>
      <c r="F7" s="7"/>
      <c r="G7" s="7"/>
      <c r="H7" s="7"/>
      <c r="I7" s="8"/>
    </row>
    <row r="8" spans="1:9" x14ac:dyDescent="0.25">
      <c r="A8" s="28" t="s">
        <v>324</v>
      </c>
      <c r="B8" s="7">
        <v>21291</v>
      </c>
      <c r="E8" s="7"/>
    </row>
    <row r="9" spans="1:9" x14ac:dyDescent="0.25">
      <c r="A9" s="28" t="s">
        <v>325</v>
      </c>
      <c r="B9" s="7">
        <v>18827</v>
      </c>
      <c r="E9" s="7"/>
    </row>
    <row r="10" spans="1:9" x14ac:dyDescent="0.25">
      <c r="A10" s="28" t="s">
        <v>326</v>
      </c>
      <c r="B10" s="7">
        <v>8865</v>
      </c>
      <c r="E10" s="7"/>
    </row>
    <row r="11" spans="1:9" x14ac:dyDescent="0.25">
      <c r="A11" s="28" t="s">
        <v>327</v>
      </c>
      <c r="B11" s="7">
        <v>20162</v>
      </c>
      <c r="E11" s="7"/>
    </row>
    <row r="12" spans="1:9" x14ac:dyDescent="0.25">
      <c r="A12" s="28" t="s">
        <v>328</v>
      </c>
      <c r="B12" s="7">
        <v>30177</v>
      </c>
      <c r="E12" s="7"/>
    </row>
    <row r="13" spans="1:9" x14ac:dyDescent="0.25">
      <c r="A13" s="28" t="s">
        <v>329</v>
      </c>
      <c r="B13" s="7">
        <v>10174</v>
      </c>
      <c r="E13" s="7"/>
    </row>
    <row r="14" spans="1:9" x14ac:dyDescent="0.25">
      <c r="A14" s="28" t="s">
        <v>330</v>
      </c>
      <c r="B14" s="7">
        <v>5431</v>
      </c>
      <c r="E14" s="7"/>
    </row>
    <row r="15" spans="1:9" x14ac:dyDescent="0.25">
      <c r="A15" s="28" t="s">
        <v>331</v>
      </c>
      <c r="B15" s="7">
        <v>31292</v>
      </c>
      <c r="E15" s="7"/>
    </row>
    <row r="16" spans="1:9" x14ac:dyDescent="0.25">
      <c r="A16" s="28" t="s">
        <v>332</v>
      </c>
      <c r="B16" s="7">
        <v>22978</v>
      </c>
      <c r="E16" s="7"/>
    </row>
    <row r="17" spans="1:9" x14ac:dyDescent="0.25">
      <c r="A17" s="28" t="s">
        <v>333</v>
      </c>
      <c r="B17" s="7">
        <v>10280</v>
      </c>
      <c r="E17" s="7"/>
    </row>
    <row r="18" spans="1:9" x14ac:dyDescent="0.25">
      <c r="A18" s="28" t="s">
        <v>334</v>
      </c>
      <c r="B18" s="7">
        <v>11099</v>
      </c>
      <c r="E18" s="7"/>
    </row>
    <row r="19" spans="1:9" x14ac:dyDescent="0.25">
      <c r="A19" s="28" t="s">
        <v>335</v>
      </c>
      <c r="B19" s="7">
        <v>9123</v>
      </c>
      <c r="E19" s="7"/>
    </row>
    <row r="20" spans="1:9" x14ac:dyDescent="0.25">
      <c r="A20" s="28" t="s">
        <v>336</v>
      </c>
      <c r="B20" s="7">
        <v>34906</v>
      </c>
      <c r="E20" s="7"/>
    </row>
    <row r="21" spans="1:9" x14ac:dyDescent="0.25">
      <c r="A21" s="28" t="s">
        <v>337</v>
      </c>
      <c r="B21" s="7">
        <v>29843</v>
      </c>
      <c r="E21" s="7"/>
    </row>
    <row r="22" spans="1:9" x14ac:dyDescent="0.25">
      <c r="A22" s="28" t="s">
        <v>338</v>
      </c>
      <c r="B22" s="7">
        <v>26366</v>
      </c>
      <c r="E22" s="7"/>
    </row>
    <row r="23" spans="1:9" x14ac:dyDescent="0.25">
      <c r="A23" s="28" t="s">
        <v>339</v>
      </c>
      <c r="B23" s="7">
        <v>10142</v>
      </c>
      <c r="E23" s="7"/>
    </row>
    <row r="24" spans="1:9" x14ac:dyDescent="0.25">
      <c r="A24" s="28" t="s">
        <v>340</v>
      </c>
      <c r="B24" s="7">
        <v>91823</v>
      </c>
      <c r="C24" s="7"/>
      <c r="D24" s="7"/>
      <c r="E24" s="7"/>
      <c r="F24" s="7"/>
      <c r="G24" s="7"/>
      <c r="H24" s="7"/>
      <c r="I24" s="8"/>
    </row>
    <row r="25" spans="1:9" x14ac:dyDescent="0.25">
      <c r="A25" s="28" t="s">
        <v>341</v>
      </c>
      <c r="B25" s="7">
        <v>10516</v>
      </c>
      <c r="C25" s="7"/>
      <c r="D25" s="7"/>
      <c r="E25" s="7"/>
      <c r="F25" s="7"/>
      <c r="G25" s="7"/>
      <c r="H25" s="7"/>
      <c r="I25" s="8"/>
    </row>
    <row r="26" spans="1:9" x14ac:dyDescent="0.25">
      <c r="A26" s="28" t="s">
        <v>342</v>
      </c>
      <c r="B26" s="7">
        <v>15531</v>
      </c>
      <c r="C26" s="7"/>
      <c r="D26" s="7"/>
      <c r="E26" s="7"/>
      <c r="F26" s="7"/>
      <c r="G26" s="7"/>
      <c r="H26" s="7"/>
      <c r="I26" s="8"/>
    </row>
    <row r="27" spans="1:9" x14ac:dyDescent="0.25">
      <c r="A27" s="28" t="s">
        <v>343</v>
      </c>
      <c r="B27" s="7">
        <v>4671</v>
      </c>
      <c r="C27" s="7"/>
      <c r="D27" s="7"/>
      <c r="E27" s="7"/>
      <c r="F27" s="7"/>
      <c r="G27" s="7"/>
      <c r="H27" s="7"/>
      <c r="I27" s="8"/>
    </row>
    <row r="28" spans="1:9" x14ac:dyDescent="0.25">
      <c r="A28" s="28" t="s">
        <v>344</v>
      </c>
      <c r="B28" s="7">
        <v>60163</v>
      </c>
      <c r="C28" s="7"/>
      <c r="D28" s="7"/>
      <c r="E28" s="7"/>
      <c r="F28" s="7"/>
      <c r="G28" s="7"/>
      <c r="H28" s="7"/>
      <c r="I28" s="8"/>
    </row>
    <row r="29" spans="1:9" x14ac:dyDescent="0.25">
      <c r="A29" s="28" t="s">
        <v>345</v>
      </c>
      <c r="B29" s="7">
        <v>15349</v>
      </c>
      <c r="C29" s="7"/>
      <c r="D29" s="7"/>
      <c r="E29" s="7"/>
      <c r="F29" s="7"/>
      <c r="G29" s="7"/>
      <c r="H29" s="7"/>
      <c r="I29" s="8"/>
    </row>
    <row r="30" spans="1:9" x14ac:dyDescent="0.25">
      <c r="A30" s="28" t="s">
        <v>346</v>
      </c>
      <c r="B30" s="7">
        <v>78147</v>
      </c>
      <c r="C30" s="7"/>
      <c r="D30" s="7"/>
      <c r="E30" s="7"/>
      <c r="F30" s="7"/>
      <c r="G30" s="7"/>
      <c r="H30" s="7"/>
      <c r="I30" s="8"/>
    </row>
    <row r="31" spans="1:9" x14ac:dyDescent="0.25">
      <c r="A31" s="28" t="s">
        <v>347</v>
      </c>
      <c r="B31" s="7">
        <v>39669</v>
      </c>
      <c r="C31" s="7"/>
      <c r="D31" s="7"/>
      <c r="E31" s="7"/>
      <c r="F31" s="7"/>
      <c r="G31" s="7"/>
      <c r="H31" s="7"/>
      <c r="I31" s="8"/>
    </row>
    <row r="32" spans="1:9" x14ac:dyDescent="0.25">
      <c r="A32" s="28" t="s">
        <v>348</v>
      </c>
      <c r="B32" s="7">
        <v>9900</v>
      </c>
      <c r="C32" s="7"/>
      <c r="D32" s="7"/>
      <c r="E32" s="7"/>
      <c r="F32" s="7"/>
      <c r="G32" s="7"/>
      <c r="H32" s="7"/>
      <c r="I32" s="8"/>
    </row>
    <row r="33" spans="1:9" x14ac:dyDescent="0.25">
      <c r="A33" s="28" t="s">
        <v>349</v>
      </c>
      <c r="B33" s="7">
        <v>5253</v>
      </c>
      <c r="C33" s="7"/>
      <c r="D33" s="7"/>
      <c r="E33" s="7"/>
      <c r="F33" s="7"/>
      <c r="G33" s="7"/>
      <c r="H33" s="7"/>
      <c r="I33" s="8"/>
    </row>
    <row r="34" spans="1:9" x14ac:dyDescent="0.25">
      <c r="A34" s="28" t="s">
        <v>350</v>
      </c>
      <c r="B34" s="7">
        <v>5288</v>
      </c>
      <c r="C34" s="7"/>
      <c r="D34" s="7"/>
      <c r="E34" s="7"/>
      <c r="F34" s="7"/>
      <c r="G34" s="7"/>
      <c r="H34" s="7"/>
      <c r="I34" s="8"/>
    </row>
    <row r="35" spans="1:9" x14ac:dyDescent="0.25">
      <c r="A35" s="28" t="s">
        <v>351</v>
      </c>
      <c r="B35" s="7">
        <v>19700</v>
      </c>
      <c r="C35" s="7"/>
      <c r="D35" s="7"/>
      <c r="E35" s="7"/>
      <c r="F35" s="7"/>
      <c r="G35" s="7"/>
      <c r="H35" s="7"/>
      <c r="I35" s="8"/>
    </row>
    <row r="36" spans="1:9" x14ac:dyDescent="0.25">
      <c r="A36" s="28" t="s">
        <v>352</v>
      </c>
      <c r="B36" s="7">
        <v>5239</v>
      </c>
      <c r="C36" s="7"/>
      <c r="D36" s="7"/>
      <c r="E36" s="7"/>
      <c r="F36" s="7"/>
      <c r="G36" s="7"/>
      <c r="H36" s="7"/>
      <c r="I36" s="8"/>
    </row>
    <row r="37" spans="1:9" x14ac:dyDescent="0.25">
      <c r="A37" s="28" t="s">
        <v>353</v>
      </c>
      <c r="B37" s="7">
        <v>5128</v>
      </c>
      <c r="C37" s="7"/>
      <c r="D37" s="7"/>
      <c r="E37" s="7"/>
      <c r="F37" s="8"/>
      <c r="G37" s="7"/>
      <c r="H37" s="7"/>
      <c r="I37" s="8"/>
    </row>
    <row r="38" spans="1:9" x14ac:dyDescent="0.25">
      <c r="A38" s="28" t="s">
        <v>354</v>
      </c>
      <c r="B38" s="7">
        <v>34474</v>
      </c>
      <c r="C38" s="7"/>
      <c r="D38" s="7"/>
      <c r="E38" s="7"/>
      <c r="F38" s="7"/>
      <c r="G38" s="7"/>
      <c r="H38" s="7"/>
      <c r="I38" s="8"/>
    </row>
    <row r="39" spans="1:9" x14ac:dyDescent="0.25">
      <c r="A39" s="28" t="s">
        <v>355</v>
      </c>
      <c r="B39" s="7">
        <v>16545</v>
      </c>
      <c r="C39" s="7"/>
      <c r="D39" s="7"/>
      <c r="E39" s="7"/>
      <c r="F39" s="7"/>
      <c r="G39" s="7"/>
      <c r="H39" s="7"/>
      <c r="I39" s="8"/>
    </row>
    <row r="40" spans="1:9" x14ac:dyDescent="0.25">
      <c r="A40" s="28" t="s">
        <v>356</v>
      </c>
      <c r="B40" s="7">
        <v>11534</v>
      </c>
      <c r="C40" s="7"/>
      <c r="D40" s="7"/>
      <c r="E40" s="7"/>
      <c r="F40" s="7"/>
      <c r="G40" s="7"/>
      <c r="H40" s="7"/>
      <c r="I40" s="8"/>
    </row>
    <row r="41" spans="1:9" x14ac:dyDescent="0.25">
      <c r="A41" s="28" t="s">
        <v>357</v>
      </c>
      <c r="B41" s="7">
        <v>27513</v>
      </c>
      <c r="C41" s="7"/>
      <c r="D41" s="7"/>
      <c r="E41" s="7"/>
      <c r="F41" s="7"/>
      <c r="G41" s="7"/>
      <c r="H41" s="7"/>
      <c r="I41" s="8"/>
    </row>
    <row r="42" spans="1:9" x14ac:dyDescent="0.25">
      <c r="A42" s="28" t="s">
        <v>358</v>
      </c>
      <c r="B42" s="7">
        <v>10418</v>
      </c>
      <c r="C42" s="7"/>
      <c r="D42" s="7"/>
      <c r="E42" s="7"/>
      <c r="F42" s="7"/>
      <c r="G42" s="7"/>
      <c r="H42" s="7"/>
      <c r="I42" s="8"/>
    </row>
    <row r="43" spans="1:9" x14ac:dyDescent="0.25">
      <c r="A43" s="28" t="s">
        <v>359</v>
      </c>
      <c r="B43" s="7">
        <v>24126</v>
      </c>
      <c r="C43" s="7"/>
      <c r="D43" s="7"/>
      <c r="E43" s="7"/>
      <c r="F43" s="7"/>
      <c r="G43" s="7"/>
      <c r="H43" s="7"/>
      <c r="I43" s="8"/>
    </row>
    <row r="44" spans="1:9" x14ac:dyDescent="0.25">
      <c r="A44" s="28" t="s">
        <v>360</v>
      </c>
      <c r="B44" s="7">
        <v>21446</v>
      </c>
      <c r="C44" s="7"/>
      <c r="D44" s="7"/>
      <c r="E44" s="7"/>
      <c r="F44" s="7"/>
      <c r="G44" s="7"/>
      <c r="H44" s="7"/>
      <c r="I44" s="8"/>
    </row>
    <row r="45" spans="1:9" x14ac:dyDescent="0.25">
      <c r="A45" s="28" t="s">
        <v>361</v>
      </c>
      <c r="B45" s="7">
        <v>51059</v>
      </c>
      <c r="C45" s="7"/>
      <c r="D45" s="7"/>
      <c r="E45" s="7"/>
      <c r="F45" s="7"/>
      <c r="G45" s="7"/>
      <c r="H45" s="7"/>
      <c r="I45" s="8"/>
    </row>
    <row r="46" spans="1:9" x14ac:dyDescent="0.25">
      <c r="A46" s="28" t="s">
        <v>362</v>
      </c>
      <c r="B46" s="7">
        <v>13822</v>
      </c>
      <c r="C46" s="7"/>
      <c r="D46" s="7"/>
      <c r="E46" s="7"/>
      <c r="F46" s="7"/>
      <c r="G46" s="7"/>
      <c r="H46" s="7"/>
      <c r="I46" s="8"/>
    </row>
    <row r="47" spans="1:9" x14ac:dyDescent="0.25">
      <c r="A47" s="28" t="s">
        <v>363</v>
      </c>
      <c r="B47" s="7">
        <v>7383</v>
      </c>
      <c r="C47" s="7"/>
      <c r="D47" s="7"/>
      <c r="E47" s="7"/>
      <c r="F47" s="7"/>
      <c r="G47" s="7"/>
      <c r="H47" s="7"/>
      <c r="I47" s="8"/>
    </row>
    <row r="48" spans="1:9" x14ac:dyDescent="0.25">
      <c r="A48" s="28" t="s">
        <v>364</v>
      </c>
      <c r="B48" s="7">
        <v>9622</v>
      </c>
      <c r="C48" s="7"/>
      <c r="D48" s="7"/>
      <c r="E48" s="7"/>
      <c r="F48" s="7"/>
      <c r="G48" s="7"/>
      <c r="H48" s="7"/>
      <c r="I48" s="8"/>
    </row>
    <row r="49" spans="1:9" x14ac:dyDescent="0.25">
      <c r="A49" s="28" t="s">
        <v>365</v>
      </c>
      <c r="B49" s="7">
        <v>13405</v>
      </c>
      <c r="C49" s="7"/>
      <c r="D49" s="7"/>
      <c r="E49" s="7"/>
      <c r="F49" s="7"/>
      <c r="G49" s="7"/>
      <c r="H49" s="7"/>
      <c r="I49" s="8"/>
    </row>
    <row r="50" spans="1:9" x14ac:dyDescent="0.25">
      <c r="A50" s="28" t="s">
        <v>366</v>
      </c>
      <c r="B50" s="7">
        <v>11521</v>
      </c>
      <c r="C50" s="7"/>
      <c r="D50" s="7"/>
      <c r="E50" s="7"/>
      <c r="F50" s="7"/>
      <c r="G50" s="7"/>
      <c r="H50" s="7"/>
      <c r="I50" s="8"/>
    </row>
    <row r="51" spans="1:9" x14ac:dyDescent="0.25">
      <c r="A51" s="28" t="s">
        <v>367</v>
      </c>
      <c r="B51" s="7">
        <v>16566</v>
      </c>
      <c r="C51" s="7"/>
      <c r="D51" s="7"/>
      <c r="E51" s="7"/>
      <c r="F51" s="7"/>
      <c r="G51" s="7"/>
      <c r="H51" s="7"/>
      <c r="I51" s="8"/>
    </row>
    <row r="52" spans="1:9" x14ac:dyDescent="0.25">
      <c r="A52" s="28" t="s">
        <v>368</v>
      </c>
      <c r="B52" s="7">
        <v>17713</v>
      </c>
      <c r="C52" s="7"/>
      <c r="D52" s="7"/>
      <c r="E52" s="7"/>
      <c r="F52" s="7"/>
      <c r="G52" s="7"/>
      <c r="H52" s="7"/>
      <c r="I52" s="8"/>
    </row>
    <row r="53" spans="1:9" x14ac:dyDescent="0.25">
      <c r="A53" s="28" t="s">
        <v>369</v>
      </c>
      <c r="B53" s="7">
        <v>10543</v>
      </c>
      <c r="C53" s="7"/>
      <c r="D53" s="7"/>
      <c r="E53" s="7"/>
      <c r="F53" s="7"/>
      <c r="G53" s="7"/>
      <c r="H53" s="7"/>
      <c r="I53" s="8"/>
    </row>
    <row r="54" spans="1:9" x14ac:dyDescent="0.25">
      <c r="A54" s="28" t="s">
        <v>370</v>
      </c>
      <c r="B54" s="7">
        <v>23991</v>
      </c>
      <c r="C54" s="7"/>
      <c r="D54" s="7"/>
      <c r="E54" s="7"/>
      <c r="F54" s="7"/>
      <c r="G54" s="7"/>
      <c r="H54" s="7"/>
      <c r="I54" s="8"/>
    </row>
    <row r="55" spans="1:9" x14ac:dyDescent="0.25">
      <c r="A55" s="28" t="s">
        <v>371</v>
      </c>
      <c r="B55" s="7">
        <v>18624</v>
      </c>
      <c r="C55" s="7"/>
      <c r="D55" s="7"/>
      <c r="E55" s="7"/>
      <c r="F55" s="7"/>
      <c r="G55" s="7"/>
      <c r="H55" s="7"/>
      <c r="I55" s="8"/>
    </row>
    <row r="56" spans="1:9" x14ac:dyDescent="0.25">
      <c r="A56" s="28" t="s">
        <v>372</v>
      </c>
      <c r="B56" s="7">
        <v>139756</v>
      </c>
      <c r="C56" s="7"/>
      <c r="D56" s="7"/>
      <c r="E56" s="7"/>
      <c r="F56" s="7"/>
      <c r="G56" s="7"/>
      <c r="H56" s="7"/>
      <c r="I56" s="8"/>
    </row>
    <row r="57" spans="1:9" x14ac:dyDescent="0.25">
      <c r="A57" s="28" t="s">
        <v>373</v>
      </c>
      <c r="B57" s="7">
        <v>9793</v>
      </c>
      <c r="C57" s="7"/>
      <c r="D57" s="7"/>
      <c r="E57" s="7"/>
      <c r="F57" s="7"/>
      <c r="G57" s="7"/>
      <c r="H57" s="7"/>
      <c r="I57" s="8"/>
    </row>
    <row r="58" spans="1:9" x14ac:dyDescent="0.25">
      <c r="A58" s="28" t="s">
        <v>374</v>
      </c>
      <c r="B58" s="7">
        <v>7186</v>
      </c>
      <c r="C58" s="7"/>
      <c r="D58" s="7"/>
      <c r="E58" s="7"/>
      <c r="F58" s="7"/>
      <c r="G58" s="7"/>
      <c r="H58" s="7"/>
      <c r="I58" s="8"/>
    </row>
    <row r="59" spans="1:9" x14ac:dyDescent="0.25">
      <c r="A59" s="28" t="s">
        <v>375</v>
      </c>
      <c r="B59" s="7">
        <v>6152</v>
      </c>
      <c r="C59" s="7"/>
      <c r="D59" s="7"/>
      <c r="E59" s="7"/>
      <c r="F59" s="7"/>
      <c r="G59" s="7"/>
      <c r="H59" s="7"/>
      <c r="I59" s="8"/>
    </row>
    <row r="60" spans="1:9" ht="30" x14ac:dyDescent="0.25">
      <c r="A60" s="28" t="s">
        <v>376</v>
      </c>
      <c r="B60" s="7">
        <v>14554</v>
      </c>
      <c r="C60" s="7"/>
      <c r="D60" s="7"/>
      <c r="E60" s="7"/>
      <c r="F60" s="7"/>
      <c r="G60" s="7"/>
      <c r="H60" s="7"/>
      <c r="I60" s="8"/>
    </row>
    <row r="61" spans="1:9" x14ac:dyDescent="0.25">
      <c r="A61" s="28" t="s">
        <v>377</v>
      </c>
      <c r="B61" s="7">
        <v>61322</v>
      </c>
      <c r="C61" s="7"/>
      <c r="D61" s="7"/>
      <c r="E61" s="7"/>
      <c r="F61" s="7"/>
      <c r="G61" s="7"/>
      <c r="H61" s="7"/>
      <c r="I61" s="8"/>
    </row>
    <row r="62" spans="1:9" x14ac:dyDescent="0.25">
      <c r="A62" s="28" t="s">
        <v>378</v>
      </c>
      <c r="B62" s="7">
        <v>11816</v>
      </c>
      <c r="C62" s="7"/>
      <c r="D62" s="7"/>
      <c r="E62" s="7"/>
      <c r="F62" s="7"/>
      <c r="G62" s="7"/>
      <c r="H62" s="7"/>
      <c r="I62" s="8"/>
    </row>
    <row r="63" spans="1:9" x14ac:dyDescent="0.25">
      <c r="A63" s="28" t="s">
        <v>379</v>
      </c>
      <c r="B63" s="7">
        <v>111146</v>
      </c>
      <c r="C63" s="7"/>
      <c r="D63" s="7"/>
      <c r="E63" s="7"/>
      <c r="F63" s="7"/>
      <c r="G63" s="7"/>
      <c r="H63" s="7"/>
      <c r="I63" s="8"/>
    </row>
    <row r="64" spans="1:9" x14ac:dyDescent="0.25">
      <c r="A64" s="28" t="s">
        <v>380</v>
      </c>
      <c r="B64" s="7">
        <v>42214</v>
      </c>
      <c r="C64" s="7"/>
      <c r="D64" s="7"/>
      <c r="E64" s="7"/>
      <c r="F64" s="7"/>
      <c r="G64" s="7"/>
      <c r="H64" s="7"/>
      <c r="I64" s="8"/>
    </row>
    <row r="65" spans="1:9" x14ac:dyDescent="0.25">
      <c r="A65" s="28" t="s">
        <v>381</v>
      </c>
      <c r="B65" s="7">
        <v>35803</v>
      </c>
      <c r="C65" s="7"/>
      <c r="D65" s="7"/>
      <c r="E65" s="7"/>
      <c r="F65" s="7"/>
      <c r="G65" s="7"/>
      <c r="H65" s="7"/>
      <c r="I65" s="8"/>
    </row>
    <row r="66" spans="1:9" x14ac:dyDescent="0.25">
      <c r="A66" s="28" t="s">
        <v>382</v>
      </c>
      <c r="B66" s="7">
        <v>10774</v>
      </c>
      <c r="C66" s="7"/>
      <c r="D66" s="7"/>
      <c r="E66" s="7"/>
      <c r="F66" s="7"/>
      <c r="G66" s="7"/>
      <c r="H66" s="7"/>
      <c r="I66" s="8"/>
    </row>
    <row r="67" spans="1:9" x14ac:dyDescent="0.25">
      <c r="A67" s="28" t="s">
        <v>383</v>
      </c>
      <c r="B67" s="7">
        <v>55676</v>
      </c>
      <c r="C67" s="7"/>
      <c r="D67" s="7"/>
      <c r="E67" s="7"/>
      <c r="F67" s="7"/>
      <c r="G67" s="7"/>
      <c r="H67" s="7"/>
      <c r="I67" s="8"/>
    </row>
    <row r="68" spans="1:9" x14ac:dyDescent="0.25">
      <c r="A68" s="28" t="s">
        <v>384</v>
      </c>
      <c r="B68" s="7">
        <v>33747</v>
      </c>
      <c r="C68" s="7"/>
      <c r="D68" s="7"/>
      <c r="E68" s="7"/>
      <c r="F68" s="7"/>
      <c r="G68" s="7"/>
      <c r="H68" s="7"/>
      <c r="I68" s="8"/>
    </row>
    <row r="69" spans="1:9" x14ac:dyDescent="0.25">
      <c r="A69" s="28" t="s">
        <v>385</v>
      </c>
      <c r="B69" s="7">
        <v>12275</v>
      </c>
      <c r="C69" s="7"/>
      <c r="D69" s="7"/>
      <c r="E69" s="7"/>
      <c r="F69" s="7"/>
      <c r="G69" s="7"/>
      <c r="H69" s="7"/>
      <c r="I69" s="8"/>
    </row>
    <row r="70" spans="1:9" x14ac:dyDescent="0.25">
      <c r="A70" s="28" t="s">
        <v>386</v>
      </c>
      <c r="B70" s="7">
        <v>21956</v>
      </c>
      <c r="C70" s="7"/>
      <c r="D70" s="7"/>
      <c r="E70" s="7"/>
      <c r="F70" s="7"/>
      <c r="G70" s="7"/>
      <c r="H70" s="7"/>
      <c r="I70" s="8"/>
    </row>
    <row r="71" spans="1:9" x14ac:dyDescent="0.25">
      <c r="A71" s="28" t="s">
        <v>387</v>
      </c>
      <c r="B71" s="7">
        <v>9413</v>
      </c>
      <c r="C71" s="7"/>
      <c r="D71" s="7"/>
      <c r="E71" s="7"/>
      <c r="F71" s="7"/>
      <c r="G71" s="7"/>
      <c r="H71" s="7"/>
      <c r="I71" s="8"/>
    </row>
    <row r="72" spans="1:9" x14ac:dyDescent="0.25">
      <c r="A72" s="28" t="s">
        <v>388</v>
      </c>
      <c r="B72" s="7">
        <v>21224</v>
      </c>
      <c r="C72" s="7"/>
      <c r="D72" s="7"/>
      <c r="E72" s="7"/>
      <c r="F72" s="7"/>
      <c r="G72" s="7"/>
      <c r="H72" s="7"/>
      <c r="I72" s="8"/>
    </row>
    <row r="73" spans="1:9" x14ac:dyDescent="0.25">
      <c r="A73" s="28" t="s">
        <v>389</v>
      </c>
      <c r="B73" s="7">
        <v>22930</v>
      </c>
      <c r="C73" s="7"/>
      <c r="D73" s="7"/>
      <c r="E73" s="7"/>
      <c r="F73" s="7"/>
      <c r="G73" s="7"/>
      <c r="H73" s="7"/>
      <c r="I73" s="8"/>
    </row>
    <row r="74" spans="1:9" x14ac:dyDescent="0.25">
      <c r="A74" s="28" t="s">
        <v>390</v>
      </c>
      <c r="B74" s="7">
        <v>7543</v>
      </c>
      <c r="C74" s="7"/>
      <c r="D74" s="7"/>
      <c r="E74" s="7"/>
      <c r="F74" s="7"/>
      <c r="G74" s="7"/>
      <c r="H74" s="7"/>
      <c r="I74" s="8"/>
    </row>
    <row r="75" spans="1:9" x14ac:dyDescent="0.25">
      <c r="A75" s="28" t="s">
        <v>391</v>
      </c>
      <c r="B75" s="7">
        <v>4823</v>
      </c>
      <c r="C75" s="7"/>
      <c r="D75" s="7"/>
      <c r="E75" s="7"/>
      <c r="F75" s="7"/>
      <c r="G75" s="7"/>
      <c r="H75" s="7"/>
      <c r="I75" s="8"/>
    </row>
    <row r="76" spans="1:9" x14ac:dyDescent="0.25">
      <c r="A76" s="28" t="s">
        <v>392</v>
      </c>
      <c r="B76" s="7">
        <v>13781</v>
      </c>
      <c r="C76" s="7"/>
      <c r="D76" s="7"/>
      <c r="E76" s="7"/>
      <c r="F76" s="7"/>
      <c r="G76" s="7"/>
      <c r="H76" s="7"/>
      <c r="I76" s="8"/>
    </row>
    <row r="77" spans="1:9" x14ac:dyDescent="0.25">
      <c r="A77" s="28" t="s">
        <v>393</v>
      </c>
      <c r="B77" s="7">
        <v>11301</v>
      </c>
      <c r="C77" s="7"/>
      <c r="D77" s="7"/>
      <c r="E77" s="7"/>
      <c r="F77" s="7"/>
      <c r="G77" s="7"/>
      <c r="H77" s="7"/>
      <c r="I77" s="8"/>
    </row>
    <row r="78" spans="1:9" x14ac:dyDescent="0.25">
      <c r="A78" s="28" t="s">
        <v>394</v>
      </c>
      <c r="B78" s="7">
        <v>14596</v>
      </c>
      <c r="C78" s="7"/>
      <c r="D78" s="7"/>
      <c r="E78" s="7"/>
      <c r="F78" s="7"/>
      <c r="G78" s="7"/>
      <c r="H78" s="7"/>
      <c r="I78" s="8"/>
    </row>
    <row r="79" spans="1:9" x14ac:dyDescent="0.25">
      <c r="A79" s="28" t="s">
        <v>395</v>
      </c>
      <c r="B79" s="7">
        <v>6994</v>
      </c>
      <c r="C79" s="7"/>
      <c r="D79" s="7"/>
      <c r="E79" s="7"/>
      <c r="F79" s="7"/>
      <c r="G79" s="7"/>
      <c r="H79" s="7"/>
      <c r="I79" s="8"/>
    </row>
    <row r="80" spans="1:9" x14ac:dyDescent="0.25">
      <c r="A80" s="28" t="s">
        <v>396</v>
      </c>
      <c r="B80" s="7">
        <v>16790</v>
      </c>
      <c r="C80" s="7"/>
      <c r="D80" s="7"/>
      <c r="E80" s="7"/>
      <c r="F80" s="7"/>
      <c r="G80" s="7"/>
      <c r="H80" s="7"/>
      <c r="I80" s="8"/>
    </row>
    <row r="81" spans="1:9" x14ac:dyDescent="0.25">
      <c r="A81" s="28" t="s">
        <v>397</v>
      </c>
      <c r="B81" s="7">
        <v>9100</v>
      </c>
      <c r="C81" s="7"/>
      <c r="D81" s="7"/>
      <c r="E81" s="7"/>
      <c r="F81" s="7"/>
      <c r="G81" s="7"/>
      <c r="H81" s="7"/>
      <c r="I81" s="8"/>
    </row>
    <row r="82" spans="1:9" ht="30" x14ac:dyDescent="0.25">
      <c r="A82" s="28" t="s">
        <v>398</v>
      </c>
      <c r="B82" s="7">
        <v>10891</v>
      </c>
      <c r="C82" s="7"/>
      <c r="D82" s="7"/>
      <c r="E82" s="7"/>
      <c r="F82" s="7"/>
      <c r="G82" s="7"/>
      <c r="H82" s="7"/>
      <c r="I82" s="8"/>
    </row>
    <row r="83" spans="1:9" ht="30" x14ac:dyDescent="0.25">
      <c r="A83" s="28" t="s">
        <v>399</v>
      </c>
      <c r="B83" s="7">
        <v>14629</v>
      </c>
      <c r="C83" s="7"/>
      <c r="D83" s="7"/>
      <c r="E83" s="7"/>
      <c r="F83" s="7"/>
      <c r="G83" s="7"/>
      <c r="H83" s="7"/>
      <c r="I83" s="8"/>
    </row>
    <row r="84" spans="1:9" x14ac:dyDescent="0.25">
      <c r="A84" s="28" t="s">
        <v>400</v>
      </c>
      <c r="B84" s="7">
        <v>6513</v>
      </c>
      <c r="C84" s="7"/>
      <c r="D84" s="7"/>
      <c r="E84" s="7"/>
      <c r="F84" s="7"/>
      <c r="G84" s="7"/>
      <c r="H84" s="7"/>
      <c r="I84" s="8"/>
    </row>
    <row r="85" spans="1:9" ht="30" x14ac:dyDescent="0.25">
      <c r="A85" s="28" t="s">
        <v>401</v>
      </c>
      <c r="B85" s="7">
        <v>11804</v>
      </c>
      <c r="C85" s="7"/>
      <c r="D85" s="7"/>
      <c r="E85" s="7"/>
      <c r="F85" s="7"/>
      <c r="G85" s="7"/>
      <c r="H85" s="7"/>
      <c r="I85" s="8"/>
    </row>
    <row r="86" spans="1:9" x14ac:dyDescent="0.25">
      <c r="A86" s="28" t="s">
        <v>402</v>
      </c>
      <c r="B86" s="7">
        <v>25921</v>
      </c>
      <c r="C86" s="7"/>
      <c r="D86" s="7"/>
      <c r="E86" s="7"/>
      <c r="F86" s="7"/>
      <c r="G86" s="7"/>
      <c r="H86" s="7"/>
      <c r="I86" s="8"/>
    </row>
    <row r="87" spans="1:9" x14ac:dyDescent="0.25">
      <c r="A87" s="28" t="s">
        <v>403</v>
      </c>
      <c r="B87" s="7">
        <v>6080</v>
      </c>
      <c r="C87" s="7"/>
      <c r="D87" s="7"/>
      <c r="E87" s="7"/>
      <c r="F87" s="7"/>
      <c r="G87" s="7"/>
      <c r="H87" s="7"/>
      <c r="I87" s="8"/>
    </row>
    <row r="88" spans="1:9" x14ac:dyDescent="0.25">
      <c r="A88" s="28" t="s">
        <v>404</v>
      </c>
      <c r="B88" s="7">
        <v>47155</v>
      </c>
      <c r="C88" s="7"/>
      <c r="D88" s="7"/>
      <c r="E88" s="7"/>
      <c r="F88" s="7"/>
      <c r="G88" s="7"/>
      <c r="H88" s="7"/>
      <c r="I88" s="8"/>
    </row>
    <row r="89" spans="1:9" x14ac:dyDescent="0.25">
      <c r="A89" s="28" t="s">
        <v>405</v>
      </c>
      <c r="B89" s="7">
        <v>12641</v>
      </c>
      <c r="C89" s="7"/>
      <c r="D89" s="7"/>
      <c r="E89" s="7"/>
      <c r="F89" s="7"/>
      <c r="G89" s="7"/>
      <c r="H89" s="7"/>
      <c r="I89" s="8"/>
    </row>
    <row r="90" spans="1:9" x14ac:dyDescent="0.25">
      <c r="A90" s="28" t="s">
        <v>406</v>
      </c>
      <c r="B90" s="7">
        <v>21266</v>
      </c>
      <c r="C90" s="7"/>
      <c r="D90" s="7"/>
      <c r="E90" s="7"/>
      <c r="F90" s="7"/>
      <c r="G90" s="7"/>
      <c r="H90" s="7"/>
      <c r="I90" s="8"/>
    </row>
    <row r="91" spans="1:9" x14ac:dyDescent="0.25">
      <c r="A91" s="28" t="s">
        <v>407</v>
      </c>
      <c r="B91" s="7">
        <v>21489</v>
      </c>
      <c r="C91" s="7"/>
      <c r="D91" s="7"/>
      <c r="E91" s="7"/>
      <c r="F91" s="7"/>
      <c r="G91" s="7"/>
      <c r="H91" s="7"/>
      <c r="I91" s="8"/>
    </row>
    <row r="92" spans="1:9" x14ac:dyDescent="0.25">
      <c r="A92" s="28" t="s">
        <v>408</v>
      </c>
      <c r="B92" s="7">
        <v>9842</v>
      </c>
      <c r="C92" s="7"/>
      <c r="D92" s="7"/>
      <c r="E92" s="7"/>
      <c r="F92" s="7"/>
      <c r="G92" s="7"/>
      <c r="H92" s="7"/>
      <c r="I92" s="8"/>
    </row>
    <row r="93" spans="1:9" x14ac:dyDescent="0.25">
      <c r="A93" s="28" t="s">
        <v>409</v>
      </c>
      <c r="B93" s="7">
        <v>9759</v>
      </c>
      <c r="C93" s="7"/>
      <c r="D93" s="7"/>
      <c r="E93" s="7"/>
      <c r="F93" s="7"/>
      <c r="G93" s="7"/>
      <c r="H93" s="7"/>
      <c r="I93" s="8"/>
    </row>
    <row r="94" spans="1:9" x14ac:dyDescent="0.25">
      <c r="A94" s="28" t="s">
        <v>410</v>
      </c>
      <c r="B94" s="7">
        <v>230566</v>
      </c>
      <c r="C94" s="7"/>
      <c r="D94" s="7"/>
      <c r="E94" s="7"/>
      <c r="F94" s="7"/>
      <c r="G94" s="7"/>
      <c r="H94" s="7"/>
      <c r="I94" s="8"/>
    </row>
    <row r="95" spans="1:9" x14ac:dyDescent="0.25">
      <c r="A95" s="28" t="s">
        <v>411</v>
      </c>
      <c r="B95" s="7">
        <v>13341</v>
      </c>
      <c r="C95" s="7"/>
      <c r="D95" s="7"/>
      <c r="E95" s="7"/>
      <c r="F95" s="7"/>
      <c r="G95" s="7"/>
      <c r="H95" s="7"/>
      <c r="I95" s="8"/>
    </row>
    <row r="96" spans="1:9" x14ac:dyDescent="0.25">
      <c r="A96" s="28" t="s">
        <v>412</v>
      </c>
      <c r="B96" s="7">
        <v>42772</v>
      </c>
      <c r="C96" s="7"/>
      <c r="D96" s="7"/>
      <c r="E96" s="7"/>
      <c r="F96" s="7"/>
      <c r="G96" s="7"/>
      <c r="H96" s="7"/>
      <c r="I96" s="8"/>
    </row>
    <row r="97" spans="1:9" x14ac:dyDescent="0.25">
      <c r="A97" s="28" t="s">
        <v>413</v>
      </c>
      <c r="B97" s="7">
        <v>23128</v>
      </c>
      <c r="C97" s="7"/>
      <c r="D97" s="7"/>
      <c r="E97" s="7"/>
      <c r="F97" s="7"/>
      <c r="G97" s="7"/>
      <c r="H97" s="7"/>
      <c r="I97" s="8"/>
    </row>
    <row r="98" spans="1:9" x14ac:dyDescent="0.25">
      <c r="A98" s="28" t="s">
        <v>414</v>
      </c>
      <c r="B98" s="7">
        <v>5055</v>
      </c>
      <c r="C98" s="7"/>
      <c r="D98" s="7"/>
      <c r="E98" s="7"/>
      <c r="F98" s="7"/>
      <c r="G98" s="7"/>
      <c r="H98" s="7"/>
      <c r="I98" s="8"/>
    </row>
    <row r="99" spans="1:9" x14ac:dyDescent="0.25">
      <c r="A99" s="28" t="s">
        <v>415</v>
      </c>
      <c r="B99" s="7">
        <v>10119</v>
      </c>
      <c r="C99" s="7"/>
      <c r="D99" s="7"/>
      <c r="E99" s="7"/>
      <c r="F99" s="7"/>
      <c r="G99" s="7"/>
      <c r="H99" s="7"/>
      <c r="I99" s="8"/>
    </row>
    <row r="100" spans="1:9" x14ac:dyDescent="0.25">
      <c r="A100" s="28" t="s">
        <v>416</v>
      </c>
      <c r="B100" s="7">
        <v>24598</v>
      </c>
      <c r="C100" s="7"/>
      <c r="D100" s="7"/>
      <c r="E100" s="7"/>
      <c r="F100" s="7"/>
      <c r="G100" s="7"/>
      <c r="H100" s="7"/>
      <c r="I100" s="8"/>
    </row>
    <row r="101" spans="1:9" x14ac:dyDescent="0.25">
      <c r="A101" s="28" t="s">
        <v>417</v>
      </c>
      <c r="B101" s="7">
        <v>14609</v>
      </c>
      <c r="C101" s="7"/>
      <c r="D101" s="7"/>
      <c r="E101" s="7"/>
      <c r="F101" s="7"/>
      <c r="G101" s="7"/>
      <c r="H101" s="7"/>
      <c r="I101" s="8"/>
    </row>
    <row r="102" spans="1:9" x14ac:dyDescent="0.25">
      <c r="A102" s="28" t="s">
        <v>418</v>
      </c>
      <c r="B102" s="7">
        <v>5533</v>
      </c>
      <c r="C102" s="7"/>
      <c r="D102" s="7"/>
      <c r="E102" s="7"/>
      <c r="F102" s="7"/>
      <c r="G102" s="7"/>
      <c r="H102" s="7"/>
      <c r="I102" s="8"/>
    </row>
    <row r="103" spans="1:9" x14ac:dyDescent="0.25">
      <c r="A103" s="28" t="s">
        <v>419</v>
      </c>
      <c r="B103" s="7">
        <v>40405</v>
      </c>
      <c r="C103" s="7"/>
      <c r="D103" s="7"/>
      <c r="E103" s="7"/>
      <c r="F103" s="7"/>
      <c r="G103" s="7"/>
      <c r="H103" s="7"/>
      <c r="I103" s="8"/>
    </row>
    <row r="104" spans="1:9" x14ac:dyDescent="0.25">
      <c r="A104" s="28" t="s">
        <v>420</v>
      </c>
      <c r="B104" s="7">
        <v>9833</v>
      </c>
      <c r="C104" s="7"/>
      <c r="D104" s="7"/>
      <c r="E104" s="7"/>
      <c r="F104" s="7"/>
      <c r="G104" s="7"/>
      <c r="H104" s="7"/>
      <c r="I104" s="8"/>
    </row>
    <row r="105" spans="1:9" x14ac:dyDescent="0.25">
      <c r="A105" s="28" t="s">
        <v>421</v>
      </c>
      <c r="B105" s="7">
        <v>8443</v>
      </c>
      <c r="C105" s="7"/>
      <c r="D105" s="7"/>
      <c r="E105" s="7"/>
      <c r="F105" s="7"/>
      <c r="G105" s="7"/>
      <c r="H105" s="7"/>
      <c r="I105" s="8"/>
    </row>
    <row r="106" spans="1:9" x14ac:dyDescent="0.25">
      <c r="A106" s="28" t="s">
        <v>422</v>
      </c>
      <c r="B106" s="7">
        <v>13038</v>
      </c>
      <c r="C106" s="7"/>
      <c r="D106" s="7"/>
      <c r="E106" s="7"/>
      <c r="F106" s="7"/>
      <c r="G106" s="7"/>
      <c r="H106" s="7"/>
      <c r="I106" s="8"/>
    </row>
    <row r="107" spans="1:9" x14ac:dyDescent="0.25">
      <c r="A107" s="28" t="s">
        <v>423</v>
      </c>
      <c r="B107" s="7">
        <v>9446</v>
      </c>
      <c r="C107" s="7"/>
      <c r="D107" s="7"/>
      <c r="E107" s="7"/>
      <c r="F107" s="7"/>
      <c r="G107" s="7"/>
      <c r="H107" s="7"/>
      <c r="I107" s="8"/>
    </row>
    <row r="108" spans="1:9" ht="30" x14ac:dyDescent="0.25">
      <c r="A108" s="28" t="s">
        <v>424</v>
      </c>
      <c r="B108" s="7">
        <v>8469</v>
      </c>
      <c r="C108" s="7"/>
      <c r="D108" s="7"/>
      <c r="E108" s="7"/>
      <c r="F108" s="7"/>
      <c r="G108" s="7"/>
      <c r="H108" s="7"/>
      <c r="I108" s="8"/>
    </row>
    <row r="109" spans="1:9" x14ac:dyDescent="0.25">
      <c r="A109" s="28" t="s">
        <v>425</v>
      </c>
      <c r="B109" s="7">
        <v>5717</v>
      </c>
      <c r="C109" s="7"/>
      <c r="D109" s="7"/>
      <c r="E109" s="7"/>
      <c r="F109" s="7"/>
      <c r="G109" s="7"/>
      <c r="H109" s="7"/>
      <c r="I109" s="8"/>
    </row>
    <row r="110" spans="1:9" x14ac:dyDescent="0.25">
      <c r="A110" s="28" t="s">
        <v>426</v>
      </c>
      <c r="B110" s="7">
        <v>10749</v>
      </c>
      <c r="C110" s="7"/>
      <c r="D110" s="7"/>
      <c r="E110" s="7"/>
      <c r="F110" s="7"/>
      <c r="G110" s="7"/>
      <c r="H110" s="7"/>
      <c r="I110" s="8"/>
    </row>
    <row r="111" spans="1:9" x14ac:dyDescent="0.25">
      <c r="A111" s="28" t="s">
        <v>427</v>
      </c>
      <c r="B111" s="7">
        <v>10024</v>
      </c>
      <c r="C111" s="7"/>
      <c r="D111" s="7"/>
      <c r="E111" s="7"/>
      <c r="F111" s="7"/>
      <c r="G111" s="7"/>
      <c r="H111" s="7"/>
      <c r="I111" s="8"/>
    </row>
    <row r="112" spans="1:9" x14ac:dyDescent="0.25">
      <c r="A112" s="28" t="s">
        <v>428</v>
      </c>
      <c r="B112" s="7">
        <v>5724</v>
      </c>
      <c r="C112" s="7"/>
      <c r="D112" s="7"/>
      <c r="E112" s="7"/>
      <c r="F112" s="7"/>
      <c r="G112" s="7"/>
      <c r="H112" s="7"/>
      <c r="I112" s="8"/>
    </row>
    <row r="113" spans="1:9" x14ac:dyDescent="0.25">
      <c r="A113" s="28" t="s">
        <v>429</v>
      </c>
      <c r="B113" s="7">
        <v>13021</v>
      </c>
      <c r="C113" s="7"/>
      <c r="D113" s="7"/>
      <c r="E113" s="7"/>
      <c r="F113" s="7"/>
      <c r="G113" s="7"/>
      <c r="H113" s="7"/>
      <c r="I113" s="8"/>
    </row>
    <row r="114" spans="1:9" x14ac:dyDescent="0.25">
      <c r="A114" s="28" t="s">
        <v>430</v>
      </c>
      <c r="B114" s="7">
        <v>14866</v>
      </c>
      <c r="C114" s="7"/>
      <c r="D114" s="7"/>
      <c r="E114" s="7"/>
      <c r="F114" s="7"/>
      <c r="G114" s="7"/>
      <c r="H114" s="7"/>
      <c r="I114" s="8"/>
    </row>
    <row r="115" spans="1:9" x14ac:dyDescent="0.25">
      <c r="A115" s="28" t="s">
        <v>431</v>
      </c>
      <c r="B115" s="7">
        <v>7161</v>
      </c>
      <c r="C115" s="7"/>
      <c r="D115" s="7"/>
      <c r="E115" s="7"/>
      <c r="F115" s="7"/>
      <c r="G115" s="7"/>
      <c r="H115" s="7"/>
      <c r="I115" s="8"/>
    </row>
    <row r="116" spans="1:9" x14ac:dyDescent="0.25">
      <c r="A116" s="28" t="s">
        <v>432</v>
      </c>
      <c r="B116" s="7">
        <v>8445</v>
      </c>
      <c r="C116" s="7"/>
      <c r="D116" s="7"/>
      <c r="E116" s="7"/>
      <c r="F116" s="7"/>
      <c r="G116" s="7"/>
      <c r="H116" s="7"/>
      <c r="I116" s="8"/>
    </row>
    <row r="117" spans="1:9" x14ac:dyDescent="0.25">
      <c r="A117" s="28" t="s">
        <v>433</v>
      </c>
      <c r="B117" s="7">
        <v>11799</v>
      </c>
      <c r="C117" s="7"/>
      <c r="D117" s="7"/>
      <c r="E117" s="7"/>
      <c r="F117" s="7"/>
      <c r="G117" s="7"/>
      <c r="H117" s="7"/>
      <c r="I117" s="8"/>
    </row>
    <row r="118" spans="1:9" x14ac:dyDescent="0.25">
      <c r="A118" s="28" t="s">
        <v>434</v>
      </c>
      <c r="B118" s="7">
        <v>19231</v>
      </c>
      <c r="C118" s="7"/>
      <c r="D118" s="7"/>
      <c r="E118" s="7"/>
      <c r="F118" s="7"/>
      <c r="G118" s="7"/>
      <c r="H118" s="7"/>
      <c r="I118" s="8"/>
    </row>
    <row r="119" spans="1:9" x14ac:dyDescent="0.25">
      <c r="A119" s="28" t="s">
        <v>435</v>
      </c>
      <c r="B119" s="7">
        <v>26433</v>
      </c>
      <c r="C119" s="7"/>
      <c r="D119" s="7"/>
      <c r="E119" s="7"/>
      <c r="F119" s="7"/>
      <c r="G119" s="7"/>
      <c r="H119" s="7"/>
      <c r="I119" s="8"/>
    </row>
    <row r="120" spans="1:9" x14ac:dyDescent="0.25">
      <c r="A120" s="28" t="s">
        <v>436</v>
      </c>
      <c r="B120" s="7">
        <v>7435</v>
      </c>
      <c r="C120" s="7"/>
      <c r="D120" s="7"/>
      <c r="E120" s="7"/>
      <c r="F120" s="7"/>
      <c r="G120" s="7"/>
      <c r="H120" s="7"/>
      <c r="I120" s="8"/>
    </row>
    <row r="121" spans="1:9" x14ac:dyDescent="0.25">
      <c r="A121" s="28" t="s">
        <v>437</v>
      </c>
      <c r="B121" s="7">
        <v>5149</v>
      </c>
      <c r="C121" s="7"/>
      <c r="D121" s="7"/>
      <c r="E121" s="7"/>
      <c r="F121" s="7"/>
      <c r="G121" s="7"/>
      <c r="H121" s="7"/>
      <c r="I121" s="8"/>
    </row>
    <row r="122" spans="1:9" x14ac:dyDescent="0.25">
      <c r="A122" s="28" t="s">
        <v>438</v>
      </c>
      <c r="B122" s="7">
        <v>19906</v>
      </c>
      <c r="C122" s="7"/>
      <c r="D122" s="7"/>
      <c r="E122" s="7"/>
      <c r="F122" s="7"/>
      <c r="G122" s="7"/>
      <c r="H122" s="7"/>
      <c r="I122" s="8"/>
    </row>
    <row r="123" spans="1:9" x14ac:dyDescent="0.25">
      <c r="A123" s="28" t="s">
        <v>439</v>
      </c>
      <c r="B123" s="7">
        <v>16123</v>
      </c>
      <c r="C123" s="7"/>
      <c r="D123" s="7"/>
      <c r="E123" s="7"/>
      <c r="F123" s="7"/>
      <c r="G123" s="7"/>
      <c r="H123" s="7"/>
      <c r="I123" s="8"/>
    </row>
    <row r="124" spans="1:9" x14ac:dyDescent="0.25">
      <c r="A124" s="28" t="s">
        <v>440</v>
      </c>
      <c r="B124" s="7">
        <v>13005</v>
      </c>
      <c r="C124" s="7"/>
      <c r="D124" s="7"/>
      <c r="E124" s="7"/>
      <c r="F124" s="7"/>
      <c r="G124" s="7"/>
      <c r="H124" s="7"/>
      <c r="I124" s="8"/>
    </row>
    <row r="125" spans="1:9" x14ac:dyDescent="0.25">
      <c r="A125" s="28" t="s">
        <v>441</v>
      </c>
      <c r="B125" s="7">
        <v>26043</v>
      </c>
      <c r="C125" s="7"/>
      <c r="D125" s="7"/>
      <c r="E125" s="7"/>
      <c r="F125" s="7"/>
      <c r="G125" s="7"/>
      <c r="H125" s="7"/>
      <c r="I125" s="8"/>
    </row>
    <row r="126" spans="1:9" x14ac:dyDescent="0.25">
      <c r="A126" s="28" t="s">
        <v>442</v>
      </c>
      <c r="B126" s="7">
        <v>10347</v>
      </c>
      <c r="C126" s="7"/>
      <c r="D126" s="7"/>
      <c r="E126" s="7"/>
      <c r="F126" s="7"/>
      <c r="G126" s="7"/>
      <c r="H126" s="7"/>
      <c r="I126" s="8"/>
    </row>
    <row r="127" spans="1:9" x14ac:dyDescent="0.25">
      <c r="A127" s="28" t="s">
        <v>443</v>
      </c>
      <c r="B127" s="7">
        <v>14594</v>
      </c>
      <c r="C127" s="7"/>
      <c r="D127" s="7"/>
      <c r="E127" s="7"/>
      <c r="F127" s="7"/>
      <c r="G127" s="7"/>
      <c r="H127" s="7"/>
      <c r="I127" s="8"/>
    </row>
    <row r="128" spans="1:9" x14ac:dyDescent="0.25">
      <c r="A128" s="28" t="s">
        <v>444</v>
      </c>
      <c r="B128" s="7">
        <v>8289</v>
      </c>
      <c r="C128" s="7"/>
      <c r="D128" s="7"/>
      <c r="E128" s="7"/>
      <c r="F128" s="7"/>
      <c r="G128" s="7"/>
      <c r="H128" s="7"/>
      <c r="I128" s="8"/>
    </row>
    <row r="129" spans="1:9" x14ac:dyDescent="0.25">
      <c r="A129" s="28" t="s">
        <v>445</v>
      </c>
      <c r="B129" s="7">
        <v>3904</v>
      </c>
      <c r="C129" s="7"/>
      <c r="D129" s="7"/>
      <c r="E129" s="7"/>
      <c r="F129" s="7"/>
      <c r="G129" s="7"/>
      <c r="H129" s="7"/>
      <c r="I129" s="8"/>
    </row>
    <row r="130" spans="1:9" x14ac:dyDescent="0.25">
      <c r="A130" s="28" t="s">
        <v>446</v>
      </c>
      <c r="B130" s="7">
        <v>4543</v>
      </c>
      <c r="C130" s="7"/>
      <c r="D130" s="7"/>
      <c r="E130" s="7"/>
      <c r="F130" s="7"/>
      <c r="G130" s="7"/>
      <c r="H130" s="7"/>
      <c r="I130" s="8"/>
    </row>
    <row r="131" spans="1:9" ht="30" x14ac:dyDescent="0.25">
      <c r="A131" s="28" t="s">
        <v>447</v>
      </c>
      <c r="B131" s="7">
        <v>15660</v>
      </c>
      <c r="C131" s="7"/>
      <c r="D131" s="7"/>
      <c r="E131" s="7"/>
      <c r="F131" s="7"/>
      <c r="G131" s="7"/>
      <c r="H131" s="7"/>
      <c r="I131" s="8"/>
    </row>
    <row r="132" spans="1:9" x14ac:dyDescent="0.25">
      <c r="A132" s="28" t="s">
        <v>537</v>
      </c>
      <c r="B132" s="7">
        <v>14377</v>
      </c>
      <c r="C132" s="7"/>
      <c r="D132" s="7"/>
      <c r="E132" s="7"/>
      <c r="F132" s="7"/>
      <c r="G132" s="7"/>
      <c r="H132" s="7"/>
      <c r="I132" s="8"/>
    </row>
    <row r="133" spans="1:9" ht="30" x14ac:dyDescent="0.25">
      <c r="A133" s="28" t="s">
        <v>449</v>
      </c>
      <c r="B133" s="7">
        <v>10128</v>
      </c>
      <c r="C133" s="7"/>
      <c r="D133" s="7"/>
      <c r="E133" s="7"/>
      <c r="F133" s="7"/>
      <c r="G133" s="7"/>
      <c r="H133" s="7"/>
      <c r="I133" s="8"/>
    </row>
    <row r="134" spans="1:9" x14ac:dyDescent="0.25">
      <c r="A134" s="28" t="s">
        <v>450</v>
      </c>
      <c r="B134" s="7">
        <v>76188</v>
      </c>
      <c r="C134" s="7"/>
      <c r="D134" s="7"/>
      <c r="E134" s="7"/>
      <c r="F134" s="7"/>
      <c r="G134" s="7"/>
      <c r="H134" s="7"/>
      <c r="I134" s="8"/>
    </row>
    <row r="135" spans="1:9" x14ac:dyDescent="0.25">
      <c r="A135" s="28" t="s">
        <v>451</v>
      </c>
      <c r="B135" s="7">
        <v>17264</v>
      </c>
      <c r="C135" s="7"/>
      <c r="D135" s="7"/>
      <c r="E135" s="7"/>
      <c r="F135" s="7"/>
      <c r="G135" s="7"/>
      <c r="H135" s="7"/>
      <c r="I135" s="8"/>
    </row>
    <row r="136" spans="1:9" x14ac:dyDescent="0.25">
      <c r="A136" s="28" t="s">
        <v>452</v>
      </c>
      <c r="B136" s="7">
        <v>17854</v>
      </c>
      <c r="C136" s="7"/>
      <c r="D136" s="7"/>
      <c r="E136" s="7"/>
      <c r="F136" s="7"/>
      <c r="G136" s="7"/>
      <c r="H136" s="7"/>
      <c r="I136" s="8"/>
    </row>
    <row r="137" spans="1:9" x14ac:dyDescent="0.25">
      <c r="A137" s="28" t="s">
        <v>453</v>
      </c>
      <c r="B137" s="7">
        <v>32469</v>
      </c>
      <c r="C137" s="7"/>
      <c r="D137" s="7"/>
      <c r="E137" s="7"/>
      <c r="F137" s="7"/>
      <c r="G137" s="7"/>
      <c r="H137" s="7"/>
      <c r="I137" s="8"/>
    </row>
    <row r="138" spans="1:9" x14ac:dyDescent="0.25">
      <c r="A138" s="28" t="s">
        <v>454</v>
      </c>
      <c r="B138" s="7">
        <v>14817</v>
      </c>
      <c r="C138" s="7"/>
      <c r="D138" s="7"/>
      <c r="E138" s="7"/>
      <c r="F138" s="7"/>
      <c r="G138" s="7"/>
      <c r="H138" s="7"/>
      <c r="I138" s="8"/>
    </row>
    <row r="139" spans="1:9" x14ac:dyDescent="0.25">
      <c r="A139" s="28" t="s">
        <v>455</v>
      </c>
      <c r="B139" s="7">
        <v>15460</v>
      </c>
      <c r="C139" s="7"/>
      <c r="D139" s="7"/>
      <c r="E139" s="7"/>
      <c r="F139" s="7"/>
      <c r="G139" s="7"/>
      <c r="H139" s="7"/>
      <c r="I139" s="8"/>
    </row>
    <row r="140" spans="1:9" x14ac:dyDescent="0.25">
      <c r="A140" s="28" t="s">
        <v>456</v>
      </c>
      <c r="B140" s="7">
        <v>11526</v>
      </c>
      <c r="C140" s="7"/>
      <c r="D140" s="7"/>
      <c r="E140" s="7"/>
      <c r="F140" s="7"/>
      <c r="G140" s="7"/>
      <c r="H140" s="7"/>
      <c r="I140" s="8"/>
    </row>
    <row r="141" spans="1:9" x14ac:dyDescent="0.25">
      <c r="A141" s="28" t="s">
        <v>457</v>
      </c>
      <c r="B141" s="7">
        <v>19290</v>
      </c>
      <c r="C141" s="7"/>
      <c r="D141" s="7"/>
      <c r="E141" s="7"/>
      <c r="F141" s="7"/>
      <c r="G141" s="7"/>
      <c r="H141" s="7"/>
      <c r="I141" s="8"/>
    </row>
    <row r="142" spans="1:9" x14ac:dyDescent="0.25">
      <c r="A142" s="28" t="s">
        <v>458</v>
      </c>
      <c r="B142" s="7">
        <v>39828</v>
      </c>
      <c r="C142" s="7"/>
      <c r="D142" s="7"/>
      <c r="E142" s="7"/>
      <c r="F142" s="7"/>
      <c r="G142" s="7"/>
      <c r="H142" s="7"/>
      <c r="I142" s="8"/>
    </row>
    <row r="143" spans="1:9" x14ac:dyDescent="0.25">
      <c r="A143" s="28" t="s">
        <v>459</v>
      </c>
      <c r="B143" s="7">
        <v>17954</v>
      </c>
      <c r="C143" s="7"/>
      <c r="D143" s="7"/>
      <c r="E143" s="7"/>
      <c r="F143" s="7"/>
      <c r="G143" s="7"/>
      <c r="H143" s="7"/>
      <c r="I143" s="8"/>
    </row>
    <row r="144" spans="1:9" x14ac:dyDescent="0.25">
      <c r="A144" s="28" t="s">
        <v>460</v>
      </c>
      <c r="B144" s="7">
        <v>30299</v>
      </c>
      <c r="C144" s="7"/>
      <c r="D144" s="7"/>
      <c r="E144" s="7"/>
      <c r="F144" s="7"/>
      <c r="G144" s="7"/>
      <c r="H144" s="7"/>
      <c r="I144" s="8"/>
    </row>
    <row r="145" spans="1:9" x14ac:dyDescent="0.25">
      <c r="A145" s="28" t="s">
        <v>461</v>
      </c>
      <c r="B145" s="7">
        <v>13071</v>
      </c>
      <c r="C145" s="7"/>
      <c r="D145" s="7"/>
      <c r="E145" s="7"/>
      <c r="F145" s="7"/>
      <c r="G145" s="7"/>
      <c r="H145" s="7"/>
      <c r="I145" s="8"/>
    </row>
    <row r="146" spans="1:9" x14ac:dyDescent="0.25">
      <c r="A146" s="28" t="s">
        <v>462</v>
      </c>
      <c r="B146" s="7">
        <v>17336</v>
      </c>
      <c r="C146" s="7"/>
      <c r="D146" s="7"/>
      <c r="E146" s="7"/>
      <c r="F146" s="7"/>
      <c r="G146" s="7"/>
      <c r="H146" s="7"/>
      <c r="I146" s="8"/>
    </row>
    <row r="147" spans="1:9" x14ac:dyDescent="0.25">
      <c r="A147" s="28" t="s">
        <v>463</v>
      </c>
      <c r="B147" s="7">
        <v>27517</v>
      </c>
      <c r="C147" s="7"/>
      <c r="D147" s="7"/>
      <c r="E147" s="7"/>
      <c r="F147" s="7"/>
      <c r="G147" s="7"/>
      <c r="H147" s="7"/>
      <c r="I147" s="8"/>
    </row>
    <row r="148" spans="1:9" x14ac:dyDescent="0.25">
      <c r="A148" s="28" t="s">
        <v>464</v>
      </c>
      <c r="B148" s="7">
        <v>68030</v>
      </c>
      <c r="C148" s="7"/>
      <c r="D148" s="7"/>
      <c r="E148" s="7"/>
      <c r="F148" s="7"/>
      <c r="G148" s="7"/>
      <c r="H148" s="7"/>
      <c r="I148" s="8"/>
    </row>
    <row r="149" spans="1:9" x14ac:dyDescent="0.25">
      <c r="A149" s="28" t="s">
        <v>465</v>
      </c>
      <c r="B149" s="7">
        <v>28413</v>
      </c>
      <c r="C149" s="7"/>
      <c r="D149" s="7"/>
      <c r="E149" s="7"/>
      <c r="F149" s="7"/>
      <c r="G149" s="7"/>
      <c r="H149" s="7"/>
      <c r="I149" s="8"/>
    </row>
    <row r="150" spans="1:9" x14ac:dyDescent="0.25">
      <c r="A150" s="28" t="s">
        <v>466</v>
      </c>
      <c r="B150" s="7">
        <v>15124</v>
      </c>
      <c r="C150" s="7"/>
      <c r="D150" s="7"/>
      <c r="E150" s="7"/>
      <c r="F150" s="7"/>
      <c r="G150" s="7"/>
      <c r="H150" s="7"/>
      <c r="I150" s="8"/>
    </row>
    <row r="151" spans="1:9" x14ac:dyDescent="0.25">
      <c r="A151" s="28" t="s">
        <v>467</v>
      </c>
      <c r="B151" s="7">
        <v>22378</v>
      </c>
      <c r="C151" s="7"/>
      <c r="D151" s="7"/>
      <c r="E151" s="7"/>
      <c r="F151" s="7"/>
      <c r="G151" s="7"/>
      <c r="H151" s="7"/>
      <c r="I151" s="8"/>
    </row>
    <row r="152" spans="1:9" x14ac:dyDescent="0.25">
      <c r="A152" s="28" t="s">
        <v>468</v>
      </c>
      <c r="B152" s="7">
        <v>16840</v>
      </c>
      <c r="C152" s="7"/>
      <c r="D152" s="7"/>
      <c r="E152" s="7"/>
      <c r="F152" s="7"/>
      <c r="G152" s="7"/>
      <c r="H152" s="7"/>
      <c r="I152" s="8"/>
    </row>
    <row r="153" spans="1:9" x14ac:dyDescent="0.25">
      <c r="A153" s="28" t="s">
        <v>469</v>
      </c>
      <c r="B153" s="7">
        <v>6380</v>
      </c>
      <c r="C153" s="7"/>
      <c r="D153" s="7"/>
      <c r="E153" s="7"/>
      <c r="F153" s="7"/>
      <c r="G153" s="7"/>
      <c r="H153" s="7"/>
      <c r="I153" s="8"/>
    </row>
    <row r="154" spans="1:9" x14ac:dyDescent="0.25">
      <c r="A154" s="28" t="s">
        <v>470</v>
      </c>
      <c r="B154" s="7">
        <v>39541</v>
      </c>
      <c r="C154" s="7"/>
      <c r="D154" s="7"/>
      <c r="E154" s="7"/>
      <c r="F154" s="7"/>
      <c r="G154" s="7"/>
      <c r="H154" s="7"/>
      <c r="I154" s="8"/>
    </row>
    <row r="155" spans="1:9" x14ac:dyDescent="0.25">
      <c r="A155" s="28" t="s">
        <v>471</v>
      </c>
      <c r="B155" s="7">
        <v>10693</v>
      </c>
      <c r="C155" s="7"/>
      <c r="D155" s="7"/>
      <c r="E155" s="7"/>
      <c r="F155" s="7"/>
      <c r="G155" s="7"/>
      <c r="H155" s="7"/>
      <c r="I155" s="8"/>
    </row>
    <row r="156" spans="1:9" x14ac:dyDescent="0.25">
      <c r="A156" s="28" t="s">
        <v>472</v>
      </c>
      <c r="B156" s="7">
        <v>5116</v>
      </c>
      <c r="C156" s="7"/>
      <c r="D156" s="7"/>
      <c r="E156" s="7"/>
      <c r="F156" s="7"/>
      <c r="G156" s="7"/>
      <c r="H156" s="7"/>
      <c r="I156" s="8"/>
    </row>
    <row r="157" spans="1:9" x14ac:dyDescent="0.25">
      <c r="A157" s="28" t="s">
        <v>473</v>
      </c>
      <c r="B157" s="7">
        <v>13718</v>
      </c>
      <c r="C157" s="7"/>
      <c r="D157" s="7"/>
      <c r="E157" s="7"/>
      <c r="F157" s="7"/>
      <c r="G157" s="7"/>
      <c r="H157" s="7"/>
      <c r="I157" s="8"/>
    </row>
    <row r="158" spans="1:9" x14ac:dyDescent="0.25">
      <c r="A158" s="28" t="s">
        <v>474</v>
      </c>
      <c r="B158" s="7">
        <v>10483</v>
      </c>
      <c r="C158" s="7"/>
      <c r="D158" s="7"/>
      <c r="E158" s="7"/>
      <c r="F158" s="7"/>
      <c r="G158" s="7"/>
      <c r="H158" s="7"/>
      <c r="I158" s="8"/>
    </row>
    <row r="159" spans="1:9" x14ac:dyDescent="0.25">
      <c r="A159" s="28" t="s">
        <v>475</v>
      </c>
      <c r="B159" s="7">
        <v>11019</v>
      </c>
      <c r="C159" s="7"/>
      <c r="D159" s="7"/>
      <c r="E159" s="7"/>
      <c r="F159" s="7"/>
      <c r="G159" s="7"/>
      <c r="H159" s="7"/>
      <c r="I159" s="8"/>
    </row>
    <row r="160" spans="1:9" x14ac:dyDescent="0.25">
      <c r="A160" s="28" t="s">
        <v>476</v>
      </c>
      <c r="B160" s="7">
        <v>17088</v>
      </c>
      <c r="C160" s="7"/>
      <c r="D160" s="7"/>
      <c r="E160" s="7"/>
      <c r="F160" s="7"/>
      <c r="G160" s="7"/>
      <c r="H160" s="7"/>
      <c r="I160" s="8"/>
    </row>
    <row r="161" spans="1:9" x14ac:dyDescent="0.25">
      <c r="A161" s="28" t="s">
        <v>477</v>
      </c>
      <c r="B161" s="7">
        <v>20983</v>
      </c>
      <c r="C161" s="7"/>
      <c r="D161" s="7"/>
      <c r="E161" s="7"/>
      <c r="F161" s="7"/>
      <c r="G161" s="7"/>
      <c r="H161" s="7"/>
      <c r="I161" s="8"/>
    </row>
    <row r="162" spans="1:9" x14ac:dyDescent="0.25">
      <c r="A162" s="28" t="s">
        <v>478</v>
      </c>
      <c r="B162" s="7">
        <v>6488</v>
      </c>
      <c r="C162" s="7"/>
      <c r="D162" s="7"/>
      <c r="E162" s="7"/>
      <c r="F162" s="7"/>
      <c r="G162" s="7"/>
      <c r="H162" s="7"/>
      <c r="I162" s="8"/>
    </row>
    <row r="163" spans="1:9" x14ac:dyDescent="0.25">
      <c r="A163" s="28" t="s">
        <v>479</v>
      </c>
      <c r="B163" s="7">
        <v>33665</v>
      </c>
      <c r="C163" s="7"/>
      <c r="D163" s="7"/>
      <c r="E163" s="7"/>
      <c r="F163" s="7"/>
      <c r="G163" s="7"/>
      <c r="H163" s="7"/>
      <c r="I163" s="8"/>
    </row>
    <row r="164" spans="1:9" x14ac:dyDescent="0.25">
      <c r="A164" s="28" t="s">
        <v>480</v>
      </c>
      <c r="B164" s="7">
        <v>5261</v>
      </c>
      <c r="C164" s="7"/>
      <c r="D164" s="7"/>
      <c r="E164" s="7"/>
      <c r="F164" s="7"/>
      <c r="G164" s="7"/>
      <c r="H164" s="7"/>
      <c r="I164" s="8"/>
    </row>
    <row r="165" spans="1:9" ht="30" x14ac:dyDescent="0.25">
      <c r="A165" s="28" t="s">
        <v>481</v>
      </c>
      <c r="B165" s="7">
        <v>4667</v>
      </c>
      <c r="C165" s="7"/>
      <c r="D165" s="7"/>
      <c r="E165" s="7"/>
      <c r="F165" s="7"/>
      <c r="G165" s="7"/>
      <c r="H165" s="7"/>
      <c r="I165" s="8"/>
    </row>
    <row r="166" spans="1:9" x14ac:dyDescent="0.25">
      <c r="A166" s="28" t="s">
        <v>482</v>
      </c>
      <c r="B166" s="7">
        <v>30860</v>
      </c>
      <c r="C166" s="7"/>
      <c r="D166" s="7"/>
      <c r="E166" s="7"/>
      <c r="F166" s="7"/>
      <c r="G166" s="7"/>
      <c r="H166" s="7"/>
      <c r="I166" s="8"/>
    </row>
    <row r="167" spans="1:9" x14ac:dyDescent="0.25">
      <c r="A167" s="28" t="s">
        <v>483</v>
      </c>
      <c r="B167" s="7">
        <v>68321</v>
      </c>
      <c r="C167" s="7"/>
      <c r="D167" s="7"/>
      <c r="E167" s="7"/>
      <c r="F167" s="7"/>
      <c r="G167" s="7"/>
      <c r="H167" s="7"/>
      <c r="I167" s="8"/>
    </row>
    <row r="168" spans="1:9" x14ac:dyDescent="0.25">
      <c r="A168" s="28" t="s">
        <v>484</v>
      </c>
      <c r="B168" s="7">
        <v>69271</v>
      </c>
      <c r="C168" s="7"/>
      <c r="D168" s="7"/>
      <c r="E168" s="7"/>
      <c r="F168" s="7"/>
      <c r="G168" s="7"/>
      <c r="H168" s="7"/>
      <c r="I168" s="8"/>
    </row>
    <row r="169" spans="1:9" x14ac:dyDescent="0.25">
      <c r="A169" s="28" t="s">
        <v>485</v>
      </c>
      <c r="B169" s="7">
        <v>20058</v>
      </c>
      <c r="C169" s="7"/>
      <c r="D169" s="7"/>
      <c r="E169" s="7"/>
      <c r="F169" s="7"/>
      <c r="G169" s="7"/>
      <c r="H169" s="7"/>
      <c r="I169" s="8"/>
    </row>
    <row r="170" spans="1:9" ht="30" x14ac:dyDescent="0.25">
      <c r="A170" s="28" t="s">
        <v>486</v>
      </c>
      <c r="B170" s="7">
        <v>28150</v>
      </c>
      <c r="C170" s="7"/>
      <c r="D170" s="7"/>
      <c r="E170" s="7"/>
      <c r="F170" s="7"/>
      <c r="G170" s="7"/>
      <c r="H170" s="7"/>
      <c r="I170" s="8"/>
    </row>
    <row r="171" spans="1:9" x14ac:dyDescent="0.25">
      <c r="A171" s="28" t="s">
        <v>487</v>
      </c>
      <c r="B171" s="7">
        <v>24922</v>
      </c>
      <c r="C171" s="7"/>
      <c r="D171" s="7"/>
      <c r="E171" s="7"/>
      <c r="F171" s="7"/>
      <c r="G171" s="7"/>
      <c r="H171" s="7"/>
      <c r="I171" s="8"/>
    </row>
    <row r="172" spans="1:9" x14ac:dyDescent="0.25">
      <c r="A172" s="28" t="s">
        <v>488</v>
      </c>
      <c r="B172" s="7">
        <v>10944</v>
      </c>
      <c r="C172" s="7"/>
      <c r="D172" s="7"/>
      <c r="E172" s="7"/>
      <c r="F172" s="7"/>
      <c r="G172" s="7"/>
      <c r="H172" s="7"/>
      <c r="I172" s="8"/>
    </row>
    <row r="173" spans="1:9" ht="30" x14ac:dyDescent="0.25">
      <c r="A173" s="28" t="s">
        <v>489</v>
      </c>
      <c r="B173" s="7">
        <v>9612</v>
      </c>
      <c r="C173" s="7"/>
      <c r="D173" s="7"/>
      <c r="E173" s="7"/>
      <c r="F173" s="7"/>
      <c r="G173" s="7"/>
      <c r="H173" s="7"/>
      <c r="I173" s="8"/>
    </row>
    <row r="174" spans="1:9" x14ac:dyDescent="0.25">
      <c r="A174" s="28" t="s">
        <v>490</v>
      </c>
      <c r="B174" s="7">
        <v>14253</v>
      </c>
      <c r="C174" s="7"/>
      <c r="D174" s="7"/>
      <c r="E174" s="7"/>
      <c r="F174" s="7"/>
      <c r="G174" s="7"/>
      <c r="H174" s="7"/>
      <c r="I174" s="8"/>
    </row>
    <row r="175" spans="1:9" x14ac:dyDescent="0.25">
      <c r="A175" s="28" t="s">
        <v>491</v>
      </c>
      <c r="B175" s="7">
        <v>16442</v>
      </c>
      <c r="C175" s="7"/>
      <c r="D175" s="7"/>
      <c r="E175" s="7"/>
      <c r="F175" s="7"/>
      <c r="G175" s="7"/>
      <c r="H175" s="7"/>
      <c r="I175" s="8"/>
    </row>
    <row r="176" spans="1:9" x14ac:dyDescent="0.25">
      <c r="A176" s="28" t="s">
        <v>492</v>
      </c>
      <c r="B176" s="7">
        <v>31819</v>
      </c>
      <c r="C176" s="7"/>
      <c r="D176" s="7"/>
      <c r="E176" s="7"/>
      <c r="F176" s="7"/>
      <c r="G176" s="7"/>
      <c r="H176" s="7"/>
      <c r="I176" s="8"/>
    </row>
    <row r="177" spans="1:9" x14ac:dyDescent="0.25">
      <c r="A177" s="28" t="s">
        <v>493</v>
      </c>
      <c r="B177" s="7">
        <v>22720</v>
      </c>
      <c r="C177" s="7"/>
      <c r="D177" s="7"/>
      <c r="E177" s="7"/>
      <c r="F177" s="7"/>
      <c r="G177" s="7"/>
      <c r="H177" s="7"/>
      <c r="I177" s="8"/>
    </row>
    <row r="178" spans="1:9" x14ac:dyDescent="0.25">
      <c r="A178" s="28" t="s">
        <v>494</v>
      </c>
      <c r="B178" s="7">
        <v>6289</v>
      </c>
      <c r="C178" s="7"/>
      <c r="D178" s="7"/>
      <c r="E178" s="7"/>
      <c r="F178" s="7"/>
      <c r="G178" s="7"/>
      <c r="H178" s="7"/>
      <c r="I178" s="8"/>
    </row>
    <row r="179" spans="1:9" ht="30" x14ac:dyDescent="0.25">
      <c r="A179" s="28" t="s">
        <v>495</v>
      </c>
      <c r="B179" s="7">
        <v>33049</v>
      </c>
      <c r="C179" s="7"/>
      <c r="D179" s="7"/>
      <c r="E179" s="7"/>
      <c r="F179" s="7"/>
      <c r="G179" s="7"/>
      <c r="H179" s="7"/>
      <c r="I179" s="8"/>
    </row>
    <row r="180" spans="1:9" x14ac:dyDescent="0.25">
      <c r="A180" s="28" t="s">
        <v>496</v>
      </c>
      <c r="B180" s="7">
        <v>5144</v>
      </c>
      <c r="C180" s="7"/>
      <c r="D180" s="7"/>
      <c r="E180" s="7"/>
      <c r="F180" s="7"/>
      <c r="G180" s="7"/>
      <c r="H180" s="7"/>
      <c r="I180" s="8"/>
    </row>
    <row r="181" spans="1:9" x14ac:dyDescent="0.25">
      <c r="A181" s="28" t="s">
        <v>497</v>
      </c>
      <c r="B181" s="7">
        <v>7062</v>
      </c>
      <c r="C181" s="7"/>
      <c r="D181" s="7"/>
      <c r="E181" s="7"/>
      <c r="F181" s="7"/>
      <c r="G181" s="7"/>
      <c r="H181" s="7"/>
      <c r="I181" s="8"/>
    </row>
    <row r="182" spans="1:9" ht="30" x14ac:dyDescent="0.25">
      <c r="A182" s="28" t="s">
        <v>498</v>
      </c>
      <c r="B182" s="7">
        <v>12854</v>
      </c>
      <c r="C182" s="7"/>
      <c r="D182" s="7"/>
      <c r="E182" s="7"/>
      <c r="F182" s="7"/>
      <c r="G182" s="7"/>
      <c r="H182" s="7"/>
      <c r="I182" s="8"/>
    </row>
    <row r="183" spans="1:9" x14ac:dyDescent="0.25">
      <c r="A183" s="28" t="s">
        <v>499</v>
      </c>
      <c r="B183" s="7">
        <v>18917</v>
      </c>
      <c r="C183" s="7"/>
      <c r="D183" s="7"/>
      <c r="E183" s="7"/>
      <c r="F183" s="7"/>
      <c r="G183" s="7"/>
      <c r="H183" s="7"/>
      <c r="I183" s="8"/>
    </row>
    <row r="184" spans="1:9" x14ac:dyDescent="0.25">
      <c r="A184" s="28" t="s">
        <v>500</v>
      </c>
      <c r="B184" s="7">
        <v>13495</v>
      </c>
      <c r="C184" s="7"/>
      <c r="D184" s="7"/>
      <c r="E184" s="7"/>
      <c r="F184" s="7"/>
      <c r="G184" s="7"/>
      <c r="H184" s="7"/>
      <c r="I184" s="8"/>
    </row>
    <row r="185" spans="1:9" x14ac:dyDescent="0.25">
      <c r="A185" s="28" t="s">
        <v>501</v>
      </c>
      <c r="B185" s="7">
        <v>10365</v>
      </c>
      <c r="C185" s="7"/>
      <c r="D185" s="7"/>
      <c r="E185" s="7"/>
      <c r="F185" s="7"/>
      <c r="G185" s="7"/>
      <c r="H185" s="7"/>
      <c r="I185" s="8"/>
    </row>
    <row r="186" spans="1:9" x14ac:dyDescent="0.25">
      <c r="A186" s="28" t="s">
        <v>502</v>
      </c>
      <c r="B186" s="7">
        <v>14834</v>
      </c>
      <c r="C186" s="7"/>
      <c r="D186" s="7"/>
      <c r="E186" s="7"/>
      <c r="F186" s="7"/>
      <c r="G186" s="7"/>
      <c r="H186" s="7"/>
      <c r="I186" s="8"/>
    </row>
    <row r="187" spans="1:9" x14ac:dyDescent="0.25">
      <c r="A187" s="28" t="s">
        <v>503</v>
      </c>
      <c r="B187" s="7">
        <v>23182</v>
      </c>
      <c r="C187" s="7"/>
      <c r="D187" s="7"/>
      <c r="E187" s="7"/>
      <c r="F187" s="7"/>
      <c r="G187" s="7"/>
      <c r="H187" s="7"/>
      <c r="I187" s="8"/>
    </row>
    <row r="188" spans="1:9" x14ac:dyDescent="0.25">
      <c r="A188" s="28" t="s">
        <v>504</v>
      </c>
      <c r="B188" s="7">
        <v>107384</v>
      </c>
      <c r="C188" s="7"/>
      <c r="D188" s="7"/>
      <c r="E188" s="7"/>
      <c r="F188" s="7"/>
      <c r="G188" s="7"/>
      <c r="H188" s="7"/>
      <c r="I188" s="8"/>
    </row>
    <row r="189" spans="1:9" x14ac:dyDescent="0.25">
      <c r="A189" s="28" t="s">
        <v>505</v>
      </c>
      <c r="B189" s="7">
        <v>7432</v>
      </c>
      <c r="C189" s="7"/>
      <c r="D189" s="7"/>
      <c r="E189" s="7"/>
      <c r="F189" s="7"/>
      <c r="G189" s="7"/>
      <c r="H189" s="7"/>
      <c r="I189" s="8"/>
    </row>
    <row r="190" spans="1:9" x14ac:dyDescent="0.25">
      <c r="A190" s="28" t="s">
        <v>506</v>
      </c>
      <c r="B190" s="7">
        <v>870028</v>
      </c>
      <c r="C190" s="7"/>
      <c r="D190" s="7"/>
      <c r="E190" s="7"/>
      <c r="F190" s="7"/>
      <c r="G190" s="7"/>
      <c r="H190" s="7"/>
      <c r="I190" s="8"/>
    </row>
    <row r="191" spans="1:9" ht="30" x14ac:dyDescent="0.25">
      <c r="A191" s="28" t="s">
        <v>507</v>
      </c>
      <c r="B191" s="7">
        <v>22772</v>
      </c>
      <c r="C191" s="7"/>
      <c r="D191" s="7"/>
      <c r="E191" s="7"/>
      <c r="F191" s="7"/>
      <c r="G191" s="7"/>
      <c r="H191" s="7"/>
      <c r="I191" s="8"/>
    </row>
    <row r="192" spans="1:9" x14ac:dyDescent="0.25">
      <c r="A192" s="28" t="s">
        <v>508</v>
      </c>
      <c r="B192" s="7">
        <v>34859</v>
      </c>
      <c r="C192" s="7"/>
      <c r="D192" s="7"/>
      <c r="E192" s="7"/>
      <c r="F192" s="7"/>
      <c r="G192" s="7"/>
      <c r="H192" s="7"/>
      <c r="I192" s="8"/>
    </row>
    <row r="193" spans="1:9" ht="30" x14ac:dyDescent="0.25">
      <c r="A193" s="28" t="s">
        <v>509</v>
      </c>
      <c r="B193" s="7">
        <v>10927</v>
      </c>
      <c r="C193" s="7"/>
      <c r="D193" s="7"/>
      <c r="E193" s="7"/>
      <c r="F193" s="7"/>
      <c r="G193" s="7"/>
      <c r="H193" s="7"/>
      <c r="I193" s="8"/>
    </row>
    <row r="194" spans="1:9" x14ac:dyDescent="0.25">
      <c r="A194" s="28" t="s">
        <v>510</v>
      </c>
      <c r="B194" s="7">
        <v>4024</v>
      </c>
      <c r="C194" s="7"/>
      <c r="D194" s="7"/>
      <c r="E194" s="7"/>
      <c r="F194" s="7"/>
      <c r="G194" s="7"/>
      <c r="H194" s="7"/>
      <c r="I194" s="8"/>
    </row>
    <row r="195" spans="1:9" ht="30" x14ac:dyDescent="0.25">
      <c r="A195" s="28" t="s">
        <v>511</v>
      </c>
      <c r="B195" s="7">
        <v>14870</v>
      </c>
      <c r="C195" s="7"/>
      <c r="D195" s="7"/>
      <c r="E195" s="7"/>
      <c r="F195" s="7"/>
      <c r="G195" s="7"/>
      <c r="H195" s="7"/>
      <c r="I195" s="8"/>
    </row>
    <row r="196" spans="1:9" ht="30" x14ac:dyDescent="0.25">
      <c r="A196" s="28" t="s">
        <v>512</v>
      </c>
      <c r="B196" s="7">
        <v>6671</v>
      </c>
      <c r="C196" s="7"/>
      <c r="D196" s="7"/>
      <c r="E196" s="7"/>
      <c r="F196" s="7"/>
      <c r="G196" s="7"/>
      <c r="H196" s="7"/>
      <c r="I196" s="8"/>
    </row>
    <row r="197" spans="1:9" x14ac:dyDescent="0.25">
      <c r="A197" s="28" t="s">
        <v>513</v>
      </c>
      <c r="B197" s="7">
        <v>4400</v>
      </c>
      <c r="C197" s="7"/>
      <c r="D197" s="7"/>
      <c r="E197" s="7"/>
      <c r="F197" s="7"/>
      <c r="G197" s="7"/>
      <c r="H197" s="7"/>
      <c r="I197" s="8"/>
    </row>
    <row r="198" spans="1:9" x14ac:dyDescent="0.25">
      <c r="A198" s="28" t="s">
        <v>514</v>
      </c>
      <c r="B198" s="7">
        <v>18406</v>
      </c>
      <c r="C198" s="7"/>
      <c r="D198" s="7"/>
      <c r="E198" s="7"/>
      <c r="F198" s="7"/>
      <c r="G198" s="7"/>
      <c r="H198" s="7"/>
      <c r="I198" s="8"/>
    </row>
    <row r="199" spans="1:9" x14ac:dyDescent="0.25">
      <c r="A199" s="28" t="s">
        <v>515</v>
      </c>
      <c r="B199" s="7">
        <v>10815</v>
      </c>
      <c r="C199" s="7"/>
      <c r="D199" s="7"/>
      <c r="E199" s="7"/>
      <c r="F199" s="7"/>
      <c r="G199" s="7"/>
      <c r="H199" s="7"/>
      <c r="I199" s="8"/>
    </row>
    <row r="200" spans="1:9" x14ac:dyDescent="0.25">
      <c r="A200" s="28" t="s">
        <v>516</v>
      </c>
      <c r="B200" s="7">
        <v>8571</v>
      </c>
      <c r="C200" s="7"/>
      <c r="D200" s="7"/>
      <c r="E200" s="7"/>
      <c r="F200" s="7"/>
      <c r="G200" s="7"/>
      <c r="H200" s="7"/>
      <c r="I200" s="8"/>
    </row>
    <row r="201" spans="1:9" x14ac:dyDescent="0.25">
      <c r="A201" s="28" t="s">
        <v>517</v>
      </c>
      <c r="B201" s="7">
        <v>16242</v>
      </c>
      <c r="C201" s="7"/>
      <c r="D201" s="7"/>
      <c r="E201" s="7"/>
      <c r="F201" s="7"/>
      <c r="G201" s="7"/>
      <c r="H201" s="7"/>
      <c r="I201" s="8"/>
    </row>
    <row r="202" spans="1:9" x14ac:dyDescent="0.25">
      <c r="A202" s="28" t="s">
        <v>250</v>
      </c>
      <c r="B202" s="7">
        <v>9120</v>
      </c>
      <c r="C202" s="7"/>
      <c r="D202" s="7"/>
      <c r="E202" s="7"/>
      <c r="F202" s="7"/>
      <c r="G202" s="7"/>
      <c r="H202" s="7"/>
      <c r="I202" s="8"/>
    </row>
    <row r="203" spans="1:9" x14ac:dyDescent="0.25">
      <c r="A203" s="28" t="s">
        <v>518</v>
      </c>
      <c r="B203" s="7">
        <v>15114</v>
      </c>
      <c r="C203" s="7"/>
      <c r="D203" s="7"/>
      <c r="E203" s="7"/>
      <c r="F203" s="7"/>
      <c r="G203" s="7"/>
      <c r="H203" s="7"/>
      <c r="I203" s="8"/>
    </row>
    <row r="204" spans="1:9" x14ac:dyDescent="0.25">
      <c r="A204" s="28" t="s">
        <v>519</v>
      </c>
      <c r="B204" s="7">
        <v>10378</v>
      </c>
      <c r="C204" s="7"/>
      <c r="D204" s="7"/>
      <c r="E204" s="7"/>
      <c r="F204" s="7"/>
      <c r="G204" s="7"/>
      <c r="H204" s="7"/>
      <c r="I204" s="8"/>
    </row>
    <row r="205" spans="1:9" x14ac:dyDescent="0.25">
      <c r="A205" s="28" t="s">
        <v>520</v>
      </c>
      <c r="B205" s="7">
        <v>4287</v>
      </c>
      <c r="C205" s="7"/>
      <c r="D205" s="7"/>
      <c r="E205" s="7"/>
      <c r="F205" s="7"/>
      <c r="G205" s="7"/>
      <c r="H205" s="7"/>
      <c r="I205" s="8"/>
    </row>
    <row r="206" spans="1:9" x14ac:dyDescent="0.25">
      <c r="A206" s="28" t="s">
        <v>521</v>
      </c>
      <c r="B206" s="7">
        <v>6393</v>
      </c>
      <c r="C206" s="7"/>
      <c r="D206" s="7"/>
      <c r="E206" s="7"/>
      <c r="F206" s="7"/>
      <c r="G206" s="7"/>
      <c r="H206" s="7"/>
      <c r="I206" s="8"/>
    </row>
    <row r="207" spans="1:9" x14ac:dyDescent="0.25">
      <c r="A207" s="28" t="s">
        <v>522</v>
      </c>
      <c r="B207" s="7">
        <v>26401</v>
      </c>
      <c r="C207" s="7"/>
      <c r="D207" s="7"/>
      <c r="E207" s="7"/>
      <c r="F207" s="7"/>
      <c r="G207" s="7"/>
      <c r="H207" s="7"/>
      <c r="I207" s="8"/>
    </row>
    <row r="208" spans="1:9" x14ac:dyDescent="0.25">
      <c r="A208" s="28" t="s">
        <v>523</v>
      </c>
      <c r="B208" s="7">
        <v>129692</v>
      </c>
      <c r="C208" s="7"/>
      <c r="D208" s="7"/>
      <c r="E208" s="7"/>
      <c r="F208" s="7"/>
      <c r="G208" s="7"/>
      <c r="H208" s="7"/>
      <c r="I208" s="8"/>
    </row>
    <row r="209" spans="1:9" x14ac:dyDescent="0.25">
      <c r="A209" s="28" t="s">
        <v>524</v>
      </c>
      <c r="B209" s="7">
        <v>16402</v>
      </c>
      <c r="C209" s="7"/>
      <c r="D209" s="7"/>
      <c r="E209" s="7"/>
      <c r="F209" s="7"/>
      <c r="G209" s="7"/>
      <c r="H209" s="7"/>
      <c r="I209" s="8"/>
    </row>
    <row r="210" spans="1:9" x14ac:dyDescent="0.25">
      <c r="A210" s="28" t="s">
        <v>525</v>
      </c>
      <c r="B210" s="7">
        <v>5527</v>
      </c>
      <c r="C210" s="7"/>
      <c r="D210" s="7"/>
      <c r="E210" s="7"/>
      <c r="F210" s="7"/>
      <c r="G210" s="7"/>
      <c r="H210" s="7"/>
      <c r="I210" s="8"/>
    </row>
    <row r="211" spans="1:9" x14ac:dyDescent="0.25">
      <c r="A211" s="28" t="s">
        <v>526</v>
      </c>
      <c r="B211" s="7">
        <v>35411</v>
      </c>
      <c r="C211" s="7"/>
      <c r="D211" s="7"/>
      <c r="E211" s="7"/>
      <c r="F211" s="7"/>
      <c r="G211" s="7"/>
      <c r="H211" s="7"/>
      <c r="I211" s="8"/>
    </row>
    <row r="212" spans="1:9" x14ac:dyDescent="0.25">
      <c r="A212" s="28" t="s">
        <v>527</v>
      </c>
      <c r="B212" s="7">
        <v>31289</v>
      </c>
      <c r="C212" s="7"/>
      <c r="D212" s="7"/>
      <c r="E212" s="7"/>
      <c r="F212" s="7"/>
      <c r="G212" s="7"/>
      <c r="H212" s="7"/>
      <c r="I212" s="8"/>
    </row>
    <row r="213" spans="1:9" x14ac:dyDescent="0.25">
      <c r="A213" s="28" t="s">
        <v>528</v>
      </c>
      <c r="B213" s="7">
        <v>17231</v>
      </c>
      <c r="C213" s="7"/>
      <c r="D213" s="7"/>
      <c r="E213" s="7"/>
      <c r="F213" s="7"/>
      <c r="G213" s="7"/>
      <c r="H213" s="7"/>
      <c r="I213" s="8"/>
    </row>
    <row r="214" spans="1:9" x14ac:dyDescent="0.25">
      <c r="A214" s="28" t="s">
        <v>529</v>
      </c>
      <c r="B214" s="7">
        <v>37728</v>
      </c>
      <c r="C214" s="7"/>
      <c r="D214" s="7"/>
      <c r="E214" s="7"/>
      <c r="F214" s="7"/>
      <c r="G214" s="7"/>
      <c r="H214" s="7"/>
      <c r="I214" s="8"/>
    </row>
    <row r="215" spans="1:9" x14ac:dyDescent="0.25">
      <c r="A215" s="28" t="s">
        <v>530</v>
      </c>
      <c r="B215" s="7">
        <v>17603</v>
      </c>
      <c r="C215" s="7"/>
      <c r="D215" s="7"/>
      <c r="E215" s="7"/>
      <c r="F215" s="7"/>
      <c r="G215" s="7"/>
      <c r="H215" s="7"/>
      <c r="I215" s="8"/>
    </row>
    <row r="216" spans="1:9" x14ac:dyDescent="0.25">
      <c r="A216" s="28" t="s">
        <v>531</v>
      </c>
      <c r="B216" s="7">
        <v>34707</v>
      </c>
      <c r="C216" s="7"/>
      <c r="D216" s="7"/>
      <c r="E216" s="7"/>
      <c r="F216" s="7"/>
      <c r="G216" s="7"/>
      <c r="H216" s="7"/>
      <c r="I216" s="8"/>
    </row>
    <row r="217" spans="1:9" x14ac:dyDescent="0.25">
      <c r="A217" s="28" t="s">
        <v>532</v>
      </c>
      <c r="B217" s="7">
        <v>44190</v>
      </c>
      <c r="C217" s="7"/>
      <c r="D217" s="7"/>
      <c r="E217" s="7"/>
      <c r="F217" s="7"/>
      <c r="G217" s="7"/>
      <c r="H217" s="7"/>
      <c r="I217" s="8"/>
    </row>
    <row r="218" spans="1:9" x14ac:dyDescent="0.25">
      <c r="A218" s="28" t="s">
        <v>533</v>
      </c>
      <c r="B218" s="7">
        <v>6705</v>
      </c>
      <c r="C218" s="7"/>
      <c r="D218" s="7"/>
      <c r="E218" s="7"/>
      <c r="F218" s="7"/>
      <c r="G218" s="7"/>
      <c r="H218" s="7"/>
      <c r="I218" s="8"/>
    </row>
    <row r="219" spans="1:9" x14ac:dyDescent="0.25">
      <c r="A219" s="28" t="s">
        <v>534</v>
      </c>
      <c r="B219" s="7">
        <v>29953</v>
      </c>
      <c r="C219" s="7"/>
      <c r="D219" s="7"/>
      <c r="E219" s="7"/>
      <c r="F219" s="7"/>
      <c r="G219" s="7"/>
      <c r="H219" s="7"/>
      <c r="I219" s="8"/>
    </row>
    <row r="220" spans="1:9" x14ac:dyDescent="0.25">
      <c r="A220" s="28" t="s">
        <v>535</v>
      </c>
      <c r="B220" s="7">
        <v>27462</v>
      </c>
      <c r="C220" s="7"/>
      <c r="D220" s="7"/>
      <c r="E220" s="7"/>
      <c r="F220" s="7"/>
      <c r="G220" s="7"/>
      <c r="H220" s="7"/>
      <c r="I220" s="8"/>
    </row>
    <row r="221" spans="1:9" x14ac:dyDescent="0.25">
      <c r="A221" s="28" t="s">
        <v>536</v>
      </c>
      <c r="B221" s="7">
        <v>46134</v>
      </c>
      <c r="C221" s="7"/>
      <c r="D221" s="7"/>
      <c r="E221" s="7"/>
      <c r="F221" s="7"/>
      <c r="G221" s="7"/>
      <c r="H221" s="7"/>
      <c r="I221" s="8"/>
    </row>
  </sheetData>
  <sheetProtection sheet="1" objects="1" scenarios="1"/>
  <mergeCells count="1">
    <mergeCell ref="B2:B3"/>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8"/>
  <sheetViews>
    <sheetView workbookViewId="0">
      <selection activeCell="G6" sqref="G6"/>
    </sheetView>
  </sheetViews>
  <sheetFormatPr defaultColWidth="9.28515625" defaultRowHeight="15" x14ac:dyDescent="0.25"/>
  <cols>
    <col min="1" max="1" width="13.5703125" customWidth="1"/>
    <col min="2" max="2" width="12.28515625" customWidth="1"/>
  </cols>
  <sheetData>
    <row r="1" spans="1:2" x14ac:dyDescent="0.25">
      <c r="A1" t="s">
        <v>6</v>
      </c>
      <c r="B1" t="s">
        <v>229</v>
      </c>
    </row>
    <row r="2" spans="1:2" x14ac:dyDescent="0.25">
      <c r="A2" s="3" t="s">
        <v>8</v>
      </c>
      <c r="B2" s="12">
        <v>5806.44</v>
      </c>
    </row>
    <row r="3" spans="1:2" x14ac:dyDescent="0.25">
      <c r="A3" s="3" t="s">
        <v>9</v>
      </c>
      <c r="B3" s="3">
        <v>371.34</v>
      </c>
    </row>
    <row r="4" spans="1:2" ht="30" x14ac:dyDescent="0.25">
      <c r="A4" s="3" t="s">
        <v>10</v>
      </c>
      <c r="B4" s="3">
        <v>443.27</v>
      </c>
    </row>
    <row r="5" spans="1:2" x14ac:dyDescent="0.25">
      <c r="A5" s="3" t="s">
        <v>11</v>
      </c>
      <c r="B5" s="12">
        <v>1457.92</v>
      </c>
    </row>
    <row r="6" spans="1:2" x14ac:dyDescent="0.25">
      <c r="A6" s="3" t="s">
        <v>12</v>
      </c>
      <c r="B6" s="12">
        <v>1942.11</v>
      </c>
    </row>
    <row r="7" spans="1:2" ht="30" x14ac:dyDescent="0.25">
      <c r="A7" s="3" t="s">
        <v>13</v>
      </c>
      <c r="B7" s="3">
        <v>721.51</v>
      </c>
    </row>
    <row r="8" spans="1:2" ht="30" x14ac:dyDescent="0.25">
      <c r="A8" s="3" t="s">
        <v>14</v>
      </c>
      <c r="B8" s="3">
        <v>383.31</v>
      </c>
    </row>
    <row r="9" spans="1:2" ht="30" x14ac:dyDescent="0.25">
      <c r="A9" s="3" t="s">
        <v>15</v>
      </c>
      <c r="B9" s="12">
        <v>1932.29</v>
      </c>
    </row>
    <row r="10" spans="1:2" x14ac:dyDescent="0.25">
      <c r="A10" s="3" t="s">
        <v>16</v>
      </c>
      <c r="B10" s="12">
        <v>11132.18</v>
      </c>
    </row>
    <row r="11" spans="1:2" ht="30" x14ac:dyDescent="0.25">
      <c r="A11" s="3" t="s">
        <v>17</v>
      </c>
      <c r="B11" s="3">
        <v>502.4</v>
      </c>
    </row>
    <row r="12" spans="1:2" ht="30" x14ac:dyDescent="0.25">
      <c r="A12" s="3" t="s">
        <v>18</v>
      </c>
      <c r="B12" s="12">
        <v>7438.19</v>
      </c>
    </row>
    <row r="13" spans="1:2" x14ac:dyDescent="0.25">
      <c r="A13" s="3" t="s">
        <v>19</v>
      </c>
      <c r="B13" s="12">
        <v>1011.13</v>
      </c>
    </row>
    <row r="14" spans="1:2" x14ac:dyDescent="0.25">
      <c r="A14" s="3" t="s">
        <v>20</v>
      </c>
      <c r="B14" s="3">
        <v>608.29999999999995</v>
      </c>
    </row>
    <row r="15" spans="1:2" x14ac:dyDescent="0.25">
      <c r="A15" s="3" t="s">
        <v>21</v>
      </c>
      <c r="B15" s="3">
        <v>488.81</v>
      </c>
    </row>
    <row r="16" spans="1:2" x14ac:dyDescent="0.25">
      <c r="A16" s="3" t="s">
        <v>22</v>
      </c>
      <c r="B16" s="3">
        <v>805.19</v>
      </c>
    </row>
    <row r="17" spans="1:2" x14ac:dyDescent="0.25">
      <c r="A17" s="3" t="s">
        <v>23</v>
      </c>
      <c r="B17" s="12">
        <v>1782.6</v>
      </c>
    </row>
    <row r="18" spans="1:2" x14ac:dyDescent="0.25">
      <c r="A18" s="3" t="s">
        <v>24</v>
      </c>
      <c r="B18" s="12">
        <v>2976.04</v>
      </c>
    </row>
    <row r="19" spans="1:2" x14ac:dyDescent="0.25">
      <c r="A19" s="3" t="s">
        <v>25</v>
      </c>
      <c r="B19" s="12">
        <v>1100.28</v>
      </c>
    </row>
    <row r="20" spans="1:2" x14ac:dyDescent="0.25">
      <c r="A20" s="3" t="s">
        <v>26</v>
      </c>
      <c r="B20" s="3">
        <v>203.15</v>
      </c>
    </row>
    <row r="21" spans="1:2" x14ac:dyDescent="0.25">
      <c r="A21" s="3" t="s">
        <v>27</v>
      </c>
      <c r="B21" s="12">
        <v>1683.07</v>
      </c>
    </row>
    <row r="22" spans="1:2" x14ac:dyDescent="0.25">
      <c r="A22" s="3" t="s">
        <v>28</v>
      </c>
      <c r="B22" s="3">
        <v>615.59</v>
      </c>
    </row>
    <row r="23" spans="1:2" x14ac:dyDescent="0.25">
      <c r="A23" s="3" t="s">
        <v>29</v>
      </c>
      <c r="B23" s="3">
        <v>823.72</v>
      </c>
    </row>
    <row r="24" spans="1:2" x14ac:dyDescent="0.25">
      <c r="A24" s="3" t="s">
        <v>30</v>
      </c>
      <c r="B24" s="3">
        <v>674.51</v>
      </c>
    </row>
    <row r="25" spans="1:2" x14ac:dyDescent="0.25">
      <c r="A25" s="3" t="s">
        <v>31</v>
      </c>
      <c r="B25" s="12">
        <v>13141.73</v>
      </c>
    </row>
    <row r="26" spans="1:2" ht="30" x14ac:dyDescent="0.25">
      <c r="A26" s="3" t="s">
        <v>32</v>
      </c>
      <c r="B26" s="12">
        <v>2208.31</v>
      </c>
    </row>
    <row r="27" spans="1:2" ht="30" x14ac:dyDescent="0.25">
      <c r="A27" s="3" t="s">
        <v>33</v>
      </c>
      <c r="B27" s="12">
        <v>5190.34</v>
      </c>
    </row>
    <row r="28" spans="1:2" x14ac:dyDescent="0.25">
      <c r="A28" s="3" t="s">
        <v>34</v>
      </c>
      <c r="B28" s="12">
        <v>3024.02</v>
      </c>
    </row>
    <row r="29" spans="1:2" ht="30" x14ac:dyDescent="0.25">
      <c r="A29" s="3" t="s">
        <v>35</v>
      </c>
      <c r="B29" s="3">
        <v>142.81</v>
      </c>
    </row>
    <row r="30" spans="1:2" x14ac:dyDescent="0.25">
      <c r="A30" s="3" t="s">
        <v>36</v>
      </c>
      <c r="B30" s="3">
        <v>569.42999999999995</v>
      </c>
    </row>
    <row r="31" spans="1:2" ht="30" x14ac:dyDescent="0.25">
      <c r="A31" s="3" t="s">
        <v>37</v>
      </c>
      <c r="B31" s="12">
        <v>1781.73</v>
      </c>
    </row>
    <row r="32" spans="1:2" x14ac:dyDescent="0.25">
      <c r="A32" s="3" t="s">
        <v>38</v>
      </c>
      <c r="B32" s="3">
        <v>797.72</v>
      </c>
    </row>
    <row r="33" spans="1:2" ht="30" x14ac:dyDescent="0.25">
      <c r="A33" s="3" t="s">
        <v>39</v>
      </c>
      <c r="B33" s="3">
        <v>261.45</v>
      </c>
    </row>
    <row r="34" spans="1:2" ht="30" x14ac:dyDescent="0.25">
      <c r="A34" s="3" t="s">
        <v>40</v>
      </c>
      <c r="B34" s="3">
        <v>403.46</v>
      </c>
    </row>
    <row r="35" spans="1:2" x14ac:dyDescent="0.25">
      <c r="A35" s="3" t="s">
        <v>41</v>
      </c>
      <c r="B35" s="12">
        <v>6590.53</v>
      </c>
    </row>
    <row r="36" spans="1:2" ht="30" x14ac:dyDescent="0.25">
      <c r="A36" s="3" t="s">
        <v>42</v>
      </c>
      <c r="B36" s="12">
        <v>2679.1</v>
      </c>
    </row>
    <row r="37" spans="1:2" x14ac:dyDescent="0.25">
      <c r="A37" s="3" t="s">
        <v>43</v>
      </c>
      <c r="B37" s="3">
        <v>445.98</v>
      </c>
    </row>
    <row r="38" spans="1:2" x14ac:dyDescent="0.25">
      <c r="A38" s="3" t="s">
        <v>44</v>
      </c>
      <c r="B38" s="12">
        <v>1074.6300000000001</v>
      </c>
    </row>
    <row r="39" spans="1:2" ht="30" x14ac:dyDescent="0.25">
      <c r="A39" s="3" t="s">
        <v>45</v>
      </c>
      <c r="B39" s="3">
        <v>362.46</v>
      </c>
    </row>
    <row r="40" spans="1:2" x14ac:dyDescent="0.25">
      <c r="A40" s="3" t="s">
        <v>46</v>
      </c>
      <c r="B40" s="12">
        <v>1473.96</v>
      </c>
    </row>
    <row r="41" spans="1:2" x14ac:dyDescent="0.25">
      <c r="A41" s="3" t="s">
        <v>47</v>
      </c>
      <c r="B41" s="12">
        <v>1582.55</v>
      </c>
    </row>
    <row r="42" spans="1:2" x14ac:dyDescent="0.25">
      <c r="A42" s="3" t="s">
        <v>48</v>
      </c>
      <c r="B42" s="12">
        <v>2545.44</v>
      </c>
    </row>
    <row r="43" spans="1:2" x14ac:dyDescent="0.25">
      <c r="A43" s="3" t="s">
        <v>49</v>
      </c>
      <c r="B43" s="3">
        <v>818.42</v>
      </c>
    </row>
    <row r="44" spans="1:2" ht="30" x14ac:dyDescent="0.25">
      <c r="A44" s="3" t="s">
        <v>50</v>
      </c>
      <c r="B44" s="3">
        <v>705.65</v>
      </c>
    </row>
    <row r="45" spans="1:2" x14ac:dyDescent="0.25">
      <c r="A45" s="3" t="s">
        <v>51</v>
      </c>
      <c r="B45" s="3">
        <v>908.73</v>
      </c>
    </row>
    <row r="46" spans="1:2" x14ac:dyDescent="0.25">
      <c r="A46" s="3" t="s">
        <v>52</v>
      </c>
      <c r="B46" s="3">
        <v>662.07</v>
      </c>
    </row>
    <row r="47" spans="1:2" ht="30" x14ac:dyDescent="0.25">
      <c r="A47" s="3" t="s">
        <v>53</v>
      </c>
      <c r="B47" s="3">
        <v>615.38</v>
      </c>
    </row>
    <row r="48" spans="1:2" ht="30" x14ac:dyDescent="0.25">
      <c r="A48" s="3" t="s">
        <v>54</v>
      </c>
      <c r="B48" s="12">
        <v>1640.76</v>
      </c>
    </row>
    <row r="49" spans="1:2" x14ac:dyDescent="0.25">
      <c r="A49" s="3" t="s">
        <v>55</v>
      </c>
      <c r="B49" s="3">
        <v>773.01</v>
      </c>
    </row>
    <row r="50" spans="1:2" ht="30" x14ac:dyDescent="0.25">
      <c r="A50" s="3" t="s">
        <v>56</v>
      </c>
      <c r="B50" s="3">
        <v>590.53</v>
      </c>
    </row>
    <row r="51" spans="1:2" x14ac:dyDescent="0.25">
      <c r="A51" s="3" t="s">
        <v>57</v>
      </c>
      <c r="B51" s="12">
        <v>6441.6</v>
      </c>
    </row>
    <row r="52" spans="1:2" x14ac:dyDescent="0.25">
      <c r="A52" s="3" t="s">
        <v>58</v>
      </c>
      <c r="B52" s="12">
        <v>1232.08</v>
      </c>
    </row>
    <row r="53" spans="1:2" x14ac:dyDescent="0.25">
      <c r="A53" s="3" t="s">
        <v>59</v>
      </c>
      <c r="B53" s="12">
        <v>5196.7700000000004</v>
      </c>
    </row>
    <row r="54" spans="1:2" x14ac:dyDescent="0.25">
      <c r="A54" s="3" t="s">
        <v>60</v>
      </c>
      <c r="B54" s="3">
        <v>283.19</v>
      </c>
    </row>
    <row r="55" spans="1:2" ht="30" x14ac:dyDescent="0.25">
      <c r="A55" s="3" t="s">
        <v>61</v>
      </c>
      <c r="B55" s="3">
        <v>319.05</v>
      </c>
    </row>
    <row r="56" spans="1:2" ht="30" x14ac:dyDescent="0.25">
      <c r="A56" s="3" t="s">
        <v>62</v>
      </c>
      <c r="B56" s="12">
        <v>1167.8499999999999</v>
      </c>
    </row>
    <row r="57" spans="1:2" ht="30" x14ac:dyDescent="0.25">
      <c r="A57" s="3" t="s">
        <v>63</v>
      </c>
      <c r="B57" s="12">
        <v>8369.7900000000009</v>
      </c>
    </row>
    <row r="58" spans="1:2" x14ac:dyDescent="0.25">
      <c r="A58" s="3" t="s">
        <v>4</v>
      </c>
      <c r="B58" s="12">
        <v>3247.38</v>
      </c>
    </row>
    <row r="59" spans="1:2" x14ac:dyDescent="0.25">
      <c r="A59" s="3" t="s">
        <v>64</v>
      </c>
      <c r="B59" s="12">
        <v>1464.03</v>
      </c>
    </row>
    <row r="60" spans="1:2" x14ac:dyDescent="0.25">
      <c r="A60" s="3" t="s">
        <v>65</v>
      </c>
      <c r="B60" s="12">
        <v>4361.34</v>
      </c>
    </row>
    <row r="61" spans="1:2" x14ac:dyDescent="0.25">
      <c r="A61" s="3" t="s">
        <v>3</v>
      </c>
      <c r="B61" s="3">
        <v>975.55</v>
      </c>
    </row>
    <row r="62" spans="1:2" x14ac:dyDescent="0.25">
      <c r="A62" s="3" t="s">
        <v>66</v>
      </c>
      <c r="B62" s="12">
        <v>1980.55</v>
      </c>
    </row>
    <row r="63" spans="1:2" ht="30" x14ac:dyDescent="0.25">
      <c r="A63" s="3" t="s">
        <v>67</v>
      </c>
      <c r="B63" s="3">
        <v>733.23</v>
      </c>
    </row>
    <row r="64" spans="1:2" x14ac:dyDescent="0.25">
      <c r="A64" s="3" t="s">
        <v>68</v>
      </c>
      <c r="B64" s="12">
        <v>2263.7800000000002</v>
      </c>
    </row>
    <row r="65" spans="1:2" x14ac:dyDescent="0.25">
      <c r="A65" s="3" t="s">
        <v>69</v>
      </c>
      <c r="B65" s="12">
        <v>1093.06</v>
      </c>
    </row>
    <row r="66" spans="1:2" x14ac:dyDescent="0.25">
      <c r="A66" s="3" t="s">
        <v>70</v>
      </c>
      <c r="B66" s="3">
        <v>335.78</v>
      </c>
    </row>
    <row r="67" spans="1:2" x14ac:dyDescent="0.25">
      <c r="A67" s="3" t="s">
        <v>71</v>
      </c>
      <c r="B67" s="3">
        <v>358.49</v>
      </c>
    </row>
    <row r="68" spans="1:2" ht="30" x14ac:dyDescent="0.25">
      <c r="A68" s="3" t="s">
        <v>72</v>
      </c>
      <c r="B68" s="3">
        <v>317.92</v>
      </c>
    </row>
    <row r="69" spans="1:2" ht="30" x14ac:dyDescent="0.25">
      <c r="A69" s="3" t="s">
        <v>73</v>
      </c>
      <c r="B69" s="3">
        <v>452.44</v>
      </c>
    </row>
    <row r="70" spans="1:2" x14ac:dyDescent="0.25">
      <c r="A70" s="3" t="s">
        <v>74</v>
      </c>
      <c r="B70" s="12">
        <v>2718.98</v>
      </c>
    </row>
    <row r="71" spans="1:2" ht="30" x14ac:dyDescent="0.25">
      <c r="A71" s="3" t="s">
        <v>75</v>
      </c>
      <c r="B71" s="12">
        <v>1473.42</v>
      </c>
    </row>
    <row r="72" spans="1:2" ht="30" x14ac:dyDescent="0.25">
      <c r="A72" s="3" t="s">
        <v>76</v>
      </c>
      <c r="B72" s="12">
        <v>5086.58</v>
      </c>
    </row>
    <row r="73" spans="1:2" ht="30" x14ac:dyDescent="0.25">
      <c r="A73" s="3" t="s">
        <v>77</v>
      </c>
      <c r="B73" s="12">
        <v>3690.61</v>
      </c>
    </row>
    <row r="74" spans="1:2" ht="30" x14ac:dyDescent="0.25">
      <c r="A74" s="3" t="s">
        <v>78</v>
      </c>
      <c r="B74" s="12">
        <v>1854.01</v>
      </c>
    </row>
    <row r="75" spans="1:2" x14ac:dyDescent="0.25">
      <c r="A75" s="3" t="s">
        <v>79</v>
      </c>
      <c r="B75" s="3">
        <v>695</v>
      </c>
    </row>
    <row r="76" spans="1:2" ht="30" x14ac:dyDescent="0.25">
      <c r="A76" s="3" t="s">
        <v>80</v>
      </c>
      <c r="B76" s="3">
        <v>667.33</v>
      </c>
    </row>
    <row r="77" spans="1:2" ht="30" x14ac:dyDescent="0.25">
      <c r="A77" s="3" t="s">
        <v>81</v>
      </c>
      <c r="B77" s="3">
        <v>883.59</v>
      </c>
    </row>
    <row r="78" spans="1:2" ht="30" x14ac:dyDescent="0.25">
      <c r="A78" s="3" t="s">
        <v>82</v>
      </c>
      <c r="B78" s="3">
        <v>445.86</v>
      </c>
    </row>
    <row r="79" spans="1:2" ht="30" x14ac:dyDescent="0.25">
      <c r="A79" s="3" t="s">
        <v>83</v>
      </c>
      <c r="B79" s="3">
        <v>615.85</v>
      </c>
    </row>
    <row r="80" spans="1:2" ht="45" x14ac:dyDescent="0.25">
      <c r="A80" s="3" t="s">
        <v>84</v>
      </c>
      <c r="B80" s="3">
        <v>816.99</v>
      </c>
    </row>
    <row r="81" spans="1:2" ht="30" x14ac:dyDescent="0.25">
      <c r="A81" s="3" t="s">
        <v>85</v>
      </c>
      <c r="B81" s="3">
        <v>373.16</v>
      </c>
    </row>
    <row r="82" spans="1:2" ht="30" x14ac:dyDescent="0.25">
      <c r="A82" s="3" t="s">
        <v>86</v>
      </c>
      <c r="B82" s="12">
        <v>1144.07</v>
      </c>
    </row>
    <row r="83" spans="1:2" ht="30" x14ac:dyDescent="0.25">
      <c r="A83" s="3" t="s">
        <v>87</v>
      </c>
      <c r="B83" s="12">
        <v>1037.1300000000001</v>
      </c>
    </row>
    <row r="84" spans="1:2" x14ac:dyDescent="0.25">
      <c r="A84" s="3" t="s">
        <v>88</v>
      </c>
      <c r="B84" s="3">
        <v>271.44</v>
      </c>
    </row>
    <row r="85" spans="1:2" x14ac:dyDescent="0.25">
      <c r="A85" s="3" t="s">
        <v>89</v>
      </c>
      <c r="B85" s="12">
        <v>8842.7800000000007</v>
      </c>
    </row>
    <row r="86" spans="1:2" x14ac:dyDescent="0.25">
      <c r="A86" s="3" t="s">
        <v>90</v>
      </c>
      <c r="B86" s="3">
        <v>595.38</v>
      </c>
    </row>
    <row r="87" spans="1:2" ht="30" x14ac:dyDescent="0.25">
      <c r="A87" s="3" t="s">
        <v>91</v>
      </c>
      <c r="B87" s="12">
        <v>2131.25</v>
      </c>
    </row>
    <row r="88" spans="1:2" x14ac:dyDescent="0.25">
      <c r="A88" s="3" t="s">
        <v>92</v>
      </c>
      <c r="B88" s="12">
        <v>1448.78</v>
      </c>
    </row>
    <row r="89" spans="1:2" ht="30" x14ac:dyDescent="0.25">
      <c r="A89" s="3" t="s">
        <v>93</v>
      </c>
      <c r="B89" s="3">
        <v>368.69</v>
      </c>
    </row>
    <row r="90" spans="1:2" ht="30" x14ac:dyDescent="0.25">
      <c r="A90" s="3" t="s">
        <v>94</v>
      </c>
      <c r="B90" s="3">
        <v>374.25</v>
      </c>
    </row>
    <row r="91" spans="1:2" x14ac:dyDescent="0.25">
      <c r="A91" s="3" t="s">
        <v>95</v>
      </c>
      <c r="B91" s="12">
        <v>1368.99</v>
      </c>
    </row>
    <row r="92" spans="1:2" ht="30" x14ac:dyDescent="0.25">
      <c r="A92" s="3" t="s">
        <v>96</v>
      </c>
      <c r="B92" s="12">
        <v>1066.19</v>
      </c>
    </row>
    <row r="93" spans="1:2" ht="30" x14ac:dyDescent="0.25">
      <c r="A93" s="3" t="s">
        <v>97</v>
      </c>
      <c r="B93" s="12">
        <v>1471.44</v>
      </c>
    </row>
    <row r="94" spans="1:2" ht="30" x14ac:dyDescent="0.25">
      <c r="A94" s="3" t="s">
        <v>98</v>
      </c>
      <c r="B94" s="12">
        <v>3581.72</v>
      </c>
    </row>
    <row r="95" spans="1:2" x14ac:dyDescent="0.25">
      <c r="A95" s="3" t="s">
        <v>99</v>
      </c>
      <c r="B95" s="3">
        <v>591.38</v>
      </c>
    </row>
    <row r="96" spans="1:2" ht="30" x14ac:dyDescent="0.25">
      <c r="A96" s="3" t="s">
        <v>100</v>
      </c>
      <c r="B96" s="12">
        <v>1962.9</v>
      </c>
    </row>
    <row r="97" spans="1:2" x14ac:dyDescent="0.25">
      <c r="A97" s="3" t="s">
        <v>101</v>
      </c>
      <c r="B97" s="12">
        <v>1135.21</v>
      </c>
    </row>
    <row r="98" spans="1:2" x14ac:dyDescent="0.25">
      <c r="A98" s="3" t="s">
        <v>102</v>
      </c>
      <c r="B98" s="3">
        <v>703.51</v>
      </c>
    </row>
    <row r="99" spans="1:2" ht="30" x14ac:dyDescent="0.25">
      <c r="A99" s="3" t="s">
        <v>103</v>
      </c>
      <c r="B99" s="3">
        <v>555.09</v>
      </c>
    </row>
    <row r="100" spans="1:2" x14ac:dyDescent="0.25">
      <c r="A100" s="3" t="s">
        <v>104</v>
      </c>
      <c r="B100" s="12">
        <v>1240.45</v>
      </c>
    </row>
    <row r="101" spans="1:2" x14ac:dyDescent="0.25">
      <c r="A101" s="3" t="s">
        <v>105</v>
      </c>
      <c r="B101" s="3">
        <v>268.62</v>
      </c>
    </row>
    <row r="102" spans="1:2" ht="30" x14ac:dyDescent="0.25">
      <c r="A102" s="3" t="s">
        <v>106</v>
      </c>
      <c r="B102" s="3">
        <v>220.78</v>
      </c>
    </row>
    <row r="103" spans="1:2" x14ac:dyDescent="0.25">
      <c r="A103" s="3" t="s">
        <v>107</v>
      </c>
      <c r="B103" s="3">
        <v>623.24</v>
      </c>
    </row>
    <row r="104" spans="1:2" ht="30" x14ac:dyDescent="0.25">
      <c r="A104" s="3" t="s">
        <v>108</v>
      </c>
      <c r="B104" s="12">
        <v>1512.99</v>
      </c>
    </row>
    <row r="105" spans="1:2" ht="30" x14ac:dyDescent="0.25">
      <c r="A105" s="3" t="s">
        <v>109</v>
      </c>
      <c r="B105" s="3">
        <v>937.71</v>
      </c>
    </row>
    <row r="106" spans="1:2" x14ac:dyDescent="0.25">
      <c r="A106" s="3" t="s">
        <v>110</v>
      </c>
      <c r="B106" s="12">
        <v>1047.73</v>
      </c>
    </row>
    <row r="107" spans="1:2" x14ac:dyDescent="0.25">
      <c r="A107" s="3" t="s">
        <v>111</v>
      </c>
      <c r="B107" s="3">
        <v>321.93</v>
      </c>
    </row>
    <row r="108" spans="1:2" x14ac:dyDescent="0.25">
      <c r="A108" s="3" t="s">
        <v>112</v>
      </c>
      <c r="B108" s="12">
        <v>3596.84</v>
      </c>
    </row>
    <row r="109" spans="1:2" ht="30" x14ac:dyDescent="0.25">
      <c r="A109" s="3" t="s">
        <v>113</v>
      </c>
      <c r="B109" s="3">
        <v>464.06</v>
      </c>
    </row>
    <row r="110" spans="1:2" ht="30" x14ac:dyDescent="0.25">
      <c r="A110" s="3" t="s">
        <v>114</v>
      </c>
      <c r="B110" s="3">
        <v>433.15</v>
      </c>
    </row>
    <row r="111" spans="1:2" x14ac:dyDescent="0.25">
      <c r="A111" s="3" t="s">
        <v>115</v>
      </c>
      <c r="B111" s="3">
        <v>635.82000000000005</v>
      </c>
    </row>
    <row r="112" spans="1:2" ht="30" x14ac:dyDescent="0.25">
      <c r="A112" s="3" t="s">
        <v>116</v>
      </c>
      <c r="B112" s="12">
        <v>1402.59</v>
      </c>
    </row>
    <row r="113" spans="1:2" ht="30" x14ac:dyDescent="0.25">
      <c r="A113" s="3" t="s">
        <v>117</v>
      </c>
      <c r="B113" s="3">
        <v>760.95</v>
      </c>
    </row>
    <row r="114" spans="1:2" x14ac:dyDescent="0.25">
      <c r="A114" s="3" t="s">
        <v>118</v>
      </c>
      <c r="B114" s="3">
        <v>548.41</v>
      </c>
    </row>
    <row r="115" spans="1:2" x14ac:dyDescent="0.25">
      <c r="A115" s="3" t="s">
        <v>119</v>
      </c>
      <c r="B115" s="3">
        <v>408.73</v>
      </c>
    </row>
    <row r="116" spans="1:2" x14ac:dyDescent="0.25">
      <c r="A116" s="3" t="s">
        <v>120</v>
      </c>
      <c r="B116" s="12">
        <v>2107.4</v>
      </c>
    </row>
    <row r="117" spans="1:2" ht="30" x14ac:dyDescent="0.25">
      <c r="A117" s="3" t="s">
        <v>121</v>
      </c>
      <c r="B117" s="3">
        <v>794.65</v>
      </c>
    </row>
    <row r="118" spans="1:2" ht="30" x14ac:dyDescent="0.25">
      <c r="A118" s="3" t="s">
        <v>122</v>
      </c>
      <c r="B118" s="3">
        <v>634.74</v>
      </c>
    </row>
    <row r="119" spans="1:2" x14ac:dyDescent="0.25">
      <c r="A119" s="3" t="s">
        <v>123</v>
      </c>
      <c r="B119" s="12">
        <v>8521.08</v>
      </c>
    </row>
    <row r="120" spans="1:2" ht="30" x14ac:dyDescent="0.25">
      <c r="A120" s="3" t="s">
        <v>124</v>
      </c>
      <c r="B120" s="3">
        <v>341.11</v>
      </c>
    </row>
    <row r="121" spans="1:2" x14ac:dyDescent="0.25">
      <c r="A121" s="3" t="s">
        <v>125</v>
      </c>
      <c r="B121" s="3">
        <v>687.75</v>
      </c>
    </row>
    <row r="122" spans="1:2" x14ac:dyDescent="0.25">
      <c r="A122" s="3" t="s">
        <v>126</v>
      </c>
      <c r="B122" s="12">
        <v>1271.51</v>
      </c>
    </row>
    <row r="123" spans="1:2" x14ac:dyDescent="0.25">
      <c r="A123" s="3" t="s">
        <v>127</v>
      </c>
      <c r="B123" s="12">
        <v>1488.34</v>
      </c>
    </row>
    <row r="124" spans="1:2" x14ac:dyDescent="0.25">
      <c r="A124" s="3" t="s">
        <v>128</v>
      </c>
      <c r="B124" s="12">
        <v>1715.18</v>
      </c>
    </row>
    <row r="125" spans="1:2" ht="30" x14ac:dyDescent="0.25">
      <c r="A125" s="3" t="s">
        <v>129</v>
      </c>
      <c r="B125" s="3">
        <v>572.51</v>
      </c>
    </row>
    <row r="126" spans="1:2" x14ac:dyDescent="0.25">
      <c r="A126" s="3" t="s">
        <v>130</v>
      </c>
      <c r="B126" s="3">
        <v>743.11</v>
      </c>
    </row>
    <row r="127" spans="1:2" x14ac:dyDescent="0.25">
      <c r="A127" s="3" t="s">
        <v>131</v>
      </c>
      <c r="B127" s="3">
        <v>976.85</v>
      </c>
    </row>
    <row r="128" spans="1:2" ht="30" x14ac:dyDescent="0.25">
      <c r="A128" s="3" t="s">
        <v>132</v>
      </c>
      <c r="B128" s="12">
        <v>2452.62</v>
      </c>
    </row>
    <row r="129" spans="1:2" ht="30" x14ac:dyDescent="0.25">
      <c r="A129" s="3" t="s">
        <v>226</v>
      </c>
      <c r="B129" s="3">
        <v>695.33</v>
      </c>
    </row>
    <row r="130" spans="1:2" ht="30" x14ac:dyDescent="0.25">
      <c r="A130" s="3" t="s">
        <v>134</v>
      </c>
      <c r="B130" s="3">
        <v>197.64</v>
      </c>
    </row>
    <row r="131" spans="1:2" ht="30" x14ac:dyDescent="0.25">
      <c r="A131" s="3" t="s">
        <v>135</v>
      </c>
      <c r="B131" s="3">
        <v>122.83</v>
      </c>
    </row>
    <row r="132" spans="1:2" x14ac:dyDescent="0.25">
      <c r="A132" s="3" t="s">
        <v>136</v>
      </c>
      <c r="B132" s="3">
        <v>532.16</v>
      </c>
    </row>
    <row r="133" spans="1:2" x14ac:dyDescent="0.25">
      <c r="A133" s="3" t="s">
        <v>137</v>
      </c>
      <c r="B133" s="3">
        <v>530.52</v>
      </c>
    </row>
    <row r="134" spans="1:2" x14ac:dyDescent="0.25">
      <c r="A134" s="3" t="s">
        <v>138</v>
      </c>
      <c r="B134" s="12">
        <v>3240.49</v>
      </c>
    </row>
    <row r="135" spans="1:2" ht="30" x14ac:dyDescent="0.25">
      <c r="A135" s="3" t="s">
        <v>139</v>
      </c>
      <c r="B135" s="12">
        <v>1358.33</v>
      </c>
    </row>
    <row r="136" spans="1:2" x14ac:dyDescent="0.25">
      <c r="A136" s="3" t="s">
        <v>140</v>
      </c>
      <c r="B136" s="12">
        <v>1635.31</v>
      </c>
    </row>
    <row r="137" spans="1:2" ht="30" x14ac:dyDescent="0.25">
      <c r="A137" s="3" t="s">
        <v>141</v>
      </c>
      <c r="B137" s="3">
        <v>979.18</v>
      </c>
    </row>
    <row r="138" spans="1:2" x14ac:dyDescent="0.25">
      <c r="A138" s="3" t="s">
        <v>142</v>
      </c>
      <c r="B138" s="12">
        <v>1098.5</v>
      </c>
    </row>
    <row r="139" spans="1:2" x14ac:dyDescent="0.25">
      <c r="A139" s="3" t="s">
        <v>143</v>
      </c>
      <c r="B139" s="3">
        <v>288.43</v>
      </c>
    </row>
    <row r="140" spans="1:2" ht="30" x14ac:dyDescent="0.25">
      <c r="A140" s="3" t="s">
        <v>144</v>
      </c>
      <c r="B140" s="12">
        <v>1749.89</v>
      </c>
    </row>
    <row r="141" spans="1:2" x14ac:dyDescent="0.25">
      <c r="A141" s="3" t="s">
        <v>145</v>
      </c>
      <c r="B141" s="3">
        <v>768.71</v>
      </c>
    </row>
    <row r="142" spans="1:2" x14ac:dyDescent="0.25">
      <c r="A142" s="3" t="s">
        <v>146</v>
      </c>
      <c r="B142" s="3">
        <v>398.72</v>
      </c>
    </row>
    <row r="143" spans="1:2" x14ac:dyDescent="0.25">
      <c r="A143" s="3" t="s">
        <v>147</v>
      </c>
      <c r="B143" s="3">
        <v>824.72</v>
      </c>
    </row>
    <row r="144" spans="1:2" ht="30" x14ac:dyDescent="0.25">
      <c r="A144" s="3" t="s">
        <v>148</v>
      </c>
      <c r="B144" s="3">
        <v>273.52999999999997</v>
      </c>
    </row>
    <row r="145" spans="1:2" x14ac:dyDescent="0.25">
      <c r="A145" s="3" t="s">
        <v>149</v>
      </c>
      <c r="B145" s="12">
        <v>1512.97</v>
      </c>
    </row>
    <row r="146" spans="1:2" x14ac:dyDescent="0.25">
      <c r="A146" s="3" t="s">
        <v>150</v>
      </c>
      <c r="B146" s="3">
        <v>545.14</v>
      </c>
    </row>
    <row r="147" spans="1:2" x14ac:dyDescent="0.25">
      <c r="A147" s="3" t="s">
        <v>151</v>
      </c>
      <c r="B147" s="3">
        <v>688.76</v>
      </c>
    </row>
    <row r="148" spans="1:2" ht="30" x14ac:dyDescent="0.25">
      <c r="A148" s="3" t="s">
        <v>152</v>
      </c>
      <c r="B148" s="3">
        <v>990.41</v>
      </c>
    </row>
    <row r="149" spans="1:2" x14ac:dyDescent="0.25">
      <c r="A149" s="3" t="s">
        <v>153</v>
      </c>
      <c r="B149" s="12">
        <v>1417.49</v>
      </c>
    </row>
    <row r="150" spans="1:2" ht="30" x14ac:dyDescent="0.25">
      <c r="A150" s="3" t="s">
        <v>154</v>
      </c>
      <c r="B150" s="3">
        <v>218.83</v>
      </c>
    </row>
    <row r="151" spans="1:2" ht="30" x14ac:dyDescent="0.25">
      <c r="A151" s="3" t="s">
        <v>155</v>
      </c>
      <c r="B151" s="3">
        <v>771.57</v>
      </c>
    </row>
    <row r="152" spans="1:2" ht="30" x14ac:dyDescent="0.25">
      <c r="A152" s="3" t="s">
        <v>156</v>
      </c>
      <c r="B152" s="3">
        <v>354.7</v>
      </c>
    </row>
    <row r="153" spans="1:2" ht="30" x14ac:dyDescent="0.25">
      <c r="A153" s="3" t="s">
        <v>157</v>
      </c>
      <c r="B153" s="3">
        <v>437.69</v>
      </c>
    </row>
    <row r="154" spans="1:2" ht="30" x14ac:dyDescent="0.25">
      <c r="A154" s="3" t="s">
        <v>158</v>
      </c>
      <c r="B154" s="3">
        <v>724.15</v>
      </c>
    </row>
    <row r="155" spans="1:2" ht="30" x14ac:dyDescent="0.25">
      <c r="A155" s="3" t="s">
        <v>159</v>
      </c>
      <c r="B155" s="3">
        <v>459.36</v>
      </c>
    </row>
    <row r="156" spans="1:2" x14ac:dyDescent="0.25">
      <c r="A156" s="3" t="s">
        <v>160</v>
      </c>
      <c r="B156" s="12">
        <v>1367.68</v>
      </c>
    </row>
    <row r="157" spans="1:2" x14ac:dyDescent="0.25">
      <c r="A157" s="3" t="s">
        <v>161</v>
      </c>
      <c r="B157" s="3">
        <v>66.28</v>
      </c>
    </row>
    <row r="158" spans="1:2" x14ac:dyDescent="0.25">
      <c r="A158" s="3" t="s">
        <v>162</v>
      </c>
      <c r="B158" s="12">
        <v>6373.02</v>
      </c>
    </row>
    <row r="159" spans="1:2" ht="30" x14ac:dyDescent="0.25">
      <c r="A159" s="3" t="s">
        <v>163</v>
      </c>
      <c r="B159" s="3">
        <v>750.55</v>
      </c>
    </row>
    <row r="160" spans="1:2" x14ac:dyDescent="0.25">
      <c r="A160" s="3" t="s">
        <v>164</v>
      </c>
      <c r="B160" s="3">
        <v>685.04</v>
      </c>
    </row>
    <row r="161" spans="1:2" x14ac:dyDescent="0.25">
      <c r="A161" s="3" t="s">
        <v>165</v>
      </c>
      <c r="B161" s="12">
        <v>2478.6999999999998</v>
      </c>
    </row>
    <row r="162" spans="1:2" ht="45" x14ac:dyDescent="0.25">
      <c r="A162" s="3" t="s">
        <v>166</v>
      </c>
      <c r="B162" s="3">
        <v>623.21</v>
      </c>
    </row>
    <row r="163" spans="1:2" x14ac:dyDescent="0.25">
      <c r="A163" s="3" t="s">
        <v>167</v>
      </c>
      <c r="B163" s="12">
        <v>2308.19</v>
      </c>
    </row>
    <row r="164" spans="1:2" x14ac:dyDescent="0.25">
      <c r="A164" s="3" t="s">
        <v>168</v>
      </c>
      <c r="B164" s="3">
        <v>605.62</v>
      </c>
    </row>
    <row r="165" spans="1:2" x14ac:dyDescent="0.25">
      <c r="A165" s="3" t="s">
        <v>169</v>
      </c>
      <c r="B165" s="12">
        <v>5462.96</v>
      </c>
    </row>
    <row r="166" spans="1:2" ht="30" x14ac:dyDescent="0.25">
      <c r="A166" s="3" t="s">
        <v>170</v>
      </c>
      <c r="B166" s="3">
        <v>897.15</v>
      </c>
    </row>
    <row r="167" spans="1:2" ht="45" x14ac:dyDescent="0.25">
      <c r="A167" s="3" t="s">
        <v>171</v>
      </c>
      <c r="B167" s="12">
        <v>1434.9</v>
      </c>
    </row>
    <row r="168" spans="1:2" x14ac:dyDescent="0.25">
      <c r="A168" s="3" t="s">
        <v>172</v>
      </c>
      <c r="B168" s="3">
        <v>706.39</v>
      </c>
    </row>
    <row r="169" spans="1:2" ht="30" x14ac:dyDescent="0.25">
      <c r="A169" s="3" t="s">
        <v>173</v>
      </c>
      <c r="B169" s="3">
        <v>932.02</v>
      </c>
    </row>
    <row r="170" spans="1:2" ht="30" x14ac:dyDescent="0.25">
      <c r="A170" s="3" t="s">
        <v>174</v>
      </c>
      <c r="B170" s="12">
        <v>1601.18</v>
      </c>
    </row>
    <row r="171" spans="1:2" ht="45" x14ac:dyDescent="0.25">
      <c r="A171" s="3" t="s">
        <v>175</v>
      </c>
      <c r="B171" s="3">
        <v>770.92</v>
      </c>
    </row>
    <row r="172" spans="1:2" ht="30" x14ac:dyDescent="0.25">
      <c r="A172" s="3" t="s">
        <v>176</v>
      </c>
      <c r="B172" s="3">
        <v>931.48</v>
      </c>
    </row>
    <row r="173" spans="1:2" x14ac:dyDescent="0.25">
      <c r="A173" s="3" t="s">
        <v>177</v>
      </c>
      <c r="B173" s="3">
        <v>459.07</v>
      </c>
    </row>
    <row r="174" spans="1:2" x14ac:dyDescent="0.25">
      <c r="A174" s="3" t="s">
        <v>178</v>
      </c>
      <c r="B174" s="12">
        <v>1006.92</v>
      </c>
    </row>
    <row r="175" spans="1:2" ht="30" x14ac:dyDescent="0.25">
      <c r="A175" s="3" t="s">
        <v>179</v>
      </c>
      <c r="B175" s="3">
        <v>960.93</v>
      </c>
    </row>
    <row r="176" spans="1:2" ht="30" x14ac:dyDescent="0.25">
      <c r="A176" s="3" t="s">
        <v>180</v>
      </c>
      <c r="B176" s="12">
        <v>1151.98</v>
      </c>
    </row>
    <row r="177" spans="1:2" ht="30" x14ac:dyDescent="0.25">
      <c r="A177" s="3" t="s">
        <v>181</v>
      </c>
      <c r="B177" s="12">
        <v>2032.36</v>
      </c>
    </row>
    <row r="178" spans="1:2" ht="30" x14ac:dyDescent="0.25">
      <c r="A178" s="3" t="s">
        <v>182</v>
      </c>
      <c r="B178" s="3">
        <v>745.61</v>
      </c>
    </row>
    <row r="179" spans="1:2" ht="30" x14ac:dyDescent="0.25">
      <c r="A179" s="3" t="s">
        <v>183</v>
      </c>
      <c r="B179" s="12">
        <v>2280.21</v>
      </c>
    </row>
    <row r="180" spans="1:2" ht="30" x14ac:dyDescent="0.25">
      <c r="A180" s="3" t="s">
        <v>184</v>
      </c>
      <c r="B180" s="3">
        <v>690.68</v>
      </c>
    </row>
    <row r="181" spans="1:2" ht="30" x14ac:dyDescent="0.25">
      <c r="A181" s="3" t="s">
        <v>185</v>
      </c>
      <c r="B181" s="3">
        <v>908.08</v>
      </c>
    </row>
    <row r="182" spans="1:2" ht="30" x14ac:dyDescent="0.25">
      <c r="A182" s="3" t="s">
        <v>186</v>
      </c>
      <c r="B182" s="12">
        <v>2053.84</v>
      </c>
    </row>
    <row r="183" spans="1:2" ht="30" x14ac:dyDescent="0.25">
      <c r="A183" s="3" t="s">
        <v>187</v>
      </c>
      <c r="B183" s="12">
        <v>1438.07</v>
      </c>
    </row>
    <row r="184" spans="1:2" ht="30" x14ac:dyDescent="0.25">
      <c r="A184" s="3" t="s">
        <v>188</v>
      </c>
      <c r="B184" s="12">
        <v>1482.66</v>
      </c>
    </row>
    <row r="185" spans="1:2" ht="30" x14ac:dyDescent="0.25">
      <c r="A185" s="3" t="s">
        <v>189</v>
      </c>
      <c r="B185" s="3">
        <v>388.37</v>
      </c>
    </row>
    <row r="186" spans="1:2" ht="30" x14ac:dyDescent="0.25">
      <c r="A186" s="3" t="s">
        <v>190</v>
      </c>
      <c r="B186" s="3">
        <v>353.23</v>
      </c>
    </row>
    <row r="187" spans="1:2" x14ac:dyDescent="0.25">
      <c r="A187" s="3" t="s">
        <v>191</v>
      </c>
      <c r="B187" s="3">
        <v>834.79</v>
      </c>
    </row>
    <row r="188" spans="1:2" ht="45" x14ac:dyDescent="0.25">
      <c r="A188" s="3" t="s">
        <v>192</v>
      </c>
      <c r="B188" s="3">
        <v>968.57</v>
      </c>
    </row>
    <row r="189" spans="1:2" ht="30" x14ac:dyDescent="0.25">
      <c r="A189" s="3" t="s">
        <v>193</v>
      </c>
      <c r="B189" s="3">
        <v>783.22</v>
      </c>
    </row>
    <row r="190" spans="1:2" ht="30" x14ac:dyDescent="0.25">
      <c r="A190" s="3" t="s">
        <v>194</v>
      </c>
      <c r="B190" s="3">
        <v>720.45</v>
      </c>
    </row>
    <row r="191" spans="1:2" ht="30" x14ac:dyDescent="0.25">
      <c r="A191" s="3" t="s">
        <v>195</v>
      </c>
      <c r="B191" s="3">
        <v>979.63</v>
      </c>
    </row>
    <row r="192" spans="1:2" ht="45" x14ac:dyDescent="0.25">
      <c r="A192" s="3" t="s">
        <v>196</v>
      </c>
      <c r="B192" s="12">
        <v>3521.53</v>
      </c>
    </row>
    <row r="193" spans="1:2" ht="45" x14ac:dyDescent="0.25">
      <c r="A193" s="3" t="s">
        <v>197</v>
      </c>
      <c r="B193" s="3">
        <v>419.35</v>
      </c>
    </row>
    <row r="194" spans="1:2" x14ac:dyDescent="0.25">
      <c r="A194" s="3" t="s">
        <v>198</v>
      </c>
      <c r="B194" s="3">
        <v>227.46</v>
      </c>
    </row>
    <row r="195" spans="1:2" ht="30" x14ac:dyDescent="0.25">
      <c r="A195" s="3" t="s">
        <v>199</v>
      </c>
      <c r="B195" s="3">
        <v>390.85</v>
      </c>
    </row>
    <row r="196" spans="1:2" x14ac:dyDescent="0.25">
      <c r="A196" s="3" t="s">
        <v>200</v>
      </c>
      <c r="B196" s="3">
        <v>441.81</v>
      </c>
    </row>
    <row r="197" spans="1:2" ht="45" x14ac:dyDescent="0.25">
      <c r="A197" s="3" t="s">
        <v>201</v>
      </c>
      <c r="B197" s="3">
        <v>426.44</v>
      </c>
    </row>
    <row r="198" spans="1:2" ht="30" x14ac:dyDescent="0.25">
      <c r="A198" s="3" t="s">
        <v>202</v>
      </c>
      <c r="B198" s="3">
        <v>738.55</v>
      </c>
    </row>
    <row r="199" spans="1:2" ht="30" x14ac:dyDescent="0.25">
      <c r="A199" s="3" t="s">
        <v>203</v>
      </c>
      <c r="B199" s="12">
        <v>1165.8599999999999</v>
      </c>
    </row>
    <row r="200" spans="1:2" x14ac:dyDescent="0.25">
      <c r="A200" s="3" t="s">
        <v>204</v>
      </c>
      <c r="B200" s="12">
        <v>3114.87</v>
      </c>
    </row>
    <row r="201" spans="1:2" ht="30" x14ac:dyDescent="0.25">
      <c r="A201" s="3" t="s">
        <v>205</v>
      </c>
      <c r="B201" s="12">
        <v>1074.47</v>
      </c>
    </row>
    <row r="202" spans="1:2" ht="30" x14ac:dyDescent="0.25">
      <c r="A202" s="3" t="s">
        <v>206</v>
      </c>
      <c r="B202" s="3">
        <v>863.91</v>
      </c>
    </row>
    <row r="203" spans="1:2" x14ac:dyDescent="0.25">
      <c r="A203" s="3" t="s">
        <v>207</v>
      </c>
      <c r="B203" s="12">
        <v>4382.9799999999996</v>
      </c>
    </row>
    <row r="204" spans="1:2" x14ac:dyDescent="0.25">
      <c r="A204" s="3" t="s">
        <v>208</v>
      </c>
      <c r="B204" s="12">
        <v>1486.59</v>
      </c>
    </row>
    <row r="205" spans="1:2" x14ac:dyDescent="0.25">
      <c r="A205" s="3" t="s">
        <v>209</v>
      </c>
      <c r="B205" s="12">
        <v>1764.61</v>
      </c>
    </row>
    <row r="206" spans="1:2" ht="30" x14ac:dyDescent="0.25">
      <c r="A206" s="3" t="s">
        <v>210</v>
      </c>
      <c r="B206" s="3">
        <v>222.95</v>
      </c>
    </row>
    <row r="207" spans="1:2" x14ac:dyDescent="0.25">
      <c r="A207" s="3" t="s">
        <v>211</v>
      </c>
      <c r="B207" s="3">
        <v>271.01</v>
      </c>
    </row>
    <row r="208" spans="1:2" x14ac:dyDescent="0.25">
      <c r="A208" s="3" t="s">
        <v>212</v>
      </c>
      <c r="B208" s="12">
        <v>3369.12</v>
      </c>
    </row>
    <row r="209" spans="1:2" x14ac:dyDescent="0.25">
      <c r="A209" s="3" t="s">
        <v>213</v>
      </c>
      <c r="B209" s="12">
        <v>2578.5</v>
      </c>
    </row>
    <row r="210" spans="1:2" x14ac:dyDescent="0.25">
      <c r="A210" s="3" t="s">
        <v>214</v>
      </c>
      <c r="B210" s="12">
        <v>1511.86</v>
      </c>
    </row>
    <row r="211" spans="1:2" x14ac:dyDescent="0.25">
      <c r="A211" s="3" t="s">
        <v>215</v>
      </c>
      <c r="B211" s="12">
        <v>1651.66</v>
      </c>
    </row>
    <row r="212" spans="1:2" ht="30" x14ac:dyDescent="0.25">
      <c r="A212" s="3" t="s">
        <v>216</v>
      </c>
      <c r="B212" s="12">
        <v>1708.29</v>
      </c>
    </row>
    <row r="213" spans="1:2" ht="30" x14ac:dyDescent="0.25">
      <c r="A213" s="3" t="s">
        <v>217</v>
      </c>
      <c r="B213" s="12">
        <v>1957.75</v>
      </c>
    </row>
    <row r="214" spans="1:2" x14ac:dyDescent="0.25">
      <c r="A214" s="3" t="s">
        <v>218</v>
      </c>
      <c r="B214" s="12">
        <v>1168.44</v>
      </c>
    </row>
    <row r="215" spans="1:2" ht="30" x14ac:dyDescent="0.25">
      <c r="A215" s="3" t="s">
        <v>219</v>
      </c>
      <c r="B215" s="12">
        <v>1188.78</v>
      </c>
    </row>
    <row r="216" spans="1:2" ht="30" x14ac:dyDescent="0.25">
      <c r="A216" s="3" t="s">
        <v>220</v>
      </c>
      <c r="B216" s="3">
        <v>716.72</v>
      </c>
    </row>
    <row r="217" spans="1:2" ht="30" x14ac:dyDescent="0.25">
      <c r="A217" s="3" t="s">
        <v>221</v>
      </c>
      <c r="B217" s="12">
        <v>1193.3900000000001</v>
      </c>
    </row>
    <row r="218" spans="1:2" x14ac:dyDescent="0.25">
      <c r="A218" s="3" t="s">
        <v>222</v>
      </c>
      <c r="B218" s="12">
        <v>2140.11</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8"/>
  <sheetViews>
    <sheetView workbookViewId="0">
      <selection activeCell="E12" sqref="E12"/>
    </sheetView>
  </sheetViews>
  <sheetFormatPr defaultColWidth="9.28515625" defaultRowHeight="15" x14ac:dyDescent="0.25"/>
  <cols>
    <col min="1" max="1" width="35.42578125" customWidth="1"/>
    <col min="2" max="2" width="23.28515625" customWidth="1"/>
    <col min="3" max="3" width="33.42578125" customWidth="1"/>
    <col min="5" max="5" width="46.5703125" customWidth="1"/>
  </cols>
  <sheetData>
    <row r="1" spans="1:5" x14ac:dyDescent="0.25">
      <c r="A1" t="s">
        <v>225</v>
      </c>
      <c r="B1" t="s">
        <v>230</v>
      </c>
      <c r="C1" t="s">
        <v>231</v>
      </c>
    </row>
    <row r="2" spans="1:5" x14ac:dyDescent="0.25">
      <c r="A2" t="s">
        <v>8</v>
      </c>
      <c r="B2" t="s">
        <v>243</v>
      </c>
      <c r="C2" t="s">
        <v>95</v>
      </c>
      <c r="E2" s="6"/>
    </row>
    <row r="3" spans="1:5" x14ac:dyDescent="0.25">
      <c r="A3" t="s">
        <v>9</v>
      </c>
      <c r="B3" t="s">
        <v>249</v>
      </c>
      <c r="C3" t="s">
        <v>3</v>
      </c>
      <c r="E3" s="6"/>
    </row>
    <row r="4" spans="1:5" x14ac:dyDescent="0.25">
      <c r="A4" t="s">
        <v>10</v>
      </c>
      <c r="B4" t="s">
        <v>249</v>
      </c>
      <c r="C4" t="s">
        <v>235</v>
      </c>
      <c r="E4" s="6"/>
    </row>
    <row r="5" spans="1:5" x14ac:dyDescent="0.25">
      <c r="A5" t="s">
        <v>11</v>
      </c>
      <c r="B5" t="s">
        <v>237</v>
      </c>
      <c r="C5" t="s">
        <v>242</v>
      </c>
      <c r="E5" s="6"/>
    </row>
    <row r="6" spans="1:5" x14ac:dyDescent="0.25">
      <c r="A6" t="s">
        <v>12</v>
      </c>
      <c r="B6" t="s">
        <v>249</v>
      </c>
      <c r="C6" t="s">
        <v>3</v>
      </c>
      <c r="E6" s="6"/>
    </row>
    <row r="7" spans="1:5" x14ac:dyDescent="0.25">
      <c r="A7" t="s">
        <v>13</v>
      </c>
      <c r="B7" t="s">
        <v>243</v>
      </c>
      <c r="C7" t="s">
        <v>245</v>
      </c>
      <c r="E7" s="6"/>
    </row>
    <row r="8" spans="1:5" x14ac:dyDescent="0.25">
      <c r="A8" t="s">
        <v>14</v>
      </c>
      <c r="B8" t="s">
        <v>249</v>
      </c>
      <c r="C8" t="s">
        <v>65</v>
      </c>
      <c r="E8" s="6"/>
    </row>
    <row r="9" spans="1:5" x14ac:dyDescent="0.25">
      <c r="A9" t="s">
        <v>15</v>
      </c>
      <c r="B9" t="s">
        <v>243</v>
      </c>
      <c r="C9" t="s">
        <v>245</v>
      </c>
      <c r="E9" s="6"/>
    </row>
    <row r="10" spans="1:5" x14ac:dyDescent="0.25">
      <c r="A10" t="s">
        <v>16</v>
      </c>
      <c r="B10" t="s">
        <v>246</v>
      </c>
      <c r="C10" t="s">
        <v>248</v>
      </c>
      <c r="E10" s="6"/>
    </row>
    <row r="11" spans="1:5" x14ac:dyDescent="0.25">
      <c r="A11" t="s">
        <v>17</v>
      </c>
      <c r="B11" t="s">
        <v>243</v>
      </c>
      <c r="C11" t="s">
        <v>244</v>
      </c>
      <c r="E11" s="6"/>
    </row>
    <row r="12" spans="1:5" x14ac:dyDescent="0.25">
      <c r="A12" t="s">
        <v>18</v>
      </c>
      <c r="B12" t="s">
        <v>243</v>
      </c>
      <c r="C12" t="s">
        <v>95</v>
      </c>
      <c r="E12" s="6"/>
    </row>
    <row r="13" spans="1:5" x14ac:dyDescent="0.25">
      <c r="A13" t="s">
        <v>19</v>
      </c>
      <c r="B13" t="s">
        <v>237</v>
      </c>
      <c r="C13" t="s">
        <v>239</v>
      </c>
      <c r="E13" s="6"/>
    </row>
    <row r="14" spans="1:5" x14ac:dyDescent="0.25">
      <c r="A14" t="s">
        <v>20</v>
      </c>
      <c r="B14" t="s">
        <v>249</v>
      </c>
      <c r="C14" t="s">
        <v>4</v>
      </c>
      <c r="E14" s="6"/>
    </row>
    <row r="15" spans="1:5" x14ac:dyDescent="0.25">
      <c r="A15" t="s">
        <v>21</v>
      </c>
      <c r="B15" t="s">
        <v>237</v>
      </c>
      <c r="C15" t="s">
        <v>242</v>
      </c>
      <c r="E15" s="6"/>
    </row>
    <row r="16" spans="1:5" x14ac:dyDescent="0.25">
      <c r="A16" t="s">
        <v>22</v>
      </c>
      <c r="B16" t="s">
        <v>243</v>
      </c>
      <c r="C16" t="s">
        <v>245</v>
      </c>
      <c r="E16" s="6"/>
    </row>
    <row r="17" spans="1:5" x14ac:dyDescent="0.25">
      <c r="A17" t="s">
        <v>23</v>
      </c>
      <c r="B17" t="s">
        <v>249</v>
      </c>
      <c r="C17" t="s">
        <v>235</v>
      </c>
      <c r="E17" s="6"/>
    </row>
    <row r="18" spans="1:5" x14ac:dyDescent="0.25">
      <c r="A18" t="s">
        <v>24</v>
      </c>
      <c r="B18" t="s">
        <v>232</v>
      </c>
      <c r="C18" t="s">
        <v>233</v>
      </c>
      <c r="E18" s="6"/>
    </row>
    <row r="19" spans="1:5" x14ac:dyDescent="0.25">
      <c r="A19" t="s">
        <v>25</v>
      </c>
      <c r="B19" t="s">
        <v>237</v>
      </c>
      <c r="C19" t="s">
        <v>239</v>
      </c>
      <c r="E19" s="6"/>
    </row>
    <row r="20" spans="1:5" x14ac:dyDescent="0.25">
      <c r="A20" t="s">
        <v>26</v>
      </c>
      <c r="B20" t="s">
        <v>237</v>
      </c>
      <c r="C20" t="s">
        <v>164</v>
      </c>
      <c r="E20" s="6"/>
    </row>
    <row r="21" spans="1:5" x14ac:dyDescent="0.25">
      <c r="A21" t="s">
        <v>27</v>
      </c>
      <c r="B21" t="s">
        <v>232</v>
      </c>
      <c r="C21" t="s">
        <v>234</v>
      </c>
      <c r="E21" s="6"/>
    </row>
    <row r="22" spans="1:5" x14ac:dyDescent="0.25">
      <c r="A22" t="s">
        <v>28</v>
      </c>
      <c r="B22" t="s">
        <v>237</v>
      </c>
      <c r="C22" t="s">
        <v>164</v>
      </c>
      <c r="E22" s="6"/>
    </row>
    <row r="23" spans="1:5" x14ac:dyDescent="0.25">
      <c r="A23" t="s">
        <v>29</v>
      </c>
      <c r="B23" t="s">
        <v>237</v>
      </c>
      <c r="C23" t="s">
        <v>242</v>
      </c>
      <c r="E23" s="6"/>
    </row>
    <row r="24" spans="1:5" x14ac:dyDescent="0.25">
      <c r="A24" t="s">
        <v>30</v>
      </c>
      <c r="B24" t="s">
        <v>237</v>
      </c>
      <c r="C24" t="s">
        <v>242</v>
      </c>
      <c r="E24" s="6"/>
    </row>
    <row r="25" spans="1:5" x14ac:dyDescent="0.25">
      <c r="A25" t="s">
        <v>31</v>
      </c>
      <c r="B25" t="s">
        <v>246</v>
      </c>
      <c r="C25" t="s">
        <v>248</v>
      </c>
      <c r="E25" s="6"/>
    </row>
    <row r="26" spans="1:5" x14ac:dyDescent="0.25">
      <c r="A26" t="s">
        <v>32</v>
      </c>
      <c r="B26" t="s">
        <v>249</v>
      </c>
      <c r="C26" t="s">
        <v>236</v>
      </c>
      <c r="E26" s="6"/>
    </row>
    <row r="27" spans="1:5" x14ac:dyDescent="0.25">
      <c r="A27" t="s">
        <v>33</v>
      </c>
      <c r="B27" t="s">
        <v>232</v>
      </c>
      <c r="C27" t="s">
        <v>233</v>
      </c>
      <c r="E27" s="6"/>
    </row>
    <row r="28" spans="1:5" x14ac:dyDescent="0.25">
      <c r="A28" t="s">
        <v>34</v>
      </c>
      <c r="B28" t="s">
        <v>237</v>
      </c>
      <c r="C28" t="s">
        <v>241</v>
      </c>
      <c r="E28" s="6"/>
    </row>
    <row r="29" spans="1:5" x14ac:dyDescent="0.25">
      <c r="A29" t="s">
        <v>35</v>
      </c>
      <c r="B29" t="s">
        <v>237</v>
      </c>
      <c r="C29" t="s">
        <v>239</v>
      </c>
      <c r="E29" s="6"/>
    </row>
    <row r="30" spans="1:5" x14ac:dyDescent="0.25">
      <c r="A30" t="s">
        <v>36</v>
      </c>
      <c r="B30" t="s">
        <v>249</v>
      </c>
      <c r="C30" t="s">
        <v>4</v>
      </c>
      <c r="E30" s="6"/>
    </row>
    <row r="31" spans="1:5" x14ac:dyDescent="0.25">
      <c r="A31" t="s">
        <v>37</v>
      </c>
      <c r="B31" t="s">
        <v>246</v>
      </c>
      <c r="C31" t="s">
        <v>247</v>
      </c>
      <c r="E31" s="6"/>
    </row>
    <row r="32" spans="1:5" x14ac:dyDescent="0.25">
      <c r="A32" t="s">
        <v>38</v>
      </c>
      <c r="B32" t="s">
        <v>237</v>
      </c>
      <c r="C32" t="s">
        <v>242</v>
      </c>
      <c r="E32" s="6"/>
    </row>
    <row r="33" spans="1:5" x14ac:dyDescent="0.25">
      <c r="A33" t="s">
        <v>39</v>
      </c>
      <c r="B33" t="s">
        <v>232</v>
      </c>
      <c r="C33" t="s">
        <v>234</v>
      </c>
      <c r="E33" s="6"/>
    </row>
    <row r="34" spans="1:5" x14ac:dyDescent="0.25">
      <c r="A34" t="s">
        <v>40</v>
      </c>
      <c r="B34" t="s">
        <v>243</v>
      </c>
      <c r="C34" t="s">
        <v>244</v>
      </c>
      <c r="E34" s="6"/>
    </row>
    <row r="35" spans="1:5" x14ac:dyDescent="0.25">
      <c r="A35" t="s">
        <v>41</v>
      </c>
      <c r="B35" t="s">
        <v>243</v>
      </c>
      <c r="C35" t="s">
        <v>245</v>
      </c>
      <c r="E35" s="6"/>
    </row>
    <row r="36" spans="1:5" x14ac:dyDescent="0.25">
      <c r="A36" t="s">
        <v>42</v>
      </c>
      <c r="B36" t="s">
        <v>243</v>
      </c>
      <c r="C36" t="s">
        <v>245</v>
      </c>
      <c r="E36" s="6"/>
    </row>
    <row r="37" spans="1:5" x14ac:dyDescent="0.25">
      <c r="A37" t="s">
        <v>43</v>
      </c>
      <c r="B37" t="s">
        <v>232</v>
      </c>
      <c r="C37" t="s">
        <v>234</v>
      </c>
      <c r="E37" s="6"/>
    </row>
    <row r="38" spans="1:5" x14ac:dyDescent="0.25">
      <c r="A38" t="s">
        <v>44</v>
      </c>
      <c r="B38" t="s">
        <v>249</v>
      </c>
      <c r="C38" t="s">
        <v>4</v>
      </c>
      <c r="E38" s="6"/>
    </row>
    <row r="39" spans="1:5" x14ac:dyDescent="0.25">
      <c r="A39" t="s">
        <v>45</v>
      </c>
      <c r="B39" t="s">
        <v>243</v>
      </c>
      <c r="C39" t="s">
        <v>245</v>
      </c>
      <c r="E39" s="6"/>
    </row>
    <row r="40" spans="1:5" x14ac:dyDescent="0.25">
      <c r="A40" t="s">
        <v>46</v>
      </c>
      <c r="B40" t="s">
        <v>249</v>
      </c>
      <c r="C40" t="s">
        <v>4</v>
      </c>
      <c r="E40" s="6"/>
    </row>
    <row r="41" spans="1:5" x14ac:dyDescent="0.25">
      <c r="A41" t="s">
        <v>47</v>
      </c>
      <c r="B41" t="s">
        <v>249</v>
      </c>
      <c r="C41" t="s">
        <v>59</v>
      </c>
      <c r="E41" s="6"/>
    </row>
    <row r="42" spans="1:5" x14ac:dyDescent="0.25">
      <c r="A42" t="s">
        <v>48</v>
      </c>
      <c r="B42" t="s">
        <v>243</v>
      </c>
      <c r="C42" t="s">
        <v>245</v>
      </c>
      <c r="E42" s="6"/>
    </row>
    <row r="43" spans="1:5" x14ac:dyDescent="0.25">
      <c r="A43" t="s">
        <v>49</v>
      </c>
      <c r="B43" t="s">
        <v>243</v>
      </c>
      <c r="C43" t="s">
        <v>95</v>
      </c>
      <c r="E43" s="6"/>
    </row>
    <row r="44" spans="1:5" x14ac:dyDescent="0.25">
      <c r="A44" t="s">
        <v>50</v>
      </c>
      <c r="B44" t="s">
        <v>237</v>
      </c>
      <c r="C44" t="s">
        <v>164</v>
      </c>
      <c r="E44" s="6"/>
    </row>
    <row r="45" spans="1:5" x14ac:dyDescent="0.25">
      <c r="A45" t="s">
        <v>51</v>
      </c>
      <c r="B45" t="s">
        <v>237</v>
      </c>
      <c r="C45" t="s">
        <v>242</v>
      </c>
      <c r="E45" s="6"/>
    </row>
    <row r="46" spans="1:5" x14ac:dyDescent="0.25">
      <c r="A46" t="s">
        <v>52</v>
      </c>
      <c r="B46" t="s">
        <v>237</v>
      </c>
      <c r="C46" t="s">
        <v>239</v>
      </c>
      <c r="E46" s="6"/>
    </row>
    <row r="47" spans="1:5" x14ac:dyDescent="0.25">
      <c r="A47" t="s">
        <v>53</v>
      </c>
      <c r="B47" t="s">
        <v>246</v>
      </c>
      <c r="C47" t="s">
        <v>153</v>
      </c>
      <c r="E47" s="6"/>
    </row>
    <row r="48" spans="1:5" x14ac:dyDescent="0.25">
      <c r="A48" t="s">
        <v>54</v>
      </c>
      <c r="B48" t="s">
        <v>243</v>
      </c>
      <c r="C48" t="s">
        <v>244</v>
      </c>
      <c r="E48" s="6"/>
    </row>
    <row r="49" spans="1:5" x14ac:dyDescent="0.25">
      <c r="A49" t="s">
        <v>55</v>
      </c>
      <c r="B49" t="s">
        <v>237</v>
      </c>
      <c r="C49" t="s">
        <v>240</v>
      </c>
      <c r="E49" s="6"/>
    </row>
    <row r="50" spans="1:5" x14ac:dyDescent="0.25">
      <c r="A50" t="s">
        <v>56</v>
      </c>
      <c r="B50" t="s">
        <v>249</v>
      </c>
      <c r="C50" t="s">
        <v>65</v>
      </c>
      <c r="E50" s="6"/>
    </row>
    <row r="51" spans="1:5" x14ac:dyDescent="0.25">
      <c r="A51" t="s">
        <v>57</v>
      </c>
      <c r="B51" t="s">
        <v>246</v>
      </c>
      <c r="C51" t="s">
        <v>153</v>
      </c>
      <c r="E51" s="6"/>
    </row>
    <row r="52" spans="1:5" x14ac:dyDescent="0.25">
      <c r="A52" t="s">
        <v>58</v>
      </c>
      <c r="B52" t="s">
        <v>243</v>
      </c>
      <c r="C52" t="s">
        <v>244</v>
      </c>
      <c r="E52" s="6"/>
    </row>
    <row r="53" spans="1:5" x14ac:dyDescent="0.25">
      <c r="A53" t="s">
        <v>59</v>
      </c>
      <c r="B53" t="s">
        <v>249</v>
      </c>
      <c r="C53" t="s">
        <v>59</v>
      </c>
      <c r="E53" s="6"/>
    </row>
    <row r="54" spans="1:5" x14ac:dyDescent="0.25">
      <c r="A54" t="s">
        <v>60</v>
      </c>
      <c r="B54" t="s">
        <v>237</v>
      </c>
      <c r="C54" t="s">
        <v>242</v>
      </c>
      <c r="E54" s="6"/>
    </row>
    <row r="55" spans="1:5" x14ac:dyDescent="0.25">
      <c r="A55" t="s">
        <v>61</v>
      </c>
      <c r="B55" t="s">
        <v>237</v>
      </c>
      <c r="C55" t="s">
        <v>242</v>
      </c>
      <c r="E55" s="6"/>
    </row>
    <row r="56" spans="1:5" x14ac:dyDescent="0.25">
      <c r="A56" t="s">
        <v>62</v>
      </c>
      <c r="B56" t="s">
        <v>243</v>
      </c>
      <c r="C56" t="s">
        <v>244</v>
      </c>
      <c r="E56" s="6"/>
    </row>
    <row r="57" spans="1:5" x14ac:dyDescent="0.25">
      <c r="A57" t="s">
        <v>63</v>
      </c>
      <c r="B57" t="s">
        <v>243</v>
      </c>
      <c r="C57" t="s">
        <v>244</v>
      </c>
      <c r="E57" s="6"/>
    </row>
    <row r="58" spans="1:5" x14ac:dyDescent="0.25">
      <c r="A58" t="s">
        <v>4</v>
      </c>
      <c r="B58" t="s">
        <v>249</v>
      </c>
      <c r="C58" t="s">
        <v>4</v>
      </c>
      <c r="E58" s="6"/>
    </row>
    <row r="59" spans="1:5" x14ac:dyDescent="0.25">
      <c r="A59" t="s">
        <v>64</v>
      </c>
      <c r="B59" t="s">
        <v>243</v>
      </c>
      <c r="C59" t="s">
        <v>95</v>
      </c>
      <c r="E59" s="6"/>
    </row>
    <row r="60" spans="1:5" x14ac:dyDescent="0.25">
      <c r="A60" t="s">
        <v>65</v>
      </c>
      <c r="B60" t="s">
        <v>249</v>
      </c>
      <c r="C60" t="s">
        <v>65</v>
      </c>
      <c r="E60" s="6"/>
    </row>
    <row r="61" spans="1:5" x14ac:dyDescent="0.25">
      <c r="A61" t="s">
        <v>3</v>
      </c>
      <c r="B61" t="s">
        <v>249</v>
      </c>
      <c r="C61" t="s">
        <v>3</v>
      </c>
      <c r="E61" s="6"/>
    </row>
    <row r="62" spans="1:5" x14ac:dyDescent="0.25">
      <c r="A62" t="s">
        <v>66</v>
      </c>
      <c r="B62" t="s">
        <v>249</v>
      </c>
      <c r="C62" t="s">
        <v>236</v>
      </c>
      <c r="E62" s="6"/>
    </row>
    <row r="63" spans="1:5" x14ac:dyDescent="0.25">
      <c r="A63" t="s">
        <v>67</v>
      </c>
      <c r="B63" t="s">
        <v>237</v>
      </c>
      <c r="C63" t="s">
        <v>239</v>
      </c>
      <c r="E63" s="6"/>
    </row>
    <row r="64" spans="1:5" x14ac:dyDescent="0.25">
      <c r="A64" t="s">
        <v>68</v>
      </c>
      <c r="B64" t="s">
        <v>249</v>
      </c>
      <c r="C64" t="s">
        <v>65</v>
      </c>
      <c r="E64" s="6"/>
    </row>
    <row r="65" spans="1:5" x14ac:dyDescent="0.25">
      <c r="A65" t="s">
        <v>69</v>
      </c>
      <c r="B65" t="s">
        <v>237</v>
      </c>
      <c r="C65" t="s">
        <v>242</v>
      </c>
      <c r="E65" s="6"/>
    </row>
    <row r="66" spans="1:5" x14ac:dyDescent="0.25">
      <c r="A66" t="s">
        <v>70</v>
      </c>
      <c r="B66" t="s">
        <v>243</v>
      </c>
      <c r="C66" t="s">
        <v>95</v>
      </c>
      <c r="E66" s="6"/>
    </row>
    <row r="67" spans="1:5" x14ac:dyDescent="0.25">
      <c r="A67" t="s">
        <v>71</v>
      </c>
      <c r="B67" t="s">
        <v>232</v>
      </c>
      <c r="C67" t="s">
        <v>155</v>
      </c>
      <c r="E67" s="6"/>
    </row>
    <row r="68" spans="1:5" x14ac:dyDescent="0.25">
      <c r="A68" t="s">
        <v>72</v>
      </c>
      <c r="B68" t="s">
        <v>249</v>
      </c>
      <c r="C68" t="s">
        <v>3</v>
      </c>
      <c r="E68" s="6"/>
    </row>
    <row r="69" spans="1:5" x14ac:dyDescent="0.25">
      <c r="A69" t="s">
        <v>73</v>
      </c>
      <c r="B69" t="s">
        <v>232</v>
      </c>
      <c r="C69" t="s">
        <v>234</v>
      </c>
      <c r="E69" s="6"/>
    </row>
    <row r="70" spans="1:5" x14ac:dyDescent="0.25">
      <c r="A70" t="s">
        <v>74</v>
      </c>
      <c r="B70" t="s">
        <v>246</v>
      </c>
      <c r="C70" t="s">
        <v>153</v>
      </c>
      <c r="E70" s="6"/>
    </row>
    <row r="71" spans="1:5" x14ac:dyDescent="0.25">
      <c r="A71" t="s">
        <v>75</v>
      </c>
      <c r="B71" t="s">
        <v>246</v>
      </c>
      <c r="C71" t="s">
        <v>248</v>
      </c>
      <c r="E71" s="6"/>
    </row>
    <row r="72" spans="1:5" x14ac:dyDescent="0.25">
      <c r="A72" t="s">
        <v>76</v>
      </c>
      <c r="B72" t="s">
        <v>232</v>
      </c>
      <c r="C72" t="s">
        <v>233</v>
      </c>
      <c r="E72" s="6"/>
    </row>
    <row r="73" spans="1:5" x14ac:dyDescent="0.25">
      <c r="A73" t="s">
        <v>77</v>
      </c>
      <c r="B73" t="s">
        <v>232</v>
      </c>
      <c r="C73" t="s">
        <v>233</v>
      </c>
      <c r="E73" s="6"/>
    </row>
    <row r="74" spans="1:5" x14ac:dyDescent="0.25">
      <c r="A74" t="s">
        <v>78</v>
      </c>
      <c r="B74" t="s">
        <v>246</v>
      </c>
      <c r="C74" t="s">
        <v>247</v>
      </c>
      <c r="E74" s="6"/>
    </row>
    <row r="75" spans="1:5" x14ac:dyDescent="0.25">
      <c r="A75" t="s">
        <v>79</v>
      </c>
      <c r="B75" t="s">
        <v>232</v>
      </c>
      <c r="C75" t="s">
        <v>155</v>
      </c>
      <c r="E75" s="6"/>
    </row>
    <row r="76" spans="1:5" x14ac:dyDescent="0.25">
      <c r="A76" t="s">
        <v>80</v>
      </c>
      <c r="B76" t="s">
        <v>243</v>
      </c>
      <c r="C76" t="s">
        <v>244</v>
      </c>
      <c r="E76" s="6"/>
    </row>
    <row r="77" spans="1:5" x14ac:dyDescent="0.25">
      <c r="A77" t="s">
        <v>81</v>
      </c>
      <c r="B77" t="s">
        <v>232</v>
      </c>
      <c r="C77" t="s">
        <v>155</v>
      </c>
      <c r="E77" s="6"/>
    </row>
    <row r="78" spans="1:5" x14ac:dyDescent="0.25">
      <c r="A78" t="s">
        <v>82</v>
      </c>
      <c r="B78" t="s">
        <v>232</v>
      </c>
      <c r="C78" t="s">
        <v>155</v>
      </c>
      <c r="E78" s="6"/>
    </row>
    <row r="79" spans="1:5" x14ac:dyDescent="0.25">
      <c r="A79" t="s">
        <v>83</v>
      </c>
      <c r="B79" t="s">
        <v>243</v>
      </c>
      <c r="C79" t="s">
        <v>95</v>
      </c>
      <c r="E79" s="6"/>
    </row>
    <row r="80" spans="1:5" x14ac:dyDescent="0.25">
      <c r="A80" t="s">
        <v>84</v>
      </c>
      <c r="B80" t="s">
        <v>232</v>
      </c>
      <c r="C80" t="s">
        <v>155</v>
      </c>
      <c r="E80" s="6"/>
    </row>
    <row r="81" spans="1:6" x14ac:dyDescent="0.25">
      <c r="A81" t="s">
        <v>85</v>
      </c>
      <c r="B81" t="s">
        <v>232</v>
      </c>
      <c r="C81" t="s">
        <v>155</v>
      </c>
      <c r="E81" s="6"/>
    </row>
    <row r="82" spans="1:6" x14ac:dyDescent="0.25">
      <c r="A82" t="s">
        <v>86</v>
      </c>
      <c r="B82" t="s">
        <v>243</v>
      </c>
      <c r="C82" t="s">
        <v>245</v>
      </c>
      <c r="E82" s="6"/>
    </row>
    <row r="83" spans="1:6" x14ac:dyDescent="0.25">
      <c r="A83" t="s">
        <v>87</v>
      </c>
      <c r="B83" t="s">
        <v>243</v>
      </c>
      <c r="C83" t="s">
        <v>244</v>
      </c>
      <c r="E83" s="6"/>
    </row>
    <row r="84" spans="1:6" x14ac:dyDescent="0.25">
      <c r="A84" t="s">
        <v>88</v>
      </c>
      <c r="B84" t="s">
        <v>232</v>
      </c>
      <c r="C84" t="s">
        <v>155</v>
      </c>
      <c r="E84" s="6"/>
    </row>
    <row r="85" spans="1:6" x14ac:dyDescent="0.25">
      <c r="A85" t="s">
        <v>89</v>
      </c>
      <c r="B85" t="s">
        <v>232</v>
      </c>
      <c r="C85" t="s">
        <v>233</v>
      </c>
      <c r="E85" s="6"/>
    </row>
    <row r="86" spans="1:6" x14ac:dyDescent="0.25">
      <c r="A86" t="s">
        <v>90</v>
      </c>
      <c r="B86" t="s">
        <v>237</v>
      </c>
      <c r="C86" t="s">
        <v>242</v>
      </c>
      <c r="D86" s="13"/>
      <c r="E86" s="6"/>
      <c r="F86" s="14"/>
    </row>
    <row r="87" spans="1:6" x14ac:dyDescent="0.25">
      <c r="A87" t="s">
        <v>91</v>
      </c>
      <c r="B87" t="s">
        <v>237</v>
      </c>
      <c r="C87" t="s">
        <v>241</v>
      </c>
      <c r="D87" s="13"/>
      <c r="E87" s="6"/>
      <c r="F87" s="14"/>
    </row>
    <row r="88" spans="1:6" x14ac:dyDescent="0.25">
      <c r="A88" t="s">
        <v>92</v>
      </c>
      <c r="B88" t="s">
        <v>237</v>
      </c>
      <c r="C88" t="s">
        <v>164</v>
      </c>
      <c r="D88" s="13"/>
      <c r="E88" s="6"/>
      <c r="F88" s="14"/>
    </row>
    <row r="89" spans="1:6" x14ac:dyDescent="0.25">
      <c r="A89" t="s">
        <v>93</v>
      </c>
      <c r="B89" t="s">
        <v>237</v>
      </c>
      <c r="C89" t="s">
        <v>239</v>
      </c>
      <c r="D89" s="13"/>
      <c r="E89" s="6"/>
      <c r="F89" s="14"/>
    </row>
    <row r="90" spans="1:6" x14ac:dyDescent="0.25">
      <c r="A90" t="s">
        <v>94</v>
      </c>
      <c r="B90" t="s">
        <v>232</v>
      </c>
      <c r="C90" t="s">
        <v>234</v>
      </c>
      <c r="D90" s="15"/>
      <c r="E90" s="6"/>
      <c r="F90" s="14"/>
    </row>
    <row r="91" spans="1:6" x14ac:dyDescent="0.25">
      <c r="A91" t="s">
        <v>95</v>
      </c>
      <c r="B91" t="s">
        <v>243</v>
      </c>
      <c r="C91" t="s">
        <v>95</v>
      </c>
      <c r="D91" s="13"/>
      <c r="E91" s="6"/>
      <c r="F91" s="14"/>
    </row>
    <row r="92" spans="1:6" x14ac:dyDescent="0.25">
      <c r="A92" t="s">
        <v>96</v>
      </c>
      <c r="B92" t="s">
        <v>232</v>
      </c>
      <c r="C92" t="s">
        <v>233</v>
      </c>
      <c r="D92" s="13"/>
      <c r="E92" s="6"/>
      <c r="F92" s="14"/>
    </row>
    <row r="93" spans="1:6" x14ac:dyDescent="0.25">
      <c r="A93" t="s">
        <v>240</v>
      </c>
      <c r="B93" t="s">
        <v>237</v>
      </c>
      <c r="C93" t="s">
        <v>240</v>
      </c>
      <c r="E93" s="6"/>
    </row>
    <row r="94" spans="1:6" x14ac:dyDescent="0.25">
      <c r="A94" t="s">
        <v>98</v>
      </c>
      <c r="B94" t="s">
        <v>243</v>
      </c>
      <c r="C94" t="s">
        <v>95</v>
      </c>
      <c r="E94" s="6"/>
    </row>
    <row r="95" spans="1:6" x14ac:dyDescent="0.25">
      <c r="A95" t="s">
        <v>99</v>
      </c>
      <c r="B95" t="s">
        <v>249</v>
      </c>
      <c r="C95" t="s">
        <v>236</v>
      </c>
      <c r="E95" s="6"/>
    </row>
    <row r="96" spans="1:6" x14ac:dyDescent="0.25">
      <c r="A96" t="s">
        <v>100</v>
      </c>
      <c r="B96" t="s">
        <v>232</v>
      </c>
      <c r="C96" t="s">
        <v>233</v>
      </c>
      <c r="E96" s="6"/>
    </row>
    <row r="97" spans="1:5" x14ac:dyDescent="0.25">
      <c r="A97" t="s">
        <v>101</v>
      </c>
      <c r="B97" t="s">
        <v>243</v>
      </c>
      <c r="C97" t="s">
        <v>95</v>
      </c>
      <c r="E97" s="6"/>
    </row>
    <row r="98" spans="1:5" x14ac:dyDescent="0.25">
      <c r="A98" t="s">
        <v>102</v>
      </c>
      <c r="B98" t="s">
        <v>232</v>
      </c>
      <c r="C98" t="s">
        <v>233</v>
      </c>
      <c r="E98" s="6"/>
    </row>
    <row r="99" spans="1:5" x14ac:dyDescent="0.25">
      <c r="A99" t="s">
        <v>103</v>
      </c>
      <c r="B99" t="s">
        <v>243</v>
      </c>
      <c r="C99" t="s">
        <v>244</v>
      </c>
      <c r="E99" s="6"/>
    </row>
    <row r="100" spans="1:5" x14ac:dyDescent="0.25">
      <c r="A100" t="s">
        <v>104</v>
      </c>
      <c r="B100" t="s">
        <v>243</v>
      </c>
      <c r="C100" t="s">
        <v>245</v>
      </c>
      <c r="E100" s="6"/>
    </row>
    <row r="101" spans="1:5" x14ac:dyDescent="0.25">
      <c r="A101" t="s">
        <v>105</v>
      </c>
      <c r="B101" t="s">
        <v>232</v>
      </c>
      <c r="C101" t="s">
        <v>234</v>
      </c>
      <c r="E101" s="6"/>
    </row>
    <row r="102" spans="1:5" x14ac:dyDescent="0.25">
      <c r="A102" t="s">
        <v>106</v>
      </c>
      <c r="B102" t="s">
        <v>232</v>
      </c>
      <c r="C102" t="s">
        <v>234</v>
      </c>
      <c r="E102" s="6"/>
    </row>
    <row r="103" spans="1:5" x14ac:dyDescent="0.25">
      <c r="A103" t="s">
        <v>107</v>
      </c>
      <c r="B103" t="s">
        <v>232</v>
      </c>
      <c r="C103" t="s">
        <v>234</v>
      </c>
      <c r="E103" s="6"/>
    </row>
    <row r="104" spans="1:5" x14ac:dyDescent="0.25">
      <c r="A104" t="s">
        <v>108</v>
      </c>
      <c r="B104" t="s">
        <v>249</v>
      </c>
      <c r="C104" t="s">
        <v>236</v>
      </c>
      <c r="E104" s="6"/>
    </row>
    <row r="105" spans="1:5" x14ac:dyDescent="0.25">
      <c r="A105" t="s">
        <v>109</v>
      </c>
      <c r="B105" t="s">
        <v>243</v>
      </c>
      <c r="C105" t="s">
        <v>245</v>
      </c>
      <c r="E105" s="6"/>
    </row>
    <row r="106" spans="1:5" x14ac:dyDescent="0.25">
      <c r="A106" t="s">
        <v>110</v>
      </c>
      <c r="B106" t="s">
        <v>243</v>
      </c>
      <c r="C106" t="s">
        <v>95</v>
      </c>
      <c r="E106" s="6"/>
    </row>
    <row r="107" spans="1:5" x14ac:dyDescent="0.25">
      <c r="A107" t="s">
        <v>111</v>
      </c>
      <c r="B107" t="s">
        <v>232</v>
      </c>
      <c r="C107" t="s">
        <v>234</v>
      </c>
      <c r="E107" s="6"/>
    </row>
    <row r="108" spans="1:5" x14ac:dyDescent="0.25">
      <c r="A108" t="s">
        <v>112</v>
      </c>
      <c r="B108" t="s">
        <v>246</v>
      </c>
      <c r="C108" t="s">
        <v>247</v>
      </c>
      <c r="E108" s="6"/>
    </row>
    <row r="109" spans="1:5" x14ac:dyDescent="0.25">
      <c r="A109" t="s">
        <v>113</v>
      </c>
      <c r="B109" t="s">
        <v>243</v>
      </c>
      <c r="C109" t="s">
        <v>244</v>
      </c>
      <c r="E109" s="6"/>
    </row>
    <row r="110" spans="1:5" x14ac:dyDescent="0.25">
      <c r="A110" t="s">
        <v>114</v>
      </c>
      <c r="B110" t="s">
        <v>249</v>
      </c>
      <c r="C110" t="s">
        <v>235</v>
      </c>
      <c r="E110" s="6"/>
    </row>
    <row r="111" spans="1:5" x14ac:dyDescent="0.25">
      <c r="A111" t="s">
        <v>115</v>
      </c>
      <c r="B111" t="s">
        <v>243</v>
      </c>
      <c r="C111" t="s">
        <v>244</v>
      </c>
      <c r="E111" s="6"/>
    </row>
    <row r="112" spans="1:5" x14ac:dyDescent="0.25">
      <c r="A112" t="s">
        <v>116</v>
      </c>
      <c r="B112" t="s">
        <v>243</v>
      </c>
      <c r="C112" t="s">
        <v>245</v>
      </c>
      <c r="E112" s="6"/>
    </row>
    <row r="113" spans="1:5" x14ac:dyDescent="0.25">
      <c r="A113" t="s">
        <v>117</v>
      </c>
      <c r="B113" t="s">
        <v>243</v>
      </c>
      <c r="C113" t="s">
        <v>244</v>
      </c>
      <c r="E113" s="6"/>
    </row>
    <row r="114" spans="1:5" x14ac:dyDescent="0.25">
      <c r="A114" t="s">
        <v>118</v>
      </c>
      <c r="B114" t="s">
        <v>249</v>
      </c>
      <c r="C114" t="s">
        <v>4</v>
      </c>
      <c r="E114" s="6"/>
    </row>
    <row r="115" spans="1:5" x14ac:dyDescent="0.25">
      <c r="A115" t="s">
        <v>119</v>
      </c>
      <c r="B115" t="s">
        <v>237</v>
      </c>
      <c r="C115" t="s">
        <v>239</v>
      </c>
      <c r="E115" s="6"/>
    </row>
    <row r="116" spans="1:5" x14ac:dyDescent="0.25">
      <c r="A116" t="s">
        <v>120</v>
      </c>
      <c r="B116" t="s">
        <v>249</v>
      </c>
      <c r="C116" t="s">
        <v>59</v>
      </c>
      <c r="E116" s="6"/>
    </row>
    <row r="117" spans="1:5" x14ac:dyDescent="0.25">
      <c r="A117" t="s">
        <v>121</v>
      </c>
      <c r="B117" t="s">
        <v>237</v>
      </c>
      <c r="C117" t="s">
        <v>240</v>
      </c>
      <c r="E117" s="6"/>
    </row>
    <row r="118" spans="1:5" x14ac:dyDescent="0.25">
      <c r="A118" t="s">
        <v>122</v>
      </c>
      <c r="B118" t="s">
        <v>249</v>
      </c>
      <c r="C118" t="s">
        <v>4</v>
      </c>
      <c r="E118" s="6"/>
    </row>
    <row r="119" spans="1:5" x14ac:dyDescent="0.25">
      <c r="A119" t="s">
        <v>123</v>
      </c>
      <c r="B119" t="s">
        <v>249</v>
      </c>
      <c r="C119" t="s">
        <v>236</v>
      </c>
      <c r="E119" s="6"/>
    </row>
    <row r="120" spans="1:5" x14ac:dyDescent="0.25">
      <c r="A120" t="s">
        <v>124</v>
      </c>
      <c r="B120" t="s">
        <v>237</v>
      </c>
      <c r="C120" t="s">
        <v>240</v>
      </c>
      <c r="E120" s="6"/>
    </row>
    <row r="121" spans="1:5" x14ac:dyDescent="0.25">
      <c r="A121" t="s">
        <v>125</v>
      </c>
      <c r="B121" t="s">
        <v>237</v>
      </c>
      <c r="C121" t="s">
        <v>242</v>
      </c>
      <c r="E121" s="6"/>
    </row>
    <row r="122" spans="1:5" x14ac:dyDescent="0.25">
      <c r="A122" t="s">
        <v>126</v>
      </c>
      <c r="B122" t="s">
        <v>237</v>
      </c>
      <c r="C122" t="s">
        <v>239</v>
      </c>
      <c r="E122" s="6"/>
    </row>
    <row r="123" spans="1:5" x14ac:dyDescent="0.25">
      <c r="A123" t="s">
        <v>127</v>
      </c>
      <c r="B123" t="s">
        <v>243</v>
      </c>
      <c r="C123" t="s">
        <v>95</v>
      </c>
      <c r="E123" s="6"/>
    </row>
    <row r="124" spans="1:5" x14ac:dyDescent="0.25">
      <c r="A124" t="s">
        <v>128</v>
      </c>
      <c r="B124" t="s">
        <v>237</v>
      </c>
      <c r="C124" t="s">
        <v>164</v>
      </c>
      <c r="E124" s="6"/>
    </row>
    <row r="125" spans="1:5" x14ac:dyDescent="0.25">
      <c r="A125" t="s">
        <v>129</v>
      </c>
      <c r="B125" t="s">
        <v>237</v>
      </c>
      <c r="C125" t="s">
        <v>240</v>
      </c>
      <c r="E125" s="6"/>
    </row>
    <row r="126" spans="1:5" x14ac:dyDescent="0.25">
      <c r="A126" t="s">
        <v>130</v>
      </c>
      <c r="B126" t="s">
        <v>246</v>
      </c>
      <c r="C126" t="s">
        <v>247</v>
      </c>
      <c r="E126" s="6"/>
    </row>
    <row r="127" spans="1:5" x14ac:dyDescent="0.25">
      <c r="A127" t="s">
        <v>131</v>
      </c>
      <c r="B127" t="s">
        <v>249</v>
      </c>
      <c r="C127" t="s">
        <v>236</v>
      </c>
      <c r="E127" s="6"/>
    </row>
    <row r="128" spans="1:5" x14ac:dyDescent="0.25">
      <c r="A128" t="s">
        <v>132</v>
      </c>
      <c r="B128" t="s">
        <v>243</v>
      </c>
      <c r="C128" t="s">
        <v>245</v>
      </c>
      <c r="E128" s="6"/>
    </row>
    <row r="129" spans="1:5" x14ac:dyDescent="0.25">
      <c r="A129" t="s">
        <v>133</v>
      </c>
      <c r="B129" t="s">
        <v>232</v>
      </c>
      <c r="C129" t="s">
        <v>234</v>
      </c>
      <c r="E129" s="6"/>
    </row>
    <row r="130" spans="1:5" x14ac:dyDescent="0.25">
      <c r="A130" t="s">
        <v>134</v>
      </c>
      <c r="B130" t="s">
        <v>237</v>
      </c>
      <c r="C130" t="s">
        <v>239</v>
      </c>
      <c r="E130" s="6"/>
    </row>
    <row r="131" spans="1:5" x14ac:dyDescent="0.25">
      <c r="A131" t="s">
        <v>135</v>
      </c>
      <c r="B131" t="s">
        <v>237</v>
      </c>
      <c r="C131" t="s">
        <v>238</v>
      </c>
      <c r="E131" s="6"/>
    </row>
    <row r="132" spans="1:5" x14ac:dyDescent="0.25">
      <c r="A132" t="s">
        <v>136</v>
      </c>
      <c r="B132" t="s">
        <v>237</v>
      </c>
      <c r="C132" t="s">
        <v>239</v>
      </c>
      <c r="E132" s="6"/>
    </row>
    <row r="133" spans="1:5" x14ac:dyDescent="0.25">
      <c r="A133" t="s">
        <v>137</v>
      </c>
      <c r="B133" t="s">
        <v>249</v>
      </c>
      <c r="C133" t="s">
        <v>236</v>
      </c>
      <c r="E133" s="6"/>
    </row>
    <row r="134" spans="1:5" x14ac:dyDescent="0.25">
      <c r="A134" t="s">
        <v>138</v>
      </c>
      <c r="B134" t="s">
        <v>249</v>
      </c>
      <c r="C134" t="s">
        <v>59</v>
      </c>
      <c r="E134" s="6"/>
    </row>
    <row r="135" spans="1:5" x14ac:dyDescent="0.25">
      <c r="A135" t="s">
        <v>139</v>
      </c>
      <c r="B135" t="s">
        <v>249</v>
      </c>
      <c r="C135" t="s">
        <v>236</v>
      </c>
      <c r="E135" s="6"/>
    </row>
    <row r="136" spans="1:5" x14ac:dyDescent="0.25">
      <c r="A136" t="s">
        <v>140</v>
      </c>
      <c r="B136" t="s">
        <v>249</v>
      </c>
      <c r="C136" t="s">
        <v>236</v>
      </c>
      <c r="E136" s="6"/>
    </row>
    <row r="137" spans="1:5" x14ac:dyDescent="0.25">
      <c r="A137" t="s">
        <v>141</v>
      </c>
      <c r="B137" t="s">
        <v>237</v>
      </c>
      <c r="C137" t="s">
        <v>241</v>
      </c>
      <c r="E137" s="6"/>
    </row>
    <row r="138" spans="1:5" x14ac:dyDescent="0.25">
      <c r="A138" t="s">
        <v>142</v>
      </c>
      <c r="B138" t="s">
        <v>243</v>
      </c>
      <c r="C138" t="s">
        <v>245</v>
      </c>
      <c r="E138" s="6"/>
    </row>
    <row r="139" spans="1:5" x14ac:dyDescent="0.25">
      <c r="A139" t="s">
        <v>143</v>
      </c>
      <c r="B139" t="s">
        <v>232</v>
      </c>
      <c r="C139" t="s">
        <v>234</v>
      </c>
      <c r="E139" s="6"/>
    </row>
    <row r="140" spans="1:5" x14ac:dyDescent="0.25">
      <c r="A140" t="s">
        <v>144</v>
      </c>
      <c r="B140" t="s">
        <v>237</v>
      </c>
      <c r="C140" t="s">
        <v>239</v>
      </c>
      <c r="E140" s="6"/>
    </row>
    <row r="141" spans="1:5" x14ac:dyDescent="0.25">
      <c r="A141" t="s">
        <v>145</v>
      </c>
      <c r="B141" t="s">
        <v>237</v>
      </c>
      <c r="C141" t="s">
        <v>239</v>
      </c>
      <c r="E141" s="6"/>
    </row>
    <row r="142" spans="1:5" x14ac:dyDescent="0.25">
      <c r="A142" t="s">
        <v>146</v>
      </c>
      <c r="B142" t="s">
        <v>237</v>
      </c>
      <c r="C142" t="s">
        <v>239</v>
      </c>
      <c r="E142" s="6"/>
    </row>
    <row r="143" spans="1:5" x14ac:dyDescent="0.25">
      <c r="A143" t="s">
        <v>147</v>
      </c>
      <c r="B143" t="s">
        <v>249</v>
      </c>
      <c r="C143" t="s">
        <v>65</v>
      </c>
      <c r="E143" s="6"/>
    </row>
    <row r="144" spans="1:5" x14ac:dyDescent="0.25">
      <c r="A144" t="s">
        <v>148</v>
      </c>
      <c r="B144" t="s">
        <v>243</v>
      </c>
      <c r="C144" t="s">
        <v>245</v>
      </c>
      <c r="E144" s="6"/>
    </row>
    <row r="145" spans="1:5" x14ac:dyDescent="0.25">
      <c r="A145" t="s">
        <v>149</v>
      </c>
      <c r="B145" t="s">
        <v>237</v>
      </c>
      <c r="C145" t="s">
        <v>239</v>
      </c>
      <c r="E145" s="6"/>
    </row>
    <row r="146" spans="1:5" x14ac:dyDescent="0.25">
      <c r="A146" t="s">
        <v>150</v>
      </c>
      <c r="B146" t="s">
        <v>232</v>
      </c>
      <c r="C146" t="s">
        <v>234</v>
      </c>
      <c r="E146" s="6"/>
    </row>
    <row r="147" spans="1:5" x14ac:dyDescent="0.25">
      <c r="A147" t="s">
        <v>151</v>
      </c>
      <c r="B147" t="s">
        <v>237</v>
      </c>
      <c r="C147" t="s">
        <v>240</v>
      </c>
      <c r="E147" s="6"/>
    </row>
    <row r="148" spans="1:5" x14ac:dyDescent="0.25">
      <c r="A148" t="s">
        <v>152</v>
      </c>
      <c r="B148" t="s">
        <v>232</v>
      </c>
      <c r="C148" t="s">
        <v>234</v>
      </c>
      <c r="E148" s="6"/>
    </row>
    <row r="149" spans="1:5" x14ac:dyDescent="0.25">
      <c r="A149" t="s">
        <v>153</v>
      </c>
      <c r="B149" t="s">
        <v>246</v>
      </c>
      <c r="C149" t="s">
        <v>153</v>
      </c>
      <c r="E149" s="6"/>
    </row>
    <row r="150" spans="1:5" x14ac:dyDescent="0.25">
      <c r="A150" t="s">
        <v>154</v>
      </c>
      <c r="B150" t="s">
        <v>237</v>
      </c>
      <c r="C150" t="s">
        <v>242</v>
      </c>
      <c r="E150" s="6"/>
    </row>
    <row r="151" spans="1:5" x14ac:dyDescent="0.25">
      <c r="A151" t="s">
        <v>155</v>
      </c>
      <c r="B151" t="s">
        <v>232</v>
      </c>
      <c r="C151" t="s">
        <v>155</v>
      </c>
      <c r="E151" s="6"/>
    </row>
    <row r="152" spans="1:5" x14ac:dyDescent="0.25">
      <c r="A152" t="s">
        <v>156</v>
      </c>
      <c r="B152" t="s">
        <v>237</v>
      </c>
      <c r="C152" t="s">
        <v>164</v>
      </c>
      <c r="E152" s="6"/>
    </row>
    <row r="153" spans="1:5" x14ac:dyDescent="0.25">
      <c r="A153" t="s">
        <v>157</v>
      </c>
      <c r="B153" t="s">
        <v>243</v>
      </c>
      <c r="C153" t="s">
        <v>245</v>
      </c>
      <c r="E153" s="6"/>
    </row>
    <row r="154" spans="1:5" x14ac:dyDescent="0.25">
      <c r="A154" t="s">
        <v>158</v>
      </c>
      <c r="B154" t="s">
        <v>237</v>
      </c>
      <c r="C154" t="s">
        <v>239</v>
      </c>
      <c r="E154" s="6"/>
    </row>
    <row r="155" spans="1:5" x14ac:dyDescent="0.25">
      <c r="A155" t="s">
        <v>159</v>
      </c>
      <c r="B155" t="s">
        <v>237</v>
      </c>
      <c r="C155" t="s">
        <v>240</v>
      </c>
      <c r="E155" s="6"/>
    </row>
    <row r="156" spans="1:5" x14ac:dyDescent="0.25">
      <c r="A156" t="s">
        <v>160</v>
      </c>
      <c r="B156" t="s">
        <v>237</v>
      </c>
      <c r="C156" t="s">
        <v>241</v>
      </c>
      <c r="E156" s="6"/>
    </row>
    <row r="157" spans="1:5" x14ac:dyDescent="0.25">
      <c r="A157" t="s">
        <v>161</v>
      </c>
      <c r="B157" t="s">
        <v>237</v>
      </c>
      <c r="C157" t="s">
        <v>238</v>
      </c>
      <c r="E157" s="6"/>
    </row>
    <row r="158" spans="1:5" x14ac:dyDescent="0.25">
      <c r="A158" t="s">
        <v>162</v>
      </c>
      <c r="B158" t="s">
        <v>246</v>
      </c>
      <c r="C158" t="s">
        <v>248</v>
      </c>
      <c r="E158" s="6"/>
    </row>
    <row r="159" spans="1:5" x14ac:dyDescent="0.25">
      <c r="A159" t="s">
        <v>163</v>
      </c>
      <c r="B159" t="s">
        <v>243</v>
      </c>
      <c r="C159" t="s">
        <v>95</v>
      </c>
      <c r="E159" s="6"/>
    </row>
    <row r="160" spans="1:5" x14ac:dyDescent="0.25">
      <c r="A160" t="s">
        <v>164</v>
      </c>
      <c r="B160" t="s">
        <v>237</v>
      </c>
      <c r="C160" t="s">
        <v>164</v>
      </c>
      <c r="E160" s="6"/>
    </row>
    <row r="161" spans="1:5" x14ac:dyDescent="0.25">
      <c r="A161" t="s">
        <v>165</v>
      </c>
      <c r="B161" t="s">
        <v>246</v>
      </c>
      <c r="C161" t="s">
        <v>247</v>
      </c>
      <c r="E161" s="6"/>
    </row>
    <row r="162" spans="1:5" x14ac:dyDescent="0.25">
      <c r="A162" t="s">
        <v>166</v>
      </c>
      <c r="B162" t="s">
        <v>232</v>
      </c>
      <c r="C162" t="s">
        <v>233</v>
      </c>
      <c r="E162" s="6"/>
    </row>
    <row r="163" spans="1:5" x14ac:dyDescent="0.25">
      <c r="A163" t="s">
        <v>167</v>
      </c>
      <c r="B163" t="s">
        <v>237</v>
      </c>
      <c r="C163" t="s">
        <v>239</v>
      </c>
      <c r="E163" s="6"/>
    </row>
    <row r="164" spans="1:5" x14ac:dyDescent="0.25">
      <c r="A164" t="s">
        <v>168</v>
      </c>
      <c r="B164" t="s">
        <v>243</v>
      </c>
      <c r="C164" t="s">
        <v>245</v>
      </c>
      <c r="E164" s="6"/>
    </row>
    <row r="165" spans="1:5" x14ac:dyDescent="0.25">
      <c r="A165" t="s">
        <v>169</v>
      </c>
      <c r="B165" t="s">
        <v>243</v>
      </c>
      <c r="C165" t="s">
        <v>245</v>
      </c>
      <c r="E165" s="6"/>
    </row>
    <row r="166" spans="1:5" x14ac:dyDescent="0.25">
      <c r="A166" t="s">
        <v>170</v>
      </c>
      <c r="B166" t="s">
        <v>243</v>
      </c>
      <c r="C166" t="s">
        <v>245</v>
      </c>
      <c r="E166" s="6"/>
    </row>
    <row r="167" spans="1:5" x14ac:dyDescent="0.25">
      <c r="A167" t="s">
        <v>171</v>
      </c>
      <c r="B167" t="s">
        <v>249</v>
      </c>
      <c r="C167" t="s">
        <v>235</v>
      </c>
      <c r="E167" s="6"/>
    </row>
    <row r="168" spans="1:5" x14ac:dyDescent="0.25">
      <c r="A168" t="s">
        <v>172</v>
      </c>
      <c r="B168" t="s">
        <v>237</v>
      </c>
      <c r="C168" t="s">
        <v>164</v>
      </c>
      <c r="E168" s="6"/>
    </row>
    <row r="169" spans="1:5" x14ac:dyDescent="0.25">
      <c r="A169" t="s">
        <v>173</v>
      </c>
      <c r="B169" t="s">
        <v>249</v>
      </c>
      <c r="C169" t="s">
        <v>235</v>
      </c>
      <c r="E169" s="6"/>
    </row>
    <row r="170" spans="1:5" x14ac:dyDescent="0.25">
      <c r="A170" t="s">
        <v>174</v>
      </c>
      <c r="B170" t="s">
        <v>237</v>
      </c>
      <c r="C170" t="s">
        <v>241</v>
      </c>
      <c r="E170" s="6"/>
    </row>
    <row r="171" spans="1:5" x14ac:dyDescent="0.25">
      <c r="A171" t="s">
        <v>175</v>
      </c>
      <c r="B171" t="s">
        <v>232</v>
      </c>
      <c r="C171" t="s">
        <v>234</v>
      </c>
      <c r="E171" s="6"/>
    </row>
    <row r="172" spans="1:5" x14ac:dyDescent="0.25">
      <c r="A172" t="s">
        <v>176</v>
      </c>
      <c r="B172" t="s">
        <v>249</v>
      </c>
      <c r="C172" t="s">
        <v>4</v>
      </c>
      <c r="E172" s="6"/>
    </row>
    <row r="173" spans="1:5" x14ac:dyDescent="0.25">
      <c r="A173" t="s">
        <v>177</v>
      </c>
      <c r="B173" t="s">
        <v>237</v>
      </c>
      <c r="C173" t="s">
        <v>239</v>
      </c>
      <c r="E173" s="6"/>
    </row>
    <row r="174" spans="1:5" x14ac:dyDescent="0.25">
      <c r="A174" t="s">
        <v>178</v>
      </c>
      <c r="B174" t="s">
        <v>249</v>
      </c>
      <c r="C174" t="s">
        <v>235</v>
      </c>
      <c r="E174" s="6"/>
    </row>
    <row r="175" spans="1:5" x14ac:dyDescent="0.25">
      <c r="A175" t="s">
        <v>179</v>
      </c>
      <c r="B175" t="s">
        <v>246</v>
      </c>
      <c r="C175" t="s">
        <v>247</v>
      </c>
      <c r="E175" s="6"/>
    </row>
    <row r="176" spans="1:5" x14ac:dyDescent="0.25">
      <c r="A176" t="s">
        <v>180</v>
      </c>
      <c r="B176" t="s">
        <v>232</v>
      </c>
      <c r="C176" t="s">
        <v>155</v>
      </c>
      <c r="E176" s="6"/>
    </row>
    <row r="177" spans="1:5" x14ac:dyDescent="0.25">
      <c r="A177" t="s">
        <v>181</v>
      </c>
      <c r="B177" t="s">
        <v>246</v>
      </c>
      <c r="C177" t="s">
        <v>247</v>
      </c>
      <c r="E177" s="6"/>
    </row>
    <row r="178" spans="1:5" x14ac:dyDescent="0.25">
      <c r="A178" t="s">
        <v>182</v>
      </c>
      <c r="B178" t="s">
        <v>243</v>
      </c>
      <c r="C178" t="s">
        <v>95</v>
      </c>
      <c r="E178" s="6"/>
    </row>
    <row r="179" spans="1:5" x14ac:dyDescent="0.25">
      <c r="A179" t="s">
        <v>183</v>
      </c>
      <c r="B179" t="s">
        <v>249</v>
      </c>
      <c r="C179" t="s">
        <v>236</v>
      </c>
      <c r="E179" s="6"/>
    </row>
    <row r="180" spans="1:5" x14ac:dyDescent="0.25">
      <c r="A180" t="s">
        <v>184</v>
      </c>
      <c r="B180" t="s">
        <v>237</v>
      </c>
      <c r="C180" t="s">
        <v>239</v>
      </c>
      <c r="E180" s="6"/>
    </row>
    <row r="181" spans="1:5" x14ac:dyDescent="0.25">
      <c r="A181" t="s">
        <v>185</v>
      </c>
      <c r="B181" t="s">
        <v>243</v>
      </c>
      <c r="C181" t="s">
        <v>245</v>
      </c>
      <c r="E181" s="6"/>
    </row>
    <row r="182" spans="1:5" x14ac:dyDescent="0.25">
      <c r="A182" t="s">
        <v>186</v>
      </c>
      <c r="B182" t="s">
        <v>246</v>
      </c>
      <c r="C182" t="s">
        <v>153</v>
      </c>
      <c r="E182" s="6"/>
    </row>
    <row r="183" spans="1:5" x14ac:dyDescent="0.25">
      <c r="A183" t="s">
        <v>187</v>
      </c>
      <c r="B183" t="s">
        <v>249</v>
      </c>
      <c r="C183" t="s">
        <v>59</v>
      </c>
      <c r="E183" s="6"/>
    </row>
    <row r="184" spans="1:5" x14ac:dyDescent="0.25">
      <c r="A184" t="s">
        <v>188</v>
      </c>
      <c r="B184" t="s">
        <v>249</v>
      </c>
      <c r="C184" t="s">
        <v>236</v>
      </c>
      <c r="E184" s="6"/>
    </row>
    <row r="185" spans="1:5" x14ac:dyDescent="0.25">
      <c r="A185" t="s">
        <v>189</v>
      </c>
      <c r="B185" t="s">
        <v>237</v>
      </c>
      <c r="C185" t="s">
        <v>238</v>
      </c>
      <c r="E185" s="6"/>
    </row>
    <row r="186" spans="1:5" x14ac:dyDescent="0.25">
      <c r="A186" t="s">
        <v>190</v>
      </c>
      <c r="B186" t="s">
        <v>232</v>
      </c>
      <c r="C186" t="s">
        <v>155</v>
      </c>
      <c r="E186" s="6"/>
    </row>
    <row r="187" spans="1:5" x14ac:dyDescent="0.25">
      <c r="A187" t="s">
        <v>191</v>
      </c>
      <c r="B187" t="s">
        <v>237</v>
      </c>
      <c r="C187" t="s">
        <v>238</v>
      </c>
      <c r="E187" s="6"/>
    </row>
    <row r="188" spans="1:5" x14ac:dyDescent="0.25">
      <c r="A188" t="s">
        <v>192</v>
      </c>
      <c r="B188" t="s">
        <v>232</v>
      </c>
      <c r="C188" t="s">
        <v>234</v>
      </c>
      <c r="E188" s="6"/>
    </row>
    <row r="189" spans="1:5" x14ac:dyDescent="0.25">
      <c r="A189" t="s">
        <v>193</v>
      </c>
      <c r="B189" t="s">
        <v>232</v>
      </c>
      <c r="C189" t="s">
        <v>234</v>
      </c>
      <c r="E189" s="6"/>
    </row>
    <row r="190" spans="1:5" x14ac:dyDescent="0.25">
      <c r="A190" t="s">
        <v>194</v>
      </c>
      <c r="B190" t="s">
        <v>243</v>
      </c>
      <c r="C190" t="s">
        <v>95</v>
      </c>
      <c r="E190" s="6"/>
    </row>
    <row r="191" spans="1:5" x14ac:dyDescent="0.25">
      <c r="A191" t="s">
        <v>195</v>
      </c>
      <c r="B191" t="s">
        <v>246</v>
      </c>
      <c r="C191" t="s">
        <v>153</v>
      </c>
      <c r="E191" s="6"/>
    </row>
    <row r="192" spans="1:5" x14ac:dyDescent="0.25">
      <c r="A192" t="s">
        <v>196</v>
      </c>
      <c r="B192" t="s">
        <v>246</v>
      </c>
      <c r="C192" t="s">
        <v>247</v>
      </c>
      <c r="E192" s="6"/>
    </row>
    <row r="193" spans="1:5" x14ac:dyDescent="0.25">
      <c r="A193" t="s">
        <v>197</v>
      </c>
      <c r="B193" t="s">
        <v>232</v>
      </c>
      <c r="C193" t="s">
        <v>234</v>
      </c>
      <c r="E193" s="6"/>
    </row>
    <row r="194" spans="1:5" x14ac:dyDescent="0.25">
      <c r="A194" t="s">
        <v>198</v>
      </c>
      <c r="B194" t="s">
        <v>232</v>
      </c>
      <c r="C194" t="s">
        <v>234</v>
      </c>
      <c r="E194" s="6"/>
    </row>
    <row r="195" spans="1:5" x14ac:dyDescent="0.25">
      <c r="A195" t="s">
        <v>199</v>
      </c>
      <c r="B195" t="s">
        <v>237</v>
      </c>
      <c r="C195" t="s">
        <v>239</v>
      </c>
      <c r="E195" s="6"/>
    </row>
    <row r="196" spans="1:5" x14ac:dyDescent="0.25">
      <c r="A196" t="s">
        <v>200</v>
      </c>
      <c r="B196" t="s">
        <v>232</v>
      </c>
      <c r="C196" t="s">
        <v>234</v>
      </c>
      <c r="E196" s="6"/>
    </row>
    <row r="197" spans="1:5" x14ac:dyDescent="0.25">
      <c r="A197" t="s">
        <v>201</v>
      </c>
      <c r="B197" t="s">
        <v>232</v>
      </c>
      <c r="C197" t="s">
        <v>155</v>
      </c>
      <c r="E197" s="6"/>
    </row>
    <row r="198" spans="1:5" x14ac:dyDescent="0.25">
      <c r="A198" t="s">
        <v>202</v>
      </c>
      <c r="B198" t="s">
        <v>243</v>
      </c>
      <c r="C198" t="s">
        <v>95</v>
      </c>
      <c r="E198" s="6"/>
    </row>
    <row r="199" spans="1:5" x14ac:dyDescent="0.25">
      <c r="A199" t="s">
        <v>203</v>
      </c>
      <c r="B199" t="s">
        <v>237</v>
      </c>
      <c r="C199" t="s">
        <v>242</v>
      </c>
      <c r="E199" s="6"/>
    </row>
    <row r="200" spans="1:5" x14ac:dyDescent="0.25">
      <c r="A200" t="s">
        <v>204</v>
      </c>
      <c r="B200" t="s">
        <v>232</v>
      </c>
      <c r="C200" t="s">
        <v>233</v>
      </c>
      <c r="E200" s="6"/>
    </row>
    <row r="201" spans="1:5" x14ac:dyDescent="0.25">
      <c r="A201" t="s">
        <v>205</v>
      </c>
      <c r="B201" t="s">
        <v>249</v>
      </c>
      <c r="C201" t="s">
        <v>236</v>
      </c>
      <c r="E201" s="6"/>
    </row>
    <row r="202" spans="1:5" x14ac:dyDescent="0.25">
      <c r="A202" t="s">
        <v>206</v>
      </c>
      <c r="B202" t="s">
        <v>249</v>
      </c>
      <c r="C202" t="s">
        <v>236</v>
      </c>
      <c r="E202" s="6"/>
    </row>
    <row r="203" spans="1:5" x14ac:dyDescent="0.25">
      <c r="A203" t="s">
        <v>207</v>
      </c>
      <c r="B203" t="s">
        <v>246</v>
      </c>
      <c r="C203" t="s">
        <v>248</v>
      </c>
      <c r="E203" s="6"/>
    </row>
    <row r="204" spans="1:5" x14ac:dyDescent="0.25">
      <c r="A204" t="s">
        <v>208</v>
      </c>
      <c r="B204" t="s">
        <v>249</v>
      </c>
      <c r="C204" t="s">
        <v>65</v>
      </c>
      <c r="E204" s="6"/>
    </row>
    <row r="205" spans="1:5" x14ac:dyDescent="0.25">
      <c r="A205" t="s">
        <v>209</v>
      </c>
      <c r="B205" t="s">
        <v>249</v>
      </c>
      <c r="C205" t="s">
        <v>59</v>
      </c>
      <c r="E205" s="6"/>
    </row>
    <row r="206" spans="1:5" x14ac:dyDescent="0.25">
      <c r="A206" t="s">
        <v>210</v>
      </c>
      <c r="B206" t="s">
        <v>232</v>
      </c>
      <c r="C206" t="s">
        <v>234</v>
      </c>
      <c r="E206" s="6"/>
    </row>
    <row r="207" spans="1:5" x14ac:dyDescent="0.25">
      <c r="A207" t="s">
        <v>211</v>
      </c>
      <c r="B207" t="s">
        <v>243</v>
      </c>
      <c r="C207" t="s">
        <v>245</v>
      </c>
      <c r="E207" s="6"/>
    </row>
    <row r="208" spans="1:5" x14ac:dyDescent="0.25">
      <c r="A208" t="s">
        <v>212</v>
      </c>
      <c r="B208" t="s">
        <v>232</v>
      </c>
      <c r="C208" t="s">
        <v>233</v>
      </c>
      <c r="E208" s="6"/>
    </row>
    <row r="209" spans="1:5" x14ac:dyDescent="0.25">
      <c r="A209" t="s">
        <v>213</v>
      </c>
      <c r="B209" t="s">
        <v>243</v>
      </c>
      <c r="C209" t="s">
        <v>244</v>
      </c>
      <c r="E209" s="6"/>
    </row>
    <row r="210" spans="1:5" x14ac:dyDescent="0.25">
      <c r="A210" t="s">
        <v>214</v>
      </c>
      <c r="B210" t="s">
        <v>243</v>
      </c>
      <c r="C210" t="s">
        <v>244</v>
      </c>
      <c r="E210" s="6"/>
    </row>
    <row r="211" spans="1:5" x14ac:dyDescent="0.25">
      <c r="A211" t="s">
        <v>215</v>
      </c>
      <c r="B211" t="s">
        <v>237</v>
      </c>
      <c r="C211" t="s">
        <v>241</v>
      </c>
      <c r="E211" s="6"/>
    </row>
    <row r="212" spans="1:5" x14ac:dyDescent="0.25">
      <c r="A212" t="s">
        <v>216</v>
      </c>
      <c r="B212" t="s">
        <v>249</v>
      </c>
      <c r="C212" t="s">
        <v>4</v>
      </c>
      <c r="E212" s="6"/>
    </row>
    <row r="213" spans="1:5" x14ac:dyDescent="0.25">
      <c r="A213" t="s">
        <v>217</v>
      </c>
      <c r="B213" t="s">
        <v>237</v>
      </c>
      <c r="C213" t="s">
        <v>240</v>
      </c>
      <c r="E213" s="6"/>
    </row>
    <row r="214" spans="1:5" x14ac:dyDescent="0.25">
      <c r="A214" t="s">
        <v>218</v>
      </c>
      <c r="B214" t="s">
        <v>237</v>
      </c>
      <c r="C214" t="s">
        <v>239</v>
      </c>
    </row>
    <row r="215" spans="1:5" x14ac:dyDescent="0.25">
      <c r="A215" t="s">
        <v>219</v>
      </c>
      <c r="B215" t="s">
        <v>243</v>
      </c>
      <c r="C215" t="s">
        <v>95</v>
      </c>
    </row>
    <row r="216" spans="1:5" x14ac:dyDescent="0.25">
      <c r="A216" t="s">
        <v>220</v>
      </c>
      <c r="B216" t="s">
        <v>237</v>
      </c>
      <c r="C216" t="s">
        <v>239</v>
      </c>
    </row>
    <row r="217" spans="1:5" x14ac:dyDescent="0.25">
      <c r="A217" t="s">
        <v>221</v>
      </c>
      <c r="B217" t="s">
        <v>243</v>
      </c>
      <c r="C217" t="s">
        <v>245</v>
      </c>
    </row>
    <row r="218" spans="1:5" x14ac:dyDescent="0.25">
      <c r="A218" t="s">
        <v>222</v>
      </c>
      <c r="B218" t="s">
        <v>243</v>
      </c>
      <c r="C218" t="s">
        <v>245</v>
      </c>
    </row>
  </sheetData>
  <autoFilter ref="A1:C218" xr:uid="{00000000-0009-0000-0000-000003000000}">
    <sortState xmlns:xlrd2="http://schemas.microsoft.com/office/spreadsheetml/2017/richdata2" ref="A2:D223">
      <sortCondition ref="A1:A223"/>
    </sortState>
  </autoFilter>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36"/>
  <sheetViews>
    <sheetView showGridLines="0" view="pageBreakPreview" zoomScale="55" zoomScaleNormal="130" zoomScaleSheetLayoutView="55" workbookViewId="0">
      <selection activeCell="E5" sqref="E5"/>
    </sheetView>
  </sheetViews>
  <sheetFormatPr defaultColWidth="9.28515625" defaultRowHeight="12.75" x14ac:dyDescent="0.25"/>
  <cols>
    <col min="1" max="1" width="9.28515625" style="16"/>
    <col min="2" max="2" width="14.42578125" style="20" customWidth="1"/>
    <col min="3" max="3" width="26" style="20" customWidth="1"/>
    <col min="4" max="4" width="20.7109375" style="20" customWidth="1"/>
    <col min="5" max="5" width="92.28515625" style="16" customWidth="1"/>
    <col min="6" max="6" width="35.42578125" style="20" customWidth="1"/>
    <col min="7" max="7" width="26.42578125" style="34" customWidth="1"/>
    <col min="8" max="8" width="16.5703125" style="22" customWidth="1"/>
    <col min="9" max="9" width="21.42578125" style="21" customWidth="1"/>
    <col min="10" max="10" width="11.28515625" style="16" bestFit="1" customWidth="1"/>
    <col min="11" max="11" width="9.28515625" style="16"/>
    <col min="12" max="12" width="15.7109375" style="16" customWidth="1"/>
    <col min="13" max="13" width="13.42578125" style="16" customWidth="1"/>
    <col min="14" max="251" width="9.28515625" style="16"/>
    <col min="252" max="252" width="13.42578125" style="16" customWidth="1"/>
    <col min="253" max="253" width="16.7109375" style="16" customWidth="1"/>
    <col min="254" max="254" width="12" style="16" customWidth="1"/>
    <col min="255" max="255" width="64.7109375" style="16" customWidth="1"/>
    <col min="256" max="256" width="9.28515625" style="16"/>
    <col min="257" max="257" width="10.7109375" style="16" customWidth="1"/>
    <col min="258" max="258" width="12.7109375" style="16" customWidth="1"/>
    <col min="259" max="259" width="17.42578125" style="16" customWidth="1"/>
    <col min="260" max="260" width="9.28515625" style="16"/>
    <col min="261" max="262" width="15.42578125" style="16" bestFit="1" customWidth="1"/>
    <col min="263" max="263" width="9.42578125" style="16" bestFit="1" customWidth="1"/>
    <col min="264" max="507" width="9.28515625" style="16"/>
    <col min="508" max="508" width="13.42578125" style="16" customWidth="1"/>
    <col min="509" max="509" width="16.7109375" style="16" customWidth="1"/>
    <col min="510" max="510" width="12" style="16" customWidth="1"/>
    <col min="511" max="511" width="64.7109375" style="16" customWidth="1"/>
    <col min="512" max="512" width="9.28515625" style="16"/>
    <col min="513" max="513" width="10.7109375" style="16" customWidth="1"/>
    <col min="514" max="514" width="12.7109375" style="16" customWidth="1"/>
    <col min="515" max="515" width="17.42578125" style="16" customWidth="1"/>
    <col min="516" max="516" width="9.28515625" style="16"/>
    <col min="517" max="518" width="15.42578125" style="16" bestFit="1" customWidth="1"/>
    <col min="519" max="519" width="9.42578125" style="16" bestFit="1" customWidth="1"/>
    <col min="520" max="763" width="9.28515625" style="16"/>
    <col min="764" max="764" width="13.42578125" style="16" customWidth="1"/>
    <col min="765" max="765" width="16.7109375" style="16" customWidth="1"/>
    <col min="766" max="766" width="12" style="16" customWidth="1"/>
    <col min="767" max="767" width="64.7109375" style="16" customWidth="1"/>
    <col min="768" max="768" width="9.28515625" style="16"/>
    <col min="769" max="769" width="10.7109375" style="16" customWidth="1"/>
    <col min="770" max="770" width="12.7109375" style="16" customWidth="1"/>
    <col min="771" max="771" width="17.42578125" style="16" customWidth="1"/>
    <col min="772" max="772" width="9.28515625" style="16"/>
    <col min="773" max="774" width="15.42578125" style="16" bestFit="1" customWidth="1"/>
    <col min="775" max="775" width="9.42578125" style="16" bestFit="1" customWidth="1"/>
    <col min="776" max="1019" width="9.28515625" style="16"/>
    <col min="1020" max="1020" width="13.42578125" style="16" customWidth="1"/>
    <col min="1021" max="1021" width="16.7109375" style="16" customWidth="1"/>
    <col min="1022" max="1022" width="12" style="16" customWidth="1"/>
    <col min="1023" max="1023" width="64.7109375" style="16" customWidth="1"/>
    <col min="1024" max="1024" width="9.28515625" style="16"/>
    <col min="1025" max="1025" width="10.7109375" style="16" customWidth="1"/>
    <col min="1026" max="1026" width="12.7109375" style="16" customWidth="1"/>
    <col min="1027" max="1027" width="17.42578125" style="16" customWidth="1"/>
    <col min="1028" max="1028" width="9.28515625" style="16"/>
    <col min="1029" max="1030" width="15.42578125" style="16" bestFit="1" customWidth="1"/>
    <col min="1031" max="1031" width="9.42578125" style="16" bestFit="1" customWidth="1"/>
    <col min="1032" max="1275" width="9.28515625" style="16"/>
    <col min="1276" max="1276" width="13.42578125" style="16" customWidth="1"/>
    <col min="1277" max="1277" width="16.7109375" style="16" customWidth="1"/>
    <col min="1278" max="1278" width="12" style="16" customWidth="1"/>
    <col min="1279" max="1279" width="64.7109375" style="16" customWidth="1"/>
    <col min="1280" max="1280" width="9.28515625" style="16"/>
    <col min="1281" max="1281" width="10.7109375" style="16" customWidth="1"/>
    <col min="1282" max="1282" width="12.7109375" style="16" customWidth="1"/>
    <col min="1283" max="1283" width="17.42578125" style="16" customWidth="1"/>
    <col min="1284" max="1284" width="9.28515625" style="16"/>
    <col min="1285" max="1286" width="15.42578125" style="16" bestFit="1" customWidth="1"/>
    <col min="1287" max="1287" width="9.42578125" style="16" bestFit="1" customWidth="1"/>
    <col min="1288" max="1531" width="9.28515625" style="16"/>
    <col min="1532" max="1532" width="13.42578125" style="16" customWidth="1"/>
    <col min="1533" max="1533" width="16.7109375" style="16" customWidth="1"/>
    <col min="1534" max="1534" width="12" style="16" customWidth="1"/>
    <col min="1535" max="1535" width="64.7109375" style="16" customWidth="1"/>
    <col min="1536" max="1536" width="9.28515625" style="16"/>
    <col min="1537" max="1537" width="10.7109375" style="16" customWidth="1"/>
    <col min="1538" max="1538" width="12.7109375" style="16" customWidth="1"/>
    <col min="1539" max="1539" width="17.42578125" style="16" customWidth="1"/>
    <col min="1540" max="1540" width="9.28515625" style="16"/>
    <col min="1541" max="1542" width="15.42578125" style="16" bestFit="1" customWidth="1"/>
    <col min="1543" max="1543" width="9.42578125" style="16" bestFit="1" customWidth="1"/>
    <col min="1544" max="1787" width="9.28515625" style="16"/>
    <col min="1788" max="1788" width="13.42578125" style="16" customWidth="1"/>
    <col min="1789" max="1789" width="16.7109375" style="16" customWidth="1"/>
    <col min="1790" max="1790" width="12" style="16" customWidth="1"/>
    <col min="1791" max="1791" width="64.7109375" style="16" customWidth="1"/>
    <col min="1792" max="1792" width="9.28515625" style="16"/>
    <col min="1793" max="1793" width="10.7109375" style="16" customWidth="1"/>
    <col min="1794" max="1794" width="12.7109375" style="16" customWidth="1"/>
    <col min="1795" max="1795" width="17.42578125" style="16" customWidth="1"/>
    <col min="1796" max="1796" width="9.28515625" style="16"/>
    <col min="1797" max="1798" width="15.42578125" style="16" bestFit="1" customWidth="1"/>
    <col min="1799" max="1799" width="9.42578125" style="16" bestFit="1" customWidth="1"/>
    <col min="1800" max="2043" width="9.28515625" style="16"/>
    <col min="2044" max="2044" width="13.42578125" style="16" customWidth="1"/>
    <col min="2045" max="2045" width="16.7109375" style="16" customWidth="1"/>
    <col min="2046" max="2046" width="12" style="16" customWidth="1"/>
    <col min="2047" max="2047" width="64.7109375" style="16" customWidth="1"/>
    <col min="2048" max="2048" width="9.28515625" style="16"/>
    <col min="2049" max="2049" width="10.7109375" style="16" customWidth="1"/>
    <col min="2050" max="2050" width="12.7109375" style="16" customWidth="1"/>
    <col min="2051" max="2051" width="17.42578125" style="16" customWidth="1"/>
    <col min="2052" max="2052" width="9.28515625" style="16"/>
    <col min="2053" max="2054" width="15.42578125" style="16" bestFit="1" customWidth="1"/>
    <col min="2055" max="2055" width="9.42578125" style="16" bestFit="1" customWidth="1"/>
    <col min="2056" max="2299" width="9.28515625" style="16"/>
    <col min="2300" max="2300" width="13.42578125" style="16" customWidth="1"/>
    <col min="2301" max="2301" width="16.7109375" style="16" customWidth="1"/>
    <col min="2302" max="2302" width="12" style="16" customWidth="1"/>
    <col min="2303" max="2303" width="64.7109375" style="16" customWidth="1"/>
    <col min="2304" max="2304" width="9.28515625" style="16"/>
    <col min="2305" max="2305" width="10.7109375" style="16" customWidth="1"/>
    <col min="2306" max="2306" width="12.7109375" style="16" customWidth="1"/>
    <col min="2307" max="2307" width="17.42578125" style="16" customWidth="1"/>
    <col min="2308" max="2308" width="9.28515625" style="16"/>
    <col min="2309" max="2310" width="15.42578125" style="16" bestFit="1" customWidth="1"/>
    <col min="2311" max="2311" width="9.42578125" style="16" bestFit="1" customWidth="1"/>
    <col min="2312" max="2555" width="9.28515625" style="16"/>
    <col min="2556" max="2556" width="13.42578125" style="16" customWidth="1"/>
    <col min="2557" max="2557" width="16.7109375" style="16" customWidth="1"/>
    <col min="2558" max="2558" width="12" style="16" customWidth="1"/>
    <col min="2559" max="2559" width="64.7109375" style="16" customWidth="1"/>
    <col min="2560" max="2560" width="9.28515625" style="16"/>
    <col min="2561" max="2561" width="10.7109375" style="16" customWidth="1"/>
    <col min="2562" max="2562" width="12.7109375" style="16" customWidth="1"/>
    <col min="2563" max="2563" width="17.42578125" style="16" customWidth="1"/>
    <col min="2564" max="2564" width="9.28515625" style="16"/>
    <col min="2565" max="2566" width="15.42578125" style="16" bestFit="1" customWidth="1"/>
    <col min="2567" max="2567" width="9.42578125" style="16" bestFit="1" customWidth="1"/>
    <col min="2568" max="2811" width="9.28515625" style="16"/>
    <col min="2812" max="2812" width="13.42578125" style="16" customWidth="1"/>
    <col min="2813" max="2813" width="16.7109375" style="16" customWidth="1"/>
    <col min="2814" max="2814" width="12" style="16" customWidth="1"/>
    <col min="2815" max="2815" width="64.7109375" style="16" customWidth="1"/>
    <col min="2816" max="2816" width="9.28515625" style="16"/>
    <col min="2817" max="2817" width="10.7109375" style="16" customWidth="1"/>
    <col min="2818" max="2818" width="12.7109375" style="16" customWidth="1"/>
    <col min="2819" max="2819" width="17.42578125" style="16" customWidth="1"/>
    <col min="2820" max="2820" width="9.28515625" style="16"/>
    <col min="2821" max="2822" width="15.42578125" style="16" bestFit="1" customWidth="1"/>
    <col min="2823" max="2823" width="9.42578125" style="16" bestFit="1" customWidth="1"/>
    <col min="2824" max="3067" width="9.28515625" style="16"/>
    <col min="3068" max="3068" width="13.42578125" style="16" customWidth="1"/>
    <col min="3069" max="3069" width="16.7109375" style="16" customWidth="1"/>
    <col min="3070" max="3070" width="12" style="16" customWidth="1"/>
    <col min="3071" max="3071" width="64.7109375" style="16" customWidth="1"/>
    <col min="3072" max="3072" width="9.28515625" style="16"/>
    <col min="3073" max="3073" width="10.7109375" style="16" customWidth="1"/>
    <col min="3074" max="3074" width="12.7109375" style="16" customWidth="1"/>
    <col min="3075" max="3075" width="17.42578125" style="16" customWidth="1"/>
    <col min="3076" max="3076" width="9.28515625" style="16"/>
    <col min="3077" max="3078" width="15.42578125" style="16" bestFit="1" customWidth="1"/>
    <col min="3079" max="3079" width="9.42578125" style="16" bestFit="1" customWidth="1"/>
    <col min="3080" max="3323" width="9.28515625" style="16"/>
    <col min="3324" max="3324" width="13.42578125" style="16" customWidth="1"/>
    <col min="3325" max="3325" width="16.7109375" style="16" customWidth="1"/>
    <col min="3326" max="3326" width="12" style="16" customWidth="1"/>
    <col min="3327" max="3327" width="64.7109375" style="16" customWidth="1"/>
    <col min="3328" max="3328" width="9.28515625" style="16"/>
    <col min="3329" max="3329" width="10.7109375" style="16" customWidth="1"/>
    <col min="3330" max="3330" width="12.7109375" style="16" customWidth="1"/>
    <col min="3331" max="3331" width="17.42578125" style="16" customWidth="1"/>
    <col min="3332" max="3332" width="9.28515625" style="16"/>
    <col min="3333" max="3334" width="15.42578125" style="16" bestFit="1" customWidth="1"/>
    <col min="3335" max="3335" width="9.42578125" style="16" bestFit="1" customWidth="1"/>
    <col min="3336" max="3579" width="9.28515625" style="16"/>
    <col min="3580" max="3580" width="13.42578125" style="16" customWidth="1"/>
    <col min="3581" max="3581" width="16.7109375" style="16" customWidth="1"/>
    <col min="3582" max="3582" width="12" style="16" customWidth="1"/>
    <col min="3583" max="3583" width="64.7109375" style="16" customWidth="1"/>
    <col min="3584" max="3584" width="9.28515625" style="16"/>
    <col min="3585" max="3585" width="10.7109375" style="16" customWidth="1"/>
    <col min="3586" max="3586" width="12.7109375" style="16" customWidth="1"/>
    <col min="3587" max="3587" width="17.42578125" style="16" customWidth="1"/>
    <col min="3588" max="3588" width="9.28515625" style="16"/>
    <col min="3589" max="3590" width="15.42578125" style="16" bestFit="1" customWidth="1"/>
    <col min="3591" max="3591" width="9.42578125" style="16" bestFit="1" customWidth="1"/>
    <col min="3592" max="3835" width="9.28515625" style="16"/>
    <col min="3836" max="3836" width="13.42578125" style="16" customWidth="1"/>
    <col min="3837" max="3837" width="16.7109375" style="16" customWidth="1"/>
    <col min="3838" max="3838" width="12" style="16" customWidth="1"/>
    <col min="3839" max="3839" width="64.7109375" style="16" customWidth="1"/>
    <col min="3840" max="3840" width="9.28515625" style="16"/>
    <col min="3841" max="3841" width="10.7109375" style="16" customWidth="1"/>
    <col min="3842" max="3842" width="12.7109375" style="16" customWidth="1"/>
    <col min="3843" max="3843" width="17.42578125" style="16" customWidth="1"/>
    <col min="3844" max="3844" width="9.28515625" style="16"/>
    <col min="3845" max="3846" width="15.42578125" style="16" bestFit="1" customWidth="1"/>
    <col min="3847" max="3847" width="9.42578125" style="16" bestFit="1" customWidth="1"/>
    <col min="3848" max="4091" width="9.28515625" style="16"/>
    <col min="4092" max="4092" width="13.42578125" style="16" customWidth="1"/>
    <col min="4093" max="4093" width="16.7109375" style="16" customWidth="1"/>
    <col min="4094" max="4094" width="12" style="16" customWidth="1"/>
    <col min="4095" max="4095" width="64.7109375" style="16" customWidth="1"/>
    <col min="4096" max="4096" width="9.28515625" style="16"/>
    <col min="4097" max="4097" width="10.7109375" style="16" customWidth="1"/>
    <col min="4098" max="4098" width="12.7109375" style="16" customWidth="1"/>
    <col min="4099" max="4099" width="17.42578125" style="16" customWidth="1"/>
    <col min="4100" max="4100" width="9.28515625" style="16"/>
    <col min="4101" max="4102" width="15.42578125" style="16" bestFit="1" customWidth="1"/>
    <col min="4103" max="4103" width="9.42578125" style="16" bestFit="1" customWidth="1"/>
    <col min="4104" max="4347" width="9.28515625" style="16"/>
    <col min="4348" max="4348" width="13.42578125" style="16" customWidth="1"/>
    <col min="4349" max="4349" width="16.7109375" style="16" customWidth="1"/>
    <col min="4350" max="4350" width="12" style="16" customWidth="1"/>
    <col min="4351" max="4351" width="64.7109375" style="16" customWidth="1"/>
    <col min="4352" max="4352" width="9.28515625" style="16"/>
    <col min="4353" max="4353" width="10.7109375" style="16" customWidth="1"/>
    <col min="4354" max="4354" width="12.7109375" style="16" customWidth="1"/>
    <col min="4355" max="4355" width="17.42578125" style="16" customWidth="1"/>
    <col min="4356" max="4356" width="9.28515625" style="16"/>
    <col min="4357" max="4358" width="15.42578125" style="16" bestFit="1" customWidth="1"/>
    <col min="4359" max="4359" width="9.42578125" style="16" bestFit="1" customWidth="1"/>
    <col min="4360" max="4603" width="9.28515625" style="16"/>
    <col min="4604" max="4604" width="13.42578125" style="16" customWidth="1"/>
    <col min="4605" max="4605" width="16.7109375" style="16" customWidth="1"/>
    <col min="4606" max="4606" width="12" style="16" customWidth="1"/>
    <col min="4607" max="4607" width="64.7109375" style="16" customWidth="1"/>
    <col min="4608" max="4608" width="9.28515625" style="16"/>
    <col min="4609" max="4609" width="10.7109375" style="16" customWidth="1"/>
    <col min="4610" max="4610" width="12.7109375" style="16" customWidth="1"/>
    <col min="4611" max="4611" width="17.42578125" style="16" customWidth="1"/>
    <col min="4612" max="4612" width="9.28515625" style="16"/>
    <col min="4613" max="4614" width="15.42578125" style="16" bestFit="1" customWidth="1"/>
    <col min="4615" max="4615" width="9.42578125" style="16" bestFit="1" customWidth="1"/>
    <col min="4616" max="4859" width="9.28515625" style="16"/>
    <col min="4860" max="4860" width="13.42578125" style="16" customWidth="1"/>
    <col min="4861" max="4861" width="16.7109375" style="16" customWidth="1"/>
    <col min="4862" max="4862" width="12" style="16" customWidth="1"/>
    <col min="4863" max="4863" width="64.7109375" style="16" customWidth="1"/>
    <col min="4864" max="4864" width="9.28515625" style="16"/>
    <col min="4865" max="4865" width="10.7109375" style="16" customWidth="1"/>
    <col min="4866" max="4866" width="12.7109375" style="16" customWidth="1"/>
    <col min="4867" max="4867" width="17.42578125" style="16" customWidth="1"/>
    <col min="4868" max="4868" width="9.28515625" style="16"/>
    <col min="4869" max="4870" width="15.42578125" style="16" bestFit="1" customWidth="1"/>
    <col min="4871" max="4871" width="9.42578125" style="16" bestFit="1" customWidth="1"/>
    <col min="4872" max="5115" width="9.28515625" style="16"/>
    <col min="5116" max="5116" width="13.42578125" style="16" customWidth="1"/>
    <col min="5117" max="5117" width="16.7109375" style="16" customWidth="1"/>
    <col min="5118" max="5118" width="12" style="16" customWidth="1"/>
    <col min="5119" max="5119" width="64.7109375" style="16" customWidth="1"/>
    <col min="5120" max="5120" width="9.28515625" style="16"/>
    <col min="5121" max="5121" width="10.7109375" style="16" customWidth="1"/>
    <col min="5122" max="5122" width="12.7109375" style="16" customWidth="1"/>
    <col min="5123" max="5123" width="17.42578125" style="16" customWidth="1"/>
    <col min="5124" max="5124" width="9.28515625" style="16"/>
    <col min="5125" max="5126" width="15.42578125" style="16" bestFit="1" customWidth="1"/>
    <col min="5127" max="5127" width="9.42578125" style="16" bestFit="1" customWidth="1"/>
    <col min="5128" max="5371" width="9.28515625" style="16"/>
    <col min="5372" max="5372" width="13.42578125" style="16" customWidth="1"/>
    <col min="5373" max="5373" width="16.7109375" style="16" customWidth="1"/>
    <col min="5374" max="5374" width="12" style="16" customWidth="1"/>
    <col min="5375" max="5375" width="64.7109375" style="16" customWidth="1"/>
    <col min="5376" max="5376" width="9.28515625" style="16"/>
    <col min="5377" max="5377" width="10.7109375" style="16" customWidth="1"/>
    <col min="5378" max="5378" width="12.7109375" style="16" customWidth="1"/>
    <col min="5379" max="5379" width="17.42578125" style="16" customWidth="1"/>
    <col min="5380" max="5380" width="9.28515625" style="16"/>
    <col min="5381" max="5382" width="15.42578125" style="16" bestFit="1" customWidth="1"/>
    <col min="5383" max="5383" width="9.42578125" style="16" bestFit="1" customWidth="1"/>
    <col min="5384" max="5627" width="9.28515625" style="16"/>
    <col min="5628" max="5628" width="13.42578125" style="16" customWidth="1"/>
    <col min="5629" max="5629" width="16.7109375" style="16" customWidth="1"/>
    <col min="5630" max="5630" width="12" style="16" customWidth="1"/>
    <col min="5631" max="5631" width="64.7109375" style="16" customWidth="1"/>
    <col min="5632" max="5632" width="9.28515625" style="16"/>
    <col min="5633" max="5633" width="10.7109375" style="16" customWidth="1"/>
    <col min="5634" max="5634" width="12.7109375" style="16" customWidth="1"/>
    <col min="5635" max="5635" width="17.42578125" style="16" customWidth="1"/>
    <col min="5636" max="5636" width="9.28515625" style="16"/>
    <col min="5637" max="5638" width="15.42578125" style="16" bestFit="1" customWidth="1"/>
    <col min="5639" max="5639" width="9.42578125" style="16" bestFit="1" customWidth="1"/>
    <col min="5640" max="5883" width="9.28515625" style="16"/>
    <col min="5884" max="5884" width="13.42578125" style="16" customWidth="1"/>
    <col min="5885" max="5885" width="16.7109375" style="16" customWidth="1"/>
    <col min="5886" max="5886" width="12" style="16" customWidth="1"/>
    <col min="5887" max="5887" width="64.7109375" style="16" customWidth="1"/>
    <col min="5888" max="5888" width="9.28515625" style="16"/>
    <col min="5889" max="5889" width="10.7109375" style="16" customWidth="1"/>
    <col min="5890" max="5890" width="12.7109375" style="16" customWidth="1"/>
    <col min="5891" max="5891" width="17.42578125" style="16" customWidth="1"/>
    <col min="5892" max="5892" width="9.28515625" style="16"/>
    <col min="5893" max="5894" width="15.42578125" style="16" bestFit="1" customWidth="1"/>
    <col min="5895" max="5895" width="9.42578125" style="16" bestFit="1" customWidth="1"/>
    <col min="5896" max="6139" width="9.28515625" style="16"/>
    <col min="6140" max="6140" width="13.42578125" style="16" customWidth="1"/>
    <col min="6141" max="6141" width="16.7109375" style="16" customWidth="1"/>
    <col min="6142" max="6142" width="12" style="16" customWidth="1"/>
    <col min="6143" max="6143" width="64.7109375" style="16" customWidth="1"/>
    <col min="6144" max="6144" width="9.28515625" style="16"/>
    <col min="6145" max="6145" width="10.7109375" style="16" customWidth="1"/>
    <col min="6146" max="6146" width="12.7109375" style="16" customWidth="1"/>
    <col min="6147" max="6147" width="17.42578125" style="16" customWidth="1"/>
    <col min="6148" max="6148" width="9.28515625" style="16"/>
    <col min="6149" max="6150" width="15.42578125" style="16" bestFit="1" customWidth="1"/>
    <col min="6151" max="6151" width="9.42578125" style="16" bestFit="1" customWidth="1"/>
    <col min="6152" max="6395" width="9.28515625" style="16"/>
    <col min="6396" max="6396" width="13.42578125" style="16" customWidth="1"/>
    <col min="6397" max="6397" width="16.7109375" style="16" customWidth="1"/>
    <col min="6398" max="6398" width="12" style="16" customWidth="1"/>
    <col min="6399" max="6399" width="64.7109375" style="16" customWidth="1"/>
    <col min="6400" max="6400" width="9.28515625" style="16"/>
    <col min="6401" max="6401" width="10.7109375" style="16" customWidth="1"/>
    <col min="6402" max="6402" width="12.7109375" style="16" customWidth="1"/>
    <col min="6403" max="6403" width="17.42578125" style="16" customWidth="1"/>
    <col min="6404" max="6404" width="9.28515625" style="16"/>
    <col min="6405" max="6406" width="15.42578125" style="16" bestFit="1" customWidth="1"/>
    <col min="6407" max="6407" width="9.42578125" style="16" bestFit="1" customWidth="1"/>
    <col min="6408" max="6651" width="9.28515625" style="16"/>
    <col min="6652" max="6652" width="13.42578125" style="16" customWidth="1"/>
    <col min="6653" max="6653" width="16.7109375" style="16" customWidth="1"/>
    <col min="6654" max="6654" width="12" style="16" customWidth="1"/>
    <col min="6655" max="6655" width="64.7109375" style="16" customWidth="1"/>
    <col min="6656" max="6656" width="9.28515625" style="16"/>
    <col min="6657" max="6657" width="10.7109375" style="16" customWidth="1"/>
    <col min="6658" max="6658" width="12.7109375" style="16" customWidth="1"/>
    <col min="6659" max="6659" width="17.42578125" style="16" customWidth="1"/>
    <col min="6660" max="6660" width="9.28515625" style="16"/>
    <col min="6661" max="6662" width="15.42578125" style="16" bestFit="1" customWidth="1"/>
    <col min="6663" max="6663" width="9.42578125" style="16" bestFit="1" customWidth="1"/>
    <col min="6664" max="6907" width="9.28515625" style="16"/>
    <col min="6908" max="6908" width="13.42578125" style="16" customWidth="1"/>
    <col min="6909" max="6909" width="16.7109375" style="16" customWidth="1"/>
    <col min="6910" max="6910" width="12" style="16" customWidth="1"/>
    <col min="6911" max="6911" width="64.7109375" style="16" customWidth="1"/>
    <col min="6912" max="6912" width="9.28515625" style="16"/>
    <col min="6913" max="6913" width="10.7109375" style="16" customWidth="1"/>
    <col min="6914" max="6914" width="12.7109375" style="16" customWidth="1"/>
    <col min="6915" max="6915" width="17.42578125" style="16" customWidth="1"/>
    <col min="6916" max="6916" width="9.28515625" style="16"/>
    <col min="6917" max="6918" width="15.42578125" style="16" bestFit="1" customWidth="1"/>
    <col min="6919" max="6919" width="9.42578125" style="16" bestFit="1" customWidth="1"/>
    <col min="6920" max="7163" width="9.28515625" style="16"/>
    <col min="7164" max="7164" width="13.42578125" style="16" customWidth="1"/>
    <col min="7165" max="7165" width="16.7109375" style="16" customWidth="1"/>
    <col min="7166" max="7166" width="12" style="16" customWidth="1"/>
    <col min="7167" max="7167" width="64.7109375" style="16" customWidth="1"/>
    <col min="7168" max="7168" width="9.28515625" style="16"/>
    <col min="7169" max="7169" width="10.7109375" style="16" customWidth="1"/>
    <col min="7170" max="7170" width="12.7109375" style="16" customWidth="1"/>
    <col min="7171" max="7171" width="17.42578125" style="16" customWidth="1"/>
    <col min="7172" max="7172" width="9.28515625" style="16"/>
    <col min="7173" max="7174" width="15.42578125" style="16" bestFit="1" customWidth="1"/>
    <col min="7175" max="7175" width="9.42578125" style="16" bestFit="1" customWidth="1"/>
    <col min="7176" max="7419" width="9.28515625" style="16"/>
    <col min="7420" max="7420" width="13.42578125" style="16" customWidth="1"/>
    <col min="7421" max="7421" width="16.7109375" style="16" customWidth="1"/>
    <col min="7422" max="7422" width="12" style="16" customWidth="1"/>
    <col min="7423" max="7423" width="64.7109375" style="16" customWidth="1"/>
    <col min="7424" max="7424" width="9.28515625" style="16"/>
    <col min="7425" max="7425" width="10.7109375" style="16" customWidth="1"/>
    <col min="7426" max="7426" width="12.7109375" style="16" customWidth="1"/>
    <col min="7427" max="7427" width="17.42578125" style="16" customWidth="1"/>
    <col min="7428" max="7428" width="9.28515625" style="16"/>
    <col min="7429" max="7430" width="15.42578125" style="16" bestFit="1" customWidth="1"/>
    <col min="7431" max="7431" width="9.42578125" style="16" bestFit="1" customWidth="1"/>
    <col min="7432" max="7675" width="9.28515625" style="16"/>
    <col min="7676" max="7676" width="13.42578125" style="16" customWidth="1"/>
    <col min="7677" max="7677" width="16.7109375" style="16" customWidth="1"/>
    <col min="7678" max="7678" width="12" style="16" customWidth="1"/>
    <col min="7679" max="7679" width="64.7109375" style="16" customWidth="1"/>
    <col min="7680" max="7680" width="9.28515625" style="16"/>
    <col min="7681" max="7681" width="10.7109375" style="16" customWidth="1"/>
    <col min="7682" max="7682" width="12.7109375" style="16" customWidth="1"/>
    <col min="7683" max="7683" width="17.42578125" style="16" customWidth="1"/>
    <col min="7684" max="7684" width="9.28515625" style="16"/>
    <col min="7685" max="7686" width="15.42578125" style="16" bestFit="1" customWidth="1"/>
    <col min="7687" max="7687" width="9.42578125" style="16" bestFit="1" customWidth="1"/>
    <col min="7688" max="7931" width="9.28515625" style="16"/>
    <col min="7932" max="7932" width="13.42578125" style="16" customWidth="1"/>
    <col min="7933" max="7933" width="16.7109375" style="16" customWidth="1"/>
    <col min="7934" max="7934" width="12" style="16" customWidth="1"/>
    <col min="7935" max="7935" width="64.7109375" style="16" customWidth="1"/>
    <col min="7936" max="7936" width="9.28515625" style="16"/>
    <col min="7937" max="7937" width="10.7109375" style="16" customWidth="1"/>
    <col min="7938" max="7938" width="12.7109375" style="16" customWidth="1"/>
    <col min="7939" max="7939" width="17.42578125" style="16" customWidth="1"/>
    <col min="7940" max="7940" width="9.28515625" style="16"/>
    <col min="7941" max="7942" width="15.42578125" style="16" bestFit="1" customWidth="1"/>
    <col min="7943" max="7943" width="9.42578125" style="16" bestFit="1" customWidth="1"/>
    <col min="7944" max="8187" width="9.28515625" style="16"/>
    <col min="8188" max="8188" width="13.42578125" style="16" customWidth="1"/>
    <col min="8189" max="8189" width="16.7109375" style="16" customWidth="1"/>
    <col min="8190" max="8190" width="12" style="16" customWidth="1"/>
    <col min="8191" max="8191" width="64.7109375" style="16" customWidth="1"/>
    <col min="8192" max="8192" width="9.28515625" style="16"/>
    <col min="8193" max="8193" width="10.7109375" style="16" customWidth="1"/>
    <col min="8194" max="8194" width="12.7109375" style="16" customWidth="1"/>
    <col min="8195" max="8195" width="17.42578125" style="16" customWidth="1"/>
    <col min="8196" max="8196" width="9.28515625" style="16"/>
    <col min="8197" max="8198" width="15.42578125" style="16" bestFit="1" customWidth="1"/>
    <col min="8199" max="8199" width="9.42578125" style="16" bestFit="1" customWidth="1"/>
    <col min="8200" max="8443" width="9.28515625" style="16"/>
    <col min="8444" max="8444" width="13.42578125" style="16" customWidth="1"/>
    <col min="8445" max="8445" width="16.7109375" style="16" customWidth="1"/>
    <col min="8446" max="8446" width="12" style="16" customWidth="1"/>
    <col min="8447" max="8447" width="64.7109375" style="16" customWidth="1"/>
    <col min="8448" max="8448" width="9.28515625" style="16"/>
    <col min="8449" max="8449" width="10.7109375" style="16" customWidth="1"/>
    <col min="8450" max="8450" width="12.7109375" style="16" customWidth="1"/>
    <col min="8451" max="8451" width="17.42578125" style="16" customWidth="1"/>
    <col min="8452" max="8452" width="9.28515625" style="16"/>
    <col min="8453" max="8454" width="15.42578125" style="16" bestFit="1" customWidth="1"/>
    <col min="8455" max="8455" width="9.42578125" style="16" bestFit="1" customWidth="1"/>
    <col min="8456" max="8699" width="9.28515625" style="16"/>
    <col min="8700" max="8700" width="13.42578125" style="16" customWidth="1"/>
    <col min="8701" max="8701" width="16.7109375" style="16" customWidth="1"/>
    <col min="8702" max="8702" width="12" style="16" customWidth="1"/>
    <col min="8703" max="8703" width="64.7109375" style="16" customWidth="1"/>
    <col min="8704" max="8704" width="9.28515625" style="16"/>
    <col min="8705" max="8705" width="10.7109375" style="16" customWidth="1"/>
    <col min="8706" max="8706" width="12.7109375" style="16" customWidth="1"/>
    <col min="8707" max="8707" width="17.42578125" style="16" customWidth="1"/>
    <col min="8708" max="8708" width="9.28515625" style="16"/>
    <col min="8709" max="8710" width="15.42578125" style="16" bestFit="1" customWidth="1"/>
    <col min="8711" max="8711" width="9.42578125" style="16" bestFit="1" customWidth="1"/>
    <col min="8712" max="8955" width="9.28515625" style="16"/>
    <col min="8956" max="8956" width="13.42578125" style="16" customWidth="1"/>
    <col min="8957" max="8957" width="16.7109375" style="16" customWidth="1"/>
    <col min="8958" max="8958" width="12" style="16" customWidth="1"/>
    <col min="8959" max="8959" width="64.7109375" style="16" customWidth="1"/>
    <col min="8960" max="8960" width="9.28515625" style="16"/>
    <col min="8961" max="8961" width="10.7109375" style="16" customWidth="1"/>
    <col min="8962" max="8962" width="12.7109375" style="16" customWidth="1"/>
    <col min="8963" max="8963" width="17.42578125" style="16" customWidth="1"/>
    <col min="8964" max="8964" width="9.28515625" style="16"/>
    <col min="8965" max="8966" width="15.42578125" style="16" bestFit="1" customWidth="1"/>
    <col min="8967" max="8967" width="9.42578125" style="16" bestFit="1" customWidth="1"/>
    <col min="8968" max="9211" width="9.28515625" style="16"/>
    <col min="9212" max="9212" width="13.42578125" style="16" customWidth="1"/>
    <col min="9213" max="9213" width="16.7109375" style="16" customWidth="1"/>
    <col min="9214" max="9214" width="12" style="16" customWidth="1"/>
    <col min="9215" max="9215" width="64.7109375" style="16" customWidth="1"/>
    <col min="9216" max="9216" width="9.28515625" style="16"/>
    <col min="9217" max="9217" width="10.7109375" style="16" customWidth="1"/>
    <col min="9218" max="9218" width="12.7109375" style="16" customWidth="1"/>
    <col min="9219" max="9219" width="17.42578125" style="16" customWidth="1"/>
    <col min="9220" max="9220" width="9.28515625" style="16"/>
    <col min="9221" max="9222" width="15.42578125" style="16" bestFit="1" customWidth="1"/>
    <col min="9223" max="9223" width="9.42578125" style="16" bestFit="1" customWidth="1"/>
    <col min="9224" max="9467" width="9.28515625" style="16"/>
    <col min="9468" max="9468" width="13.42578125" style="16" customWidth="1"/>
    <col min="9469" max="9469" width="16.7109375" style="16" customWidth="1"/>
    <col min="9470" max="9470" width="12" style="16" customWidth="1"/>
    <col min="9471" max="9471" width="64.7109375" style="16" customWidth="1"/>
    <col min="9472" max="9472" width="9.28515625" style="16"/>
    <col min="9473" max="9473" width="10.7109375" style="16" customWidth="1"/>
    <col min="9474" max="9474" width="12.7109375" style="16" customWidth="1"/>
    <col min="9475" max="9475" width="17.42578125" style="16" customWidth="1"/>
    <col min="9476" max="9476" width="9.28515625" style="16"/>
    <col min="9477" max="9478" width="15.42578125" style="16" bestFit="1" customWidth="1"/>
    <col min="9479" max="9479" width="9.42578125" style="16" bestFit="1" customWidth="1"/>
    <col min="9480" max="9723" width="9.28515625" style="16"/>
    <col min="9724" max="9724" width="13.42578125" style="16" customWidth="1"/>
    <col min="9725" max="9725" width="16.7109375" style="16" customWidth="1"/>
    <col min="9726" max="9726" width="12" style="16" customWidth="1"/>
    <col min="9727" max="9727" width="64.7109375" style="16" customWidth="1"/>
    <col min="9728" max="9728" width="9.28515625" style="16"/>
    <col min="9729" max="9729" width="10.7109375" style="16" customWidth="1"/>
    <col min="9730" max="9730" width="12.7109375" style="16" customWidth="1"/>
    <col min="9731" max="9731" width="17.42578125" style="16" customWidth="1"/>
    <col min="9732" max="9732" width="9.28515625" style="16"/>
    <col min="9733" max="9734" width="15.42578125" style="16" bestFit="1" customWidth="1"/>
    <col min="9735" max="9735" width="9.42578125" style="16" bestFit="1" customWidth="1"/>
    <col min="9736" max="9979" width="9.28515625" style="16"/>
    <col min="9980" max="9980" width="13.42578125" style="16" customWidth="1"/>
    <col min="9981" max="9981" width="16.7109375" style="16" customWidth="1"/>
    <col min="9982" max="9982" width="12" style="16" customWidth="1"/>
    <col min="9983" max="9983" width="64.7109375" style="16" customWidth="1"/>
    <col min="9984" max="9984" width="9.28515625" style="16"/>
    <col min="9985" max="9985" width="10.7109375" style="16" customWidth="1"/>
    <col min="9986" max="9986" width="12.7109375" style="16" customWidth="1"/>
    <col min="9987" max="9987" width="17.42578125" style="16" customWidth="1"/>
    <col min="9988" max="9988" width="9.28515625" style="16"/>
    <col min="9989" max="9990" width="15.42578125" style="16" bestFit="1" customWidth="1"/>
    <col min="9991" max="9991" width="9.42578125" style="16" bestFit="1" customWidth="1"/>
    <col min="9992" max="10235" width="9.28515625" style="16"/>
    <col min="10236" max="10236" width="13.42578125" style="16" customWidth="1"/>
    <col min="10237" max="10237" width="16.7109375" style="16" customWidth="1"/>
    <col min="10238" max="10238" width="12" style="16" customWidth="1"/>
    <col min="10239" max="10239" width="64.7109375" style="16" customWidth="1"/>
    <col min="10240" max="10240" width="9.28515625" style="16"/>
    <col min="10241" max="10241" width="10.7109375" style="16" customWidth="1"/>
    <col min="10242" max="10242" width="12.7109375" style="16" customWidth="1"/>
    <col min="10243" max="10243" width="17.42578125" style="16" customWidth="1"/>
    <col min="10244" max="10244" width="9.28515625" style="16"/>
    <col min="10245" max="10246" width="15.42578125" style="16" bestFit="1" customWidth="1"/>
    <col min="10247" max="10247" width="9.42578125" style="16" bestFit="1" customWidth="1"/>
    <col min="10248" max="10491" width="9.28515625" style="16"/>
    <col min="10492" max="10492" width="13.42578125" style="16" customWidth="1"/>
    <col min="10493" max="10493" width="16.7109375" style="16" customWidth="1"/>
    <col min="10494" max="10494" width="12" style="16" customWidth="1"/>
    <col min="10495" max="10495" width="64.7109375" style="16" customWidth="1"/>
    <col min="10496" max="10496" width="9.28515625" style="16"/>
    <col min="10497" max="10497" width="10.7109375" style="16" customWidth="1"/>
    <col min="10498" max="10498" width="12.7109375" style="16" customWidth="1"/>
    <col min="10499" max="10499" width="17.42578125" style="16" customWidth="1"/>
    <col min="10500" max="10500" width="9.28515625" style="16"/>
    <col min="10501" max="10502" width="15.42578125" style="16" bestFit="1" customWidth="1"/>
    <col min="10503" max="10503" width="9.42578125" style="16" bestFit="1" customWidth="1"/>
    <col min="10504" max="10747" width="9.28515625" style="16"/>
    <col min="10748" max="10748" width="13.42578125" style="16" customWidth="1"/>
    <col min="10749" max="10749" width="16.7109375" style="16" customWidth="1"/>
    <col min="10750" max="10750" width="12" style="16" customWidth="1"/>
    <col min="10751" max="10751" width="64.7109375" style="16" customWidth="1"/>
    <col min="10752" max="10752" width="9.28515625" style="16"/>
    <col min="10753" max="10753" width="10.7109375" style="16" customWidth="1"/>
    <col min="10754" max="10754" width="12.7109375" style="16" customWidth="1"/>
    <col min="10755" max="10755" width="17.42578125" style="16" customWidth="1"/>
    <col min="10756" max="10756" width="9.28515625" style="16"/>
    <col min="10757" max="10758" width="15.42578125" style="16" bestFit="1" customWidth="1"/>
    <col min="10759" max="10759" width="9.42578125" style="16" bestFit="1" customWidth="1"/>
    <col min="10760" max="11003" width="9.28515625" style="16"/>
    <col min="11004" max="11004" width="13.42578125" style="16" customWidth="1"/>
    <col min="11005" max="11005" width="16.7109375" style="16" customWidth="1"/>
    <col min="11006" max="11006" width="12" style="16" customWidth="1"/>
    <col min="11007" max="11007" width="64.7109375" style="16" customWidth="1"/>
    <col min="11008" max="11008" width="9.28515625" style="16"/>
    <col min="11009" max="11009" width="10.7109375" style="16" customWidth="1"/>
    <col min="11010" max="11010" width="12.7109375" style="16" customWidth="1"/>
    <col min="11011" max="11011" width="17.42578125" style="16" customWidth="1"/>
    <col min="11012" max="11012" width="9.28515625" style="16"/>
    <col min="11013" max="11014" width="15.42578125" style="16" bestFit="1" customWidth="1"/>
    <col min="11015" max="11015" width="9.42578125" style="16" bestFit="1" customWidth="1"/>
    <col min="11016" max="11259" width="9.28515625" style="16"/>
    <col min="11260" max="11260" width="13.42578125" style="16" customWidth="1"/>
    <col min="11261" max="11261" width="16.7109375" style="16" customWidth="1"/>
    <col min="11262" max="11262" width="12" style="16" customWidth="1"/>
    <col min="11263" max="11263" width="64.7109375" style="16" customWidth="1"/>
    <col min="11264" max="11264" width="9.28515625" style="16"/>
    <col min="11265" max="11265" width="10.7109375" style="16" customWidth="1"/>
    <col min="11266" max="11266" width="12.7109375" style="16" customWidth="1"/>
    <col min="11267" max="11267" width="17.42578125" style="16" customWidth="1"/>
    <col min="11268" max="11268" width="9.28515625" style="16"/>
    <col min="11269" max="11270" width="15.42578125" style="16" bestFit="1" customWidth="1"/>
    <col min="11271" max="11271" width="9.42578125" style="16" bestFit="1" customWidth="1"/>
    <col min="11272" max="11515" width="9.28515625" style="16"/>
    <col min="11516" max="11516" width="13.42578125" style="16" customWidth="1"/>
    <col min="11517" max="11517" width="16.7109375" style="16" customWidth="1"/>
    <col min="11518" max="11518" width="12" style="16" customWidth="1"/>
    <col min="11519" max="11519" width="64.7109375" style="16" customWidth="1"/>
    <col min="11520" max="11520" width="9.28515625" style="16"/>
    <col min="11521" max="11521" width="10.7109375" style="16" customWidth="1"/>
    <col min="11522" max="11522" width="12.7109375" style="16" customWidth="1"/>
    <col min="11523" max="11523" width="17.42578125" style="16" customWidth="1"/>
    <col min="11524" max="11524" width="9.28515625" style="16"/>
    <col min="11525" max="11526" width="15.42578125" style="16" bestFit="1" customWidth="1"/>
    <col min="11527" max="11527" width="9.42578125" style="16" bestFit="1" customWidth="1"/>
    <col min="11528" max="11771" width="9.28515625" style="16"/>
    <col min="11772" max="11772" width="13.42578125" style="16" customWidth="1"/>
    <col min="11773" max="11773" width="16.7109375" style="16" customWidth="1"/>
    <col min="11774" max="11774" width="12" style="16" customWidth="1"/>
    <col min="11775" max="11775" width="64.7109375" style="16" customWidth="1"/>
    <col min="11776" max="11776" width="9.28515625" style="16"/>
    <col min="11777" max="11777" width="10.7109375" style="16" customWidth="1"/>
    <col min="11778" max="11778" width="12.7109375" style="16" customWidth="1"/>
    <col min="11779" max="11779" width="17.42578125" style="16" customWidth="1"/>
    <col min="11780" max="11780" width="9.28515625" style="16"/>
    <col min="11781" max="11782" width="15.42578125" style="16" bestFit="1" customWidth="1"/>
    <col min="11783" max="11783" width="9.42578125" style="16" bestFit="1" customWidth="1"/>
    <col min="11784" max="12027" width="9.28515625" style="16"/>
    <col min="12028" max="12028" width="13.42578125" style="16" customWidth="1"/>
    <col min="12029" max="12029" width="16.7109375" style="16" customWidth="1"/>
    <col min="12030" max="12030" width="12" style="16" customWidth="1"/>
    <col min="12031" max="12031" width="64.7109375" style="16" customWidth="1"/>
    <col min="12032" max="12032" width="9.28515625" style="16"/>
    <col min="12033" max="12033" width="10.7109375" style="16" customWidth="1"/>
    <col min="12034" max="12034" width="12.7109375" style="16" customWidth="1"/>
    <col min="12035" max="12035" width="17.42578125" style="16" customWidth="1"/>
    <col min="12036" max="12036" width="9.28515625" style="16"/>
    <col min="12037" max="12038" width="15.42578125" style="16" bestFit="1" customWidth="1"/>
    <col min="12039" max="12039" width="9.42578125" style="16" bestFit="1" customWidth="1"/>
    <col min="12040" max="12283" width="9.28515625" style="16"/>
    <col min="12284" max="12284" width="13.42578125" style="16" customWidth="1"/>
    <col min="12285" max="12285" width="16.7109375" style="16" customWidth="1"/>
    <col min="12286" max="12286" width="12" style="16" customWidth="1"/>
    <col min="12287" max="12287" width="64.7109375" style="16" customWidth="1"/>
    <col min="12288" max="12288" width="9.28515625" style="16"/>
    <col min="12289" max="12289" width="10.7109375" style="16" customWidth="1"/>
    <col min="12290" max="12290" width="12.7109375" style="16" customWidth="1"/>
    <col min="12291" max="12291" width="17.42578125" style="16" customWidth="1"/>
    <col min="12292" max="12292" width="9.28515625" style="16"/>
    <col min="12293" max="12294" width="15.42578125" style="16" bestFit="1" customWidth="1"/>
    <col min="12295" max="12295" width="9.42578125" style="16" bestFit="1" customWidth="1"/>
    <col min="12296" max="12539" width="9.28515625" style="16"/>
    <col min="12540" max="12540" width="13.42578125" style="16" customWidth="1"/>
    <col min="12541" max="12541" width="16.7109375" style="16" customWidth="1"/>
    <col min="12542" max="12542" width="12" style="16" customWidth="1"/>
    <col min="12543" max="12543" width="64.7109375" style="16" customWidth="1"/>
    <col min="12544" max="12544" width="9.28515625" style="16"/>
    <col min="12545" max="12545" width="10.7109375" style="16" customWidth="1"/>
    <col min="12546" max="12546" width="12.7109375" style="16" customWidth="1"/>
    <col min="12547" max="12547" width="17.42578125" style="16" customWidth="1"/>
    <col min="12548" max="12548" width="9.28515625" style="16"/>
    <col min="12549" max="12550" width="15.42578125" style="16" bestFit="1" customWidth="1"/>
    <col min="12551" max="12551" width="9.42578125" style="16" bestFit="1" customWidth="1"/>
    <col min="12552" max="12795" width="9.28515625" style="16"/>
    <col min="12796" max="12796" width="13.42578125" style="16" customWidth="1"/>
    <col min="12797" max="12797" width="16.7109375" style="16" customWidth="1"/>
    <col min="12798" max="12798" width="12" style="16" customWidth="1"/>
    <col min="12799" max="12799" width="64.7109375" style="16" customWidth="1"/>
    <col min="12800" max="12800" width="9.28515625" style="16"/>
    <col min="12801" max="12801" width="10.7109375" style="16" customWidth="1"/>
    <col min="12802" max="12802" width="12.7109375" style="16" customWidth="1"/>
    <col min="12803" max="12803" width="17.42578125" style="16" customWidth="1"/>
    <col min="12804" max="12804" width="9.28515625" style="16"/>
    <col min="12805" max="12806" width="15.42578125" style="16" bestFit="1" customWidth="1"/>
    <col min="12807" max="12807" width="9.42578125" style="16" bestFit="1" customWidth="1"/>
    <col min="12808" max="13051" width="9.28515625" style="16"/>
    <col min="13052" max="13052" width="13.42578125" style="16" customWidth="1"/>
    <col min="13053" max="13053" width="16.7109375" style="16" customWidth="1"/>
    <col min="13054" max="13054" width="12" style="16" customWidth="1"/>
    <col min="13055" max="13055" width="64.7109375" style="16" customWidth="1"/>
    <col min="13056" max="13056" width="9.28515625" style="16"/>
    <col min="13057" max="13057" width="10.7109375" style="16" customWidth="1"/>
    <col min="13058" max="13058" width="12.7109375" style="16" customWidth="1"/>
    <col min="13059" max="13059" width="17.42578125" style="16" customWidth="1"/>
    <col min="13060" max="13060" width="9.28515625" style="16"/>
    <col min="13061" max="13062" width="15.42578125" style="16" bestFit="1" customWidth="1"/>
    <col min="13063" max="13063" width="9.42578125" style="16" bestFit="1" customWidth="1"/>
    <col min="13064" max="13307" width="9.28515625" style="16"/>
    <col min="13308" max="13308" width="13.42578125" style="16" customWidth="1"/>
    <col min="13309" max="13309" width="16.7109375" style="16" customWidth="1"/>
    <col min="13310" max="13310" width="12" style="16" customWidth="1"/>
    <col min="13311" max="13311" width="64.7109375" style="16" customWidth="1"/>
    <col min="13312" max="13312" width="9.28515625" style="16"/>
    <col min="13313" max="13313" width="10.7109375" style="16" customWidth="1"/>
    <col min="13314" max="13314" width="12.7109375" style="16" customWidth="1"/>
    <col min="13315" max="13315" width="17.42578125" style="16" customWidth="1"/>
    <col min="13316" max="13316" width="9.28515625" style="16"/>
    <col min="13317" max="13318" width="15.42578125" style="16" bestFit="1" customWidth="1"/>
    <col min="13319" max="13319" width="9.42578125" style="16" bestFit="1" customWidth="1"/>
    <col min="13320" max="13563" width="9.28515625" style="16"/>
    <col min="13564" max="13564" width="13.42578125" style="16" customWidth="1"/>
    <col min="13565" max="13565" width="16.7109375" style="16" customWidth="1"/>
    <col min="13566" max="13566" width="12" style="16" customWidth="1"/>
    <col min="13567" max="13567" width="64.7109375" style="16" customWidth="1"/>
    <col min="13568" max="13568" width="9.28515625" style="16"/>
    <col min="13569" max="13569" width="10.7109375" style="16" customWidth="1"/>
    <col min="13570" max="13570" width="12.7109375" style="16" customWidth="1"/>
    <col min="13571" max="13571" width="17.42578125" style="16" customWidth="1"/>
    <col min="13572" max="13572" width="9.28515625" style="16"/>
    <col min="13573" max="13574" width="15.42578125" style="16" bestFit="1" customWidth="1"/>
    <col min="13575" max="13575" width="9.42578125" style="16" bestFit="1" customWidth="1"/>
    <col min="13576" max="13819" width="9.28515625" style="16"/>
    <col min="13820" max="13820" width="13.42578125" style="16" customWidth="1"/>
    <col min="13821" max="13821" width="16.7109375" style="16" customWidth="1"/>
    <col min="13822" max="13822" width="12" style="16" customWidth="1"/>
    <col min="13823" max="13823" width="64.7109375" style="16" customWidth="1"/>
    <col min="13824" max="13824" width="9.28515625" style="16"/>
    <col min="13825" max="13825" width="10.7109375" style="16" customWidth="1"/>
    <col min="13826" max="13826" width="12.7109375" style="16" customWidth="1"/>
    <col min="13827" max="13827" width="17.42578125" style="16" customWidth="1"/>
    <col min="13828" max="13828" width="9.28515625" style="16"/>
    <col min="13829" max="13830" width="15.42578125" style="16" bestFit="1" customWidth="1"/>
    <col min="13831" max="13831" width="9.42578125" style="16" bestFit="1" customWidth="1"/>
    <col min="13832" max="14075" width="9.28515625" style="16"/>
    <col min="14076" max="14076" width="13.42578125" style="16" customWidth="1"/>
    <col min="14077" max="14077" width="16.7109375" style="16" customWidth="1"/>
    <col min="14078" max="14078" width="12" style="16" customWidth="1"/>
    <col min="14079" max="14079" width="64.7109375" style="16" customWidth="1"/>
    <col min="14080" max="14080" width="9.28515625" style="16"/>
    <col min="14081" max="14081" width="10.7109375" style="16" customWidth="1"/>
    <col min="14082" max="14082" width="12.7109375" style="16" customWidth="1"/>
    <col min="14083" max="14083" width="17.42578125" style="16" customWidth="1"/>
    <col min="14084" max="14084" width="9.28515625" style="16"/>
    <col min="14085" max="14086" width="15.42578125" style="16" bestFit="1" customWidth="1"/>
    <col min="14087" max="14087" width="9.42578125" style="16" bestFit="1" customWidth="1"/>
    <col min="14088" max="14331" width="9.28515625" style="16"/>
    <col min="14332" max="14332" width="13.42578125" style="16" customWidth="1"/>
    <col min="14333" max="14333" width="16.7109375" style="16" customWidth="1"/>
    <col min="14334" max="14334" width="12" style="16" customWidth="1"/>
    <col min="14335" max="14335" width="64.7109375" style="16" customWidth="1"/>
    <col min="14336" max="14336" width="9.28515625" style="16"/>
    <col min="14337" max="14337" width="10.7109375" style="16" customWidth="1"/>
    <col min="14338" max="14338" width="12.7109375" style="16" customWidth="1"/>
    <col min="14339" max="14339" width="17.42578125" style="16" customWidth="1"/>
    <col min="14340" max="14340" width="9.28515625" style="16"/>
    <col min="14341" max="14342" width="15.42578125" style="16" bestFit="1" customWidth="1"/>
    <col min="14343" max="14343" width="9.42578125" style="16" bestFit="1" customWidth="1"/>
    <col min="14344" max="14587" width="9.28515625" style="16"/>
    <col min="14588" max="14588" width="13.42578125" style="16" customWidth="1"/>
    <col min="14589" max="14589" width="16.7109375" style="16" customWidth="1"/>
    <col min="14590" max="14590" width="12" style="16" customWidth="1"/>
    <col min="14591" max="14591" width="64.7109375" style="16" customWidth="1"/>
    <col min="14592" max="14592" width="9.28515625" style="16"/>
    <col min="14593" max="14593" width="10.7109375" style="16" customWidth="1"/>
    <col min="14594" max="14594" width="12.7109375" style="16" customWidth="1"/>
    <col min="14595" max="14595" width="17.42578125" style="16" customWidth="1"/>
    <col min="14596" max="14596" width="9.28515625" style="16"/>
    <col min="14597" max="14598" width="15.42578125" style="16" bestFit="1" customWidth="1"/>
    <col min="14599" max="14599" width="9.42578125" style="16" bestFit="1" customWidth="1"/>
    <col min="14600" max="14843" width="9.28515625" style="16"/>
    <col min="14844" max="14844" width="13.42578125" style="16" customWidth="1"/>
    <col min="14845" max="14845" width="16.7109375" style="16" customWidth="1"/>
    <col min="14846" max="14846" width="12" style="16" customWidth="1"/>
    <col min="14847" max="14847" width="64.7109375" style="16" customWidth="1"/>
    <col min="14848" max="14848" width="9.28515625" style="16"/>
    <col min="14849" max="14849" width="10.7109375" style="16" customWidth="1"/>
    <col min="14850" max="14850" width="12.7109375" style="16" customWidth="1"/>
    <col min="14851" max="14851" width="17.42578125" style="16" customWidth="1"/>
    <col min="14852" max="14852" width="9.28515625" style="16"/>
    <col min="14853" max="14854" width="15.42578125" style="16" bestFit="1" customWidth="1"/>
    <col min="14855" max="14855" width="9.42578125" style="16" bestFit="1" customWidth="1"/>
    <col min="14856" max="15099" width="9.28515625" style="16"/>
    <col min="15100" max="15100" width="13.42578125" style="16" customWidth="1"/>
    <col min="15101" max="15101" width="16.7109375" style="16" customWidth="1"/>
    <col min="15102" max="15102" width="12" style="16" customWidth="1"/>
    <col min="15103" max="15103" width="64.7109375" style="16" customWidth="1"/>
    <col min="15104" max="15104" width="9.28515625" style="16"/>
    <col min="15105" max="15105" width="10.7109375" style="16" customWidth="1"/>
    <col min="15106" max="15106" width="12.7109375" style="16" customWidth="1"/>
    <col min="15107" max="15107" width="17.42578125" style="16" customWidth="1"/>
    <col min="15108" max="15108" width="9.28515625" style="16"/>
    <col min="15109" max="15110" width="15.42578125" style="16" bestFit="1" customWidth="1"/>
    <col min="15111" max="15111" width="9.42578125" style="16" bestFit="1" customWidth="1"/>
    <col min="15112" max="15355" width="9.28515625" style="16"/>
    <col min="15356" max="15356" width="13.42578125" style="16" customWidth="1"/>
    <col min="15357" max="15357" width="16.7109375" style="16" customWidth="1"/>
    <col min="15358" max="15358" width="12" style="16" customWidth="1"/>
    <col min="15359" max="15359" width="64.7109375" style="16" customWidth="1"/>
    <col min="15360" max="15360" width="9.28515625" style="16"/>
    <col min="15361" max="15361" width="10.7109375" style="16" customWidth="1"/>
    <col min="15362" max="15362" width="12.7109375" style="16" customWidth="1"/>
    <col min="15363" max="15363" width="17.42578125" style="16" customWidth="1"/>
    <col min="15364" max="15364" width="9.28515625" style="16"/>
    <col min="15365" max="15366" width="15.42578125" style="16" bestFit="1" customWidth="1"/>
    <col min="15367" max="15367" width="9.42578125" style="16" bestFit="1" customWidth="1"/>
    <col min="15368" max="15611" width="9.28515625" style="16"/>
    <col min="15612" max="15612" width="13.42578125" style="16" customWidth="1"/>
    <col min="15613" max="15613" width="16.7109375" style="16" customWidth="1"/>
    <col min="15614" max="15614" width="12" style="16" customWidth="1"/>
    <col min="15615" max="15615" width="64.7109375" style="16" customWidth="1"/>
    <col min="15616" max="15616" width="9.28515625" style="16"/>
    <col min="15617" max="15617" width="10.7109375" style="16" customWidth="1"/>
    <col min="15618" max="15618" width="12.7109375" style="16" customWidth="1"/>
    <col min="15619" max="15619" width="17.42578125" style="16" customWidth="1"/>
    <col min="15620" max="15620" width="9.28515625" style="16"/>
    <col min="15621" max="15622" width="15.42578125" style="16" bestFit="1" customWidth="1"/>
    <col min="15623" max="15623" width="9.42578125" style="16" bestFit="1" customWidth="1"/>
    <col min="15624" max="15867" width="9.28515625" style="16"/>
    <col min="15868" max="15868" width="13.42578125" style="16" customWidth="1"/>
    <col min="15869" max="15869" width="16.7109375" style="16" customWidth="1"/>
    <col min="15870" max="15870" width="12" style="16" customWidth="1"/>
    <col min="15871" max="15871" width="64.7109375" style="16" customWidth="1"/>
    <col min="15872" max="15872" width="9.28515625" style="16"/>
    <col min="15873" max="15873" width="10.7109375" style="16" customWidth="1"/>
    <col min="15874" max="15874" width="12.7109375" style="16" customWidth="1"/>
    <col min="15875" max="15875" width="17.42578125" style="16" customWidth="1"/>
    <col min="15876" max="15876" width="9.28515625" style="16"/>
    <col min="15877" max="15878" width="15.42578125" style="16" bestFit="1" customWidth="1"/>
    <col min="15879" max="15879" width="9.42578125" style="16" bestFit="1" customWidth="1"/>
    <col min="15880" max="16123" width="9.28515625" style="16"/>
    <col min="16124" max="16124" width="13.42578125" style="16" customWidth="1"/>
    <col min="16125" max="16125" width="16.7109375" style="16" customWidth="1"/>
    <col min="16126" max="16126" width="12" style="16" customWidth="1"/>
    <col min="16127" max="16127" width="64.7109375" style="16" customWidth="1"/>
    <col min="16128" max="16128" width="9.28515625" style="16"/>
    <col min="16129" max="16129" width="10.7109375" style="16" customWidth="1"/>
    <col min="16130" max="16130" width="12.7109375" style="16" customWidth="1"/>
    <col min="16131" max="16131" width="17.42578125" style="16" customWidth="1"/>
    <col min="16132" max="16132" width="9.28515625" style="16"/>
    <col min="16133" max="16134" width="15.42578125" style="16" bestFit="1" customWidth="1"/>
    <col min="16135" max="16135" width="9.42578125" style="16" bestFit="1" customWidth="1"/>
    <col min="16136" max="16384" width="9.28515625" style="16"/>
  </cols>
  <sheetData>
    <row r="1" spans="2:13" ht="13.5" thickBot="1" x14ac:dyDescent="0.3"/>
    <row r="2" spans="2:13" ht="35.1" customHeight="1" x14ac:dyDescent="0.25">
      <c r="B2" s="534" t="s">
        <v>836</v>
      </c>
      <c r="C2" s="535"/>
      <c r="D2" s="535"/>
      <c r="E2" s="535"/>
      <c r="F2" s="535"/>
      <c r="G2" s="535"/>
      <c r="H2" s="535"/>
      <c r="I2" s="536"/>
    </row>
    <row r="3" spans="2:13" ht="24.95" customHeight="1" x14ac:dyDescent="0.25">
      <c r="B3" s="539"/>
      <c r="C3" s="540"/>
      <c r="D3" s="295" t="s">
        <v>251</v>
      </c>
      <c r="E3" s="47" t="s">
        <v>845</v>
      </c>
      <c r="F3" s="326" t="s">
        <v>597</v>
      </c>
      <c r="G3" s="49">
        <f>ENCARGOS!G44</f>
        <v>0.49669999999999997</v>
      </c>
      <c r="H3" s="537" t="s">
        <v>853</v>
      </c>
      <c r="I3" s="538"/>
    </row>
    <row r="4" spans="2:13" ht="24.95" customHeight="1" x14ac:dyDescent="0.25">
      <c r="B4" s="541"/>
      <c r="C4" s="542"/>
      <c r="D4" s="295" t="s">
        <v>0</v>
      </c>
      <c r="E4" s="47" t="s">
        <v>846</v>
      </c>
      <c r="F4" s="400" t="s">
        <v>596</v>
      </c>
      <c r="G4" s="49">
        <f>ENCARGOS!F44</f>
        <v>0.86609999999999987</v>
      </c>
      <c r="H4" s="327" t="s">
        <v>684</v>
      </c>
      <c r="I4" s="328">
        <v>44166</v>
      </c>
    </row>
    <row r="5" spans="2:13" ht="24.95" customHeight="1" x14ac:dyDescent="0.25">
      <c r="B5" s="541"/>
      <c r="C5" s="542"/>
      <c r="D5" s="295" t="s">
        <v>1</v>
      </c>
      <c r="E5" s="71" t="s">
        <v>852</v>
      </c>
      <c r="F5" s="50" t="s">
        <v>253</v>
      </c>
      <c r="G5" s="72">
        <v>0.25</v>
      </c>
      <c r="H5" s="327" t="s">
        <v>688</v>
      </c>
      <c r="I5" s="328">
        <v>44136</v>
      </c>
    </row>
    <row r="6" spans="2:13" ht="24.95" customHeight="1" x14ac:dyDescent="0.25">
      <c r="B6" s="541"/>
      <c r="C6" s="542"/>
      <c r="D6" s="295" t="s">
        <v>844</v>
      </c>
      <c r="E6" s="47" t="s">
        <v>860</v>
      </c>
      <c r="F6" s="50"/>
      <c r="G6" s="72"/>
      <c r="H6" s="329" t="s">
        <v>854</v>
      </c>
      <c r="I6" s="328">
        <v>44013</v>
      </c>
    </row>
    <row r="7" spans="2:13" ht="21.95" customHeight="1" x14ac:dyDescent="0.25">
      <c r="B7" s="543" t="s">
        <v>255</v>
      </c>
      <c r="C7" s="544"/>
      <c r="D7" s="544"/>
      <c r="E7" s="544"/>
      <c r="F7" s="544"/>
      <c r="G7" s="544"/>
      <c r="H7" s="544"/>
      <c r="I7" s="545"/>
    </row>
    <row r="8" spans="2:13" ht="21.95" customHeight="1" x14ac:dyDescent="0.25">
      <c r="B8" s="543"/>
      <c r="C8" s="544"/>
      <c r="D8" s="544"/>
      <c r="E8" s="544"/>
      <c r="F8" s="544"/>
      <c r="G8" s="544"/>
      <c r="H8" s="544"/>
      <c r="I8" s="545"/>
    </row>
    <row r="9" spans="2:13" ht="31.5" customHeight="1" x14ac:dyDescent="0.25">
      <c r="B9" s="64" t="s">
        <v>256</v>
      </c>
      <c r="C9" s="52" t="s">
        <v>257</v>
      </c>
      <c r="D9" s="52" t="s">
        <v>258</v>
      </c>
      <c r="E9" s="296" t="s">
        <v>259</v>
      </c>
      <c r="F9" s="296" t="s">
        <v>260</v>
      </c>
      <c r="G9" s="53" t="s">
        <v>261</v>
      </c>
      <c r="H9" s="54" t="s">
        <v>262</v>
      </c>
      <c r="I9" s="65" t="s">
        <v>5</v>
      </c>
    </row>
    <row r="10" spans="2:13" ht="30" customHeight="1" x14ac:dyDescent="0.25">
      <c r="B10" s="112" t="s">
        <v>263</v>
      </c>
      <c r="C10" s="97"/>
      <c r="D10" s="97"/>
      <c r="E10" s="550" t="s">
        <v>265</v>
      </c>
      <c r="F10" s="551"/>
      <c r="G10" s="551"/>
      <c r="H10" s="552"/>
      <c r="I10" s="402">
        <f>SUM(I11:I12)</f>
        <v>2060.0404800000006</v>
      </c>
    </row>
    <row r="11" spans="2:13" ht="30" customHeight="1" x14ac:dyDescent="0.25">
      <c r="B11" s="110" t="s">
        <v>2</v>
      </c>
      <c r="C11" s="399" t="s">
        <v>584</v>
      </c>
      <c r="D11" s="300"/>
      <c r="E11" s="291" t="s">
        <v>585</v>
      </c>
      <c r="F11" s="95" t="s">
        <v>589</v>
      </c>
      <c r="G11" s="409">
        <f>'MEMORIA DE CALCULO'!M32</f>
        <v>1</v>
      </c>
      <c r="H11" s="403">
        <v>273</v>
      </c>
      <c r="I11" s="404">
        <f>G11*H11</f>
        <v>273</v>
      </c>
    </row>
    <row r="12" spans="2:13" ht="30" customHeight="1" x14ac:dyDescent="0.25">
      <c r="B12" s="110" t="s">
        <v>545</v>
      </c>
      <c r="C12" s="399" t="s">
        <v>592</v>
      </c>
      <c r="D12" s="300" t="s">
        <v>267</v>
      </c>
      <c r="E12" s="291" t="s">
        <v>588</v>
      </c>
      <c r="F12" s="95" t="s">
        <v>590</v>
      </c>
      <c r="G12" s="409">
        <f>'MEMORIA DE CALCULO'!M33</f>
        <v>6</v>
      </c>
      <c r="H12" s="403">
        <f>'Comp.Cust.'!K28</f>
        <v>297.84008000000006</v>
      </c>
      <c r="I12" s="404">
        <f>G12*H12</f>
        <v>1787.0404800000003</v>
      </c>
    </row>
    <row r="13" spans="2:13" ht="30" customHeight="1" x14ac:dyDescent="0.25">
      <c r="B13" s="553"/>
      <c r="C13" s="554"/>
      <c r="D13" s="554"/>
      <c r="E13" s="554"/>
      <c r="F13" s="554"/>
      <c r="G13" s="554"/>
      <c r="H13" s="554"/>
      <c r="I13" s="555"/>
    </row>
    <row r="14" spans="2:13" ht="30" customHeight="1" x14ac:dyDescent="0.25">
      <c r="B14" s="112" t="s">
        <v>264</v>
      </c>
      <c r="C14" s="97"/>
      <c r="D14" s="97"/>
      <c r="E14" s="550" t="s">
        <v>598</v>
      </c>
      <c r="F14" s="551"/>
      <c r="G14" s="551"/>
      <c r="H14" s="552"/>
      <c r="I14" s="402">
        <f>SUM(I15:I19)</f>
        <v>30959.712</v>
      </c>
      <c r="J14" s="517" t="s">
        <v>862</v>
      </c>
      <c r="K14" s="518"/>
      <c r="L14" s="518"/>
      <c r="M14" s="518"/>
    </row>
    <row r="15" spans="2:13" ht="30" customHeight="1" x14ac:dyDescent="0.25">
      <c r="B15" s="66" t="s">
        <v>268</v>
      </c>
      <c r="C15" s="300" t="s">
        <v>697</v>
      </c>
      <c r="D15" s="302">
        <v>5915319</v>
      </c>
      <c r="E15" s="303" t="s">
        <v>847</v>
      </c>
      <c r="F15" s="95" t="s">
        <v>703</v>
      </c>
      <c r="G15" s="301">
        <f>'MEMORIA DE CALCULO'!M36</f>
        <v>19958.400000000001</v>
      </c>
      <c r="H15" s="405">
        <f>0.47</f>
        <v>0.47</v>
      </c>
      <c r="I15" s="404">
        <f t="shared" ref="I15:I19" si="0">G15*H15</f>
        <v>9380.4480000000003</v>
      </c>
      <c r="J15" s="519">
        <f>I14/1.65</f>
        <v>18763.461818181819</v>
      </c>
      <c r="K15" s="520"/>
      <c r="L15" s="520"/>
      <c r="M15" s="520"/>
    </row>
    <row r="16" spans="2:13" ht="30" customHeight="1" x14ac:dyDescent="0.25">
      <c r="B16" s="66" t="s">
        <v>269</v>
      </c>
      <c r="C16" s="399" t="s">
        <v>694</v>
      </c>
      <c r="D16" s="300">
        <v>98525</v>
      </c>
      <c r="E16" s="291" t="s">
        <v>587</v>
      </c>
      <c r="F16" s="95" t="s">
        <v>590</v>
      </c>
      <c r="G16" s="301">
        <f>'MEMORIA DE CALCULO'!M37</f>
        <v>9900</v>
      </c>
      <c r="H16" s="403">
        <f>0.22</f>
        <v>0.22</v>
      </c>
      <c r="I16" s="404">
        <f t="shared" si="0"/>
        <v>2178</v>
      </c>
      <c r="J16" s="517" t="s">
        <v>863</v>
      </c>
      <c r="K16" s="518"/>
      <c r="L16" s="518"/>
      <c r="M16" s="518"/>
    </row>
    <row r="17" spans="2:13" ht="30" customHeight="1" x14ac:dyDescent="0.25">
      <c r="B17" s="66" t="s">
        <v>699</v>
      </c>
      <c r="C17" s="304" t="s">
        <v>834</v>
      </c>
      <c r="D17" s="300" t="s">
        <v>591</v>
      </c>
      <c r="E17" s="291" t="s">
        <v>593</v>
      </c>
      <c r="F17" s="95" t="s">
        <v>687</v>
      </c>
      <c r="G17" s="301">
        <f>'MEMORIA DE CALCULO'!M38</f>
        <v>1980</v>
      </c>
      <c r="H17" s="403">
        <f>3.1</f>
        <v>3.1</v>
      </c>
      <c r="I17" s="404">
        <f t="shared" si="0"/>
        <v>6138</v>
      </c>
      <c r="J17" s="521">
        <f>I14/1650</f>
        <v>18.763461818181817</v>
      </c>
      <c r="K17" s="522"/>
      <c r="L17" s="522"/>
      <c r="M17" s="522"/>
    </row>
    <row r="18" spans="2:13" ht="30" customHeight="1" x14ac:dyDescent="0.25">
      <c r="B18" s="66" t="s">
        <v>700</v>
      </c>
      <c r="C18" s="304" t="s">
        <v>835</v>
      </c>
      <c r="D18" s="305" t="s">
        <v>849</v>
      </c>
      <c r="E18" s="291" t="s">
        <v>848</v>
      </c>
      <c r="F18" s="95" t="s">
        <v>687</v>
      </c>
      <c r="G18" s="301">
        <f>'MEMORIA DE CALCULO'!M39</f>
        <v>856.8</v>
      </c>
      <c r="H18" s="406">
        <f>8.33</f>
        <v>8.33</v>
      </c>
      <c r="I18" s="404">
        <f t="shared" si="0"/>
        <v>7137.1439999999993</v>
      </c>
    </row>
    <row r="19" spans="2:13" ht="30" customHeight="1" x14ac:dyDescent="0.25">
      <c r="B19" s="66" t="s">
        <v>704</v>
      </c>
      <c r="C19" s="304" t="s">
        <v>834</v>
      </c>
      <c r="D19" s="304">
        <v>4011219</v>
      </c>
      <c r="E19" s="291" t="s">
        <v>595</v>
      </c>
      <c r="F19" s="95" t="s">
        <v>687</v>
      </c>
      <c r="G19" s="301">
        <f>'MEMORIA DE CALCULO'!M40</f>
        <v>856.8</v>
      </c>
      <c r="H19" s="406">
        <f>7.15</f>
        <v>7.15</v>
      </c>
      <c r="I19" s="404">
        <f t="shared" si="0"/>
        <v>6126.12</v>
      </c>
    </row>
    <row r="20" spans="2:13" ht="30" customHeight="1" x14ac:dyDescent="0.25">
      <c r="B20" s="549"/>
      <c r="C20" s="529"/>
      <c r="D20" s="529"/>
      <c r="E20" s="529"/>
      <c r="F20" s="529"/>
      <c r="G20" s="529"/>
      <c r="H20" s="529"/>
      <c r="I20" s="556"/>
    </row>
    <row r="21" spans="2:13" s="43" customFormat="1" ht="30" customHeight="1" x14ac:dyDescent="0.25">
      <c r="B21" s="112" t="s">
        <v>270</v>
      </c>
      <c r="C21" s="97"/>
      <c r="D21" s="97"/>
      <c r="E21" s="550" t="s">
        <v>683</v>
      </c>
      <c r="F21" s="551"/>
      <c r="G21" s="551"/>
      <c r="H21" s="552"/>
      <c r="I21" s="402">
        <f>SUM(I22:I26)</f>
        <v>26946.467199999999</v>
      </c>
      <c r="J21" s="410"/>
      <c r="K21" s="410"/>
      <c r="L21" s="410"/>
      <c r="M21" s="410"/>
    </row>
    <row r="22" spans="2:13" s="43" customFormat="1" ht="30" customHeight="1" x14ac:dyDescent="0.25">
      <c r="B22" s="115" t="s">
        <v>271</v>
      </c>
      <c r="C22" s="306" t="s">
        <v>854</v>
      </c>
      <c r="D22" s="411">
        <v>4805757</v>
      </c>
      <c r="E22" s="289" t="s">
        <v>850</v>
      </c>
      <c r="F22" s="99" t="s">
        <v>687</v>
      </c>
      <c r="G22" s="279">
        <f>'MEMORIA DE CALCULO'!M43</f>
        <v>92.415999999999997</v>
      </c>
      <c r="H22" s="407">
        <f>4.2</f>
        <v>4.2</v>
      </c>
      <c r="I22" s="408">
        <f t="shared" ref="I22:I26" si="1">G22*H22</f>
        <v>388.1472</v>
      </c>
      <c r="J22" s="410"/>
      <c r="K22" s="410"/>
      <c r="L22" s="410"/>
      <c r="M22" s="410"/>
    </row>
    <row r="23" spans="2:13" s="43" customFormat="1" ht="30" customHeight="1" x14ac:dyDescent="0.25">
      <c r="B23" s="115" t="s">
        <v>690</v>
      </c>
      <c r="C23" s="306" t="s">
        <v>688</v>
      </c>
      <c r="D23" s="411" t="s">
        <v>855</v>
      </c>
      <c r="E23" s="289" t="s">
        <v>856</v>
      </c>
      <c r="F23" s="99" t="s">
        <v>685</v>
      </c>
      <c r="G23" s="279">
        <f>'MEMORIA DE CALCULO'!M44</f>
        <v>16</v>
      </c>
      <c r="H23" s="407">
        <f>ROUND(378.76,2)</f>
        <v>378.76</v>
      </c>
      <c r="I23" s="408">
        <f t="shared" si="1"/>
        <v>6060.16</v>
      </c>
      <c r="J23" s="410"/>
      <c r="K23" s="410"/>
      <c r="L23" s="410"/>
      <c r="M23" s="410"/>
    </row>
    <row r="24" spans="2:13" s="43" customFormat="1" ht="21" customHeight="1" x14ac:dyDescent="0.25">
      <c r="B24" s="115" t="s">
        <v>691</v>
      </c>
      <c r="C24" s="306" t="s">
        <v>688</v>
      </c>
      <c r="D24" s="411" t="s">
        <v>859</v>
      </c>
      <c r="E24" s="289" t="s">
        <v>861</v>
      </c>
      <c r="F24" s="99" t="s">
        <v>685</v>
      </c>
      <c r="G24" s="279">
        <f>'MEMORIA DE CALCULO'!M45</f>
        <v>24</v>
      </c>
      <c r="H24" s="407">
        <f>ROUND(538.21,2)</f>
        <v>538.21</v>
      </c>
      <c r="I24" s="408">
        <f t="shared" si="1"/>
        <v>12917.04</v>
      </c>
      <c r="J24" s="410"/>
      <c r="K24" s="410"/>
      <c r="L24" s="410"/>
      <c r="M24" s="410"/>
    </row>
    <row r="25" spans="2:13" s="43" customFormat="1" ht="40.5" customHeight="1" x14ac:dyDescent="0.25">
      <c r="B25" s="115" t="s">
        <v>692</v>
      </c>
      <c r="C25" s="306" t="s">
        <v>684</v>
      </c>
      <c r="D25" s="411" t="s">
        <v>857</v>
      </c>
      <c r="E25" s="289" t="s">
        <v>858</v>
      </c>
      <c r="F25" s="99" t="s">
        <v>589</v>
      </c>
      <c r="G25" s="279">
        <f>'MEMORIA DE CALCULO'!M46</f>
        <v>2</v>
      </c>
      <c r="H25" s="407">
        <f>ROUND(1523.66,2)</f>
        <v>1523.66</v>
      </c>
      <c r="I25" s="408">
        <f t="shared" si="1"/>
        <v>3047.32</v>
      </c>
      <c r="J25" s="410"/>
      <c r="K25" s="410"/>
      <c r="L25" s="410"/>
      <c r="M25" s="410"/>
    </row>
    <row r="26" spans="2:13" s="43" customFormat="1" ht="56.25" customHeight="1" x14ac:dyDescent="0.25">
      <c r="B26" s="115" t="s">
        <v>831</v>
      </c>
      <c r="C26" s="306" t="s">
        <v>694</v>
      </c>
      <c r="D26" s="411" t="s">
        <v>851</v>
      </c>
      <c r="E26" s="289" t="s">
        <v>693</v>
      </c>
      <c r="F26" s="99" t="s">
        <v>589</v>
      </c>
      <c r="G26" s="279">
        <f>'MEMORIA DE CALCULO'!M47</f>
        <v>2</v>
      </c>
      <c r="H26" s="407">
        <v>2266.9</v>
      </c>
      <c r="I26" s="408">
        <f t="shared" si="1"/>
        <v>4533.8</v>
      </c>
      <c r="J26" s="410"/>
      <c r="K26" s="410"/>
      <c r="L26" s="410"/>
      <c r="M26" s="410"/>
    </row>
    <row r="27" spans="2:13" s="43" customFormat="1" ht="30" customHeight="1" x14ac:dyDescent="0.25">
      <c r="B27" s="115"/>
      <c r="C27" s="306"/>
      <c r="D27" s="411"/>
      <c r="E27" s="289"/>
      <c r="F27" s="99"/>
      <c r="G27" s="279"/>
      <c r="H27" s="307"/>
      <c r="I27" s="308"/>
      <c r="J27" s="410"/>
      <c r="K27" s="410"/>
      <c r="L27" s="410"/>
      <c r="M27" s="410"/>
    </row>
    <row r="28" spans="2:13" s="43" customFormat="1" ht="30" customHeight="1" x14ac:dyDescent="0.25">
      <c r="B28" s="546"/>
      <c r="C28" s="547"/>
      <c r="D28" s="547"/>
      <c r="E28" s="547"/>
      <c r="F28" s="547"/>
      <c r="G28" s="547"/>
      <c r="H28" s="547"/>
      <c r="I28" s="548"/>
      <c r="J28" s="410"/>
      <c r="K28" s="410"/>
      <c r="L28" s="410"/>
      <c r="M28" s="410"/>
    </row>
    <row r="29" spans="2:13" ht="30" customHeight="1" x14ac:dyDescent="0.25">
      <c r="B29" s="549"/>
      <c r="C29" s="529"/>
      <c r="D29" s="529"/>
      <c r="E29" s="529"/>
      <c r="F29" s="530"/>
      <c r="G29" s="309" t="s">
        <v>275</v>
      </c>
      <c r="H29" s="524">
        <f>I14+I10+I21</f>
        <v>59966.219680000002</v>
      </c>
      <c r="I29" s="525"/>
      <c r="J29" s="36"/>
    </row>
    <row r="30" spans="2:13" ht="30" customHeight="1" x14ac:dyDescent="0.25">
      <c r="B30" s="528"/>
      <c r="C30" s="529"/>
      <c r="D30" s="529"/>
      <c r="E30" s="529"/>
      <c r="F30" s="530"/>
      <c r="G30" s="309" t="s">
        <v>276</v>
      </c>
      <c r="H30" s="524">
        <f>H29*25%</f>
        <v>14991.55492</v>
      </c>
      <c r="I30" s="525"/>
    </row>
    <row r="31" spans="2:13" ht="30" customHeight="1" thickBot="1" x14ac:dyDescent="0.3">
      <c r="B31" s="531"/>
      <c r="C31" s="532"/>
      <c r="D31" s="532"/>
      <c r="E31" s="532"/>
      <c r="F31" s="533"/>
      <c r="G31" s="310" t="s">
        <v>277</v>
      </c>
      <c r="H31" s="526">
        <f>H29+H30</f>
        <v>74957.774600000004</v>
      </c>
      <c r="I31" s="527"/>
    </row>
    <row r="32" spans="2:13" ht="15" x14ac:dyDescent="0.25">
      <c r="B32" s="58"/>
      <c r="C32" s="58"/>
      <c r="D32" s="58"/>
      <c r="E32" s="59"/>
      <c r="F32" s="58"/>
      <c r="G32" s="60"/>
      <c r="H32" s="61"/>
      <c r="I32" s="62"/>
    </row>
    <row r="33" spans="2:10" ht="49.5" customHeight="1" x14ac:dyDescent="0.25">
      <c r="B33" s="58"/>
      <c r="C33" s="58"/>
      <c r="D33" s="58"/>
      <c r="E33" s="523"/>
      <c r="F33" s="523"/>
      <c r="G33" s="523"/>
      <c r="H33" s="523"/>
      <c r="I33" s="63"/>
    </row>
    <row r="34" spans="2:10" x14ac:dyDescent="0.25">
      <c r="I34" s="33"/>
      <c r="J34" s="36"/>
    </row>
    <row r="35" spans="2:10" x14ac:dyDescent="0.25">
      <c r="I35" s="34"/>
    </row>
    <row r="36" spans="2:10" x14ac:dyDescent="0.25">
      <c r="I36" s="35"/>
    </row>
  </sheetData>
  <mergeCells count="21">
    <mergeCell ref="B2:I2"/>
    <mergeCell ref="H3:I3"/>
    <mergeCell ref="B3:C6"/>
    <mergeCell ref="B7:I8"/>
    <mergeCell ref="H29:I29"/>
    <mergeCell ref="B28:I28"/>
    <mergeCell ref="B29:F29"/>
    <mergeCell ref="E10:H10"/>
    <mergeCell ref="B13:I13"/>
    <mergeCell ref="E14:H14"/>
    <mergeCell ref="B20:I20"/>
    <mergeCell ref="E21:H21"/>
    <mergeCell ref="J14:M14"/>
    <mergeCell ref="J15:M15"/>
    <mergeCell ref="J16:M16"/>
    <mergeCell ref="J17:M17"/>
    <mergeCell ref="E33:H33"/>
    <mergeCell ref="H30:I30"/>
    <mergeCell ref="H31:I31"/>
    <mergeCell ref="B30:F30"/>
    <mergeCell ref="B31:F31"/>
  </mergeCells>
  <phoneticPr fontId="13" type="noConversion"/>
  <pageMargins left="0.9055118110236221" right="0.31496062992125984" top="0.78740157480314965" bottom="0.78740157480314965" header="0.31496062992125984" footer="0.31496062992125984"/>
  <pageSetup paperSize="9" scale="52" fitToHeight="0" orientation="landscape" horizontalDpi="360" verticalDpi="360" r:id="rId1"/>
  <headerFooter>
    <oddFooter>Página &amp;P de &amp;N</oddFooter>
  </headerFooter>
  <ignoredErrors>
    <ignoredError sqref="D1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19"/>
  <sheetViews>
    <sheetView view="pageBreakPreview" topLeftCell="B1" zoomScale="70" zoomScaleSheetLayoutView="70" workbookViewId="0">
      <selection activeCell="G23" sqref="G23"/>
    </sheetView>
  </sheetViews>
  <sheetFormatPr defaultColWidth="11.42578125" defaultRowHeight="15" x14ac:dyDescent="0.25"/>
  <cols>
    <col min="2" max="2" width="32" customWidth="1"/>
    <col min="3" max="3" width="15.85546875" customWidth="1"/>
    <col min="4" max="4" width="69.28515625" customWidth="1"/>
    <col min="5" max="5" width="30.5703125" bestFit="1" customWidth="1"/>
    <col min="6" max="6" width="9.5703125" customWidth="1"/>
    <col min="7" max="7" width="24.5703125" bestFit="1" customWidth="1"/>
    <col min="8" max="8" width="16.5703125" bestFit="1" customWidth="1"/>
  </cols>
  <sheetData>
    <row r="2" spans="2:8" ht="15.75" thickBot="1" x14ac:dyDescent="0.3"/>
    <row r="3" spans="2:8" ht="15" customHeight="1" x14ac:dyDescent="0.25">
      <c r="B3" s="585"/>
      <c r="C3" s="591" t="s">
        <v>837</v>
      </c>
      <c r="D3" s="592"/>
      <c r="E3" s="592"/>
      <c r="F3" s="592"/>
      <c r="G3" s="592"/>
      <c r="H3" s="593"/>
    </row>
    <row r="4" spans="2:8" ht="15.75" customHeight="1" thickBot="1" x14ac:dyDescent="0.3">
      <c r="B4" s="586"/>
      <c r="C4" s="594"/>
      <c r="D4" s="595"/>
      <c r="E4" s="595"/>
      <c r="F4" s="595"/>
      <c r="G4" s="595"/>
      <c r="H4" s="596"/>
    </row>
    <row r="5" spans="2:8" ht="20.100000000000001" customHeight="1" x14ac:dyDescent="0.25">
      <c r="B5" s="586"/>
      <c r="C5" s="297" t="s">
        <v>251</v>
      </c>
      <c r="D5" s="290" t="s">
        <v>838</v>
      </c>
      <c r="E5" s="597" t="s">
        <v>597</v>
      </c>
      <c r="F5" s="598"/>
      <c r="G5" s="599"/>
      <c r="H5" s="386">
        <f>'PLANILHA ORÇAMENTÁRIA'!G3</f>
        <v>0.49669999999999997</v>
      </c>
    </row>
    <row r="6" spans="2:8" ht="20.100000000000001" customHeight="1" x14ac:dyDescent="0.25">
      <c r="B6" s="586"/>
      <c r="C6" s="294" t="s">
        <v>843</v>
      </c>
      <c r="D6" s="57" t="s">
        <v>839</v>
      </c>
      <c r="E6" s="600" t="s">
        <v>596</v>
      </c>
      <c r="F6" s="601"/>
      <c r="G6" s="602"/>
      <c r="H6" s="386">
        <f>'PLANILHA ORÇAMENTÁRIA'!G4</f>
        <v>0.86609999999999987</v>
      </c>
    </row>
    <row r="7" spans="2:8" ht="15.75" x14ac:dyDescent="0.25">
      <c r="B7" s="586"/>
      <c r="C7" s="294" t="s">
        <v>1</v>
      </c>
      <c r="D7" s="291" t="str">
        <f>'PLANILHA ORÇAMENTÁRIA'!E5</f>
        <v>ESTRADA DE ACESSO BAIXÃO DO LERIANO</v>
      </c>
      <c r="E7" s="603" t="s">
        <v>253</v>
      </c>
      <c r="F7" s="604"/>
      <c r="G7" s="605"/>
      <c r="H7" s="386">
        <f>'PLANILHA ORÇAMENTÁRIA'!G5</f>
        <v>0.25</v>
      </c>
    </row>
    <row r="8" spans="2:8" ht="20.100000000000001" customHeight="1" thickBot="1" x14ac:dyDescent="0.3">
      <c r="B8" s="587"/>
      <c r="C8" s="387" t="str">
        <f>'PLANILHA ORÇAMENTÁRIA'!D6</f>
        <v>EXTENSÃO:</v>
      </c>
      <c r="D8" s="606" t="str">
        <f>'PLANILHA ORÇAMENTÁRIA'!E6</f>
        <v>1.650,00 Metros</v>
      </c>
      <c r="E8" s="606"/>
      <c r="F8" s="606"/>
      <c r="G8" s="607"/>
      <c r="H8" s="388"/>
    </row>
    <row r="9" spans="2:8" ht="15.75" x14ac:dyDescent="0.25">
      <c r="B9" s="588" t="s">
        <v>840</v>
      </c>
      <c r="C9" s="589"/>
      <c r="D9" s="589"/>
      <c r="E9" s="589"/>
      <c r="F9" s="589"/>
      <c r="G9" s="589"/>
      <c r="H9" s="590"/>
    </row>
    <row r="10" spans="2:8" x14ac:dyDescent="0.25">
      <c r="B10" s="578" t="s">
        <v>256</v>
      </c>
      <c r="C10" s="580" t="s">
        <v>841</v>
      </c>
      <c r="D10" s="580"/>
      <c r="E10" s="580"/>
      <c r="F10" s="580"/>
      <c r="G10" s="582" t="s">
        <v>5</v>
      </c>
      <c r="H10" s="583" t="s">
        <v>842</v>
      </c>
    </row>
    <row r="11" spans="2:8" x14ac:dyDescent="0.25">
      <c r="B11" s="579"/>
      <c r="C11" s="581"/>
      <c r="D11" s="581"/>
      <c r="E11" s="581"/>
      <c r="F11" s="581"/>
      <c r="G11" s="582"/>
      <c r="H11" s="584"/>
    </row>
    <row r="12" spans="2:8" x14ac:dyDescent="0.25">
      <c r="B12" s="576" t="s">
        <v>263</v>
      </c>
      <c r="C12" s="565" t="str">
        <f>'[1]PLANILHA ORÇAMENTÁRIA'!E11</f>
        <v>SERVIÇOS PRELIMINARES</v>
      </c>
      <c r="D12" s="566"/>
      <c r="E12" s="566"/>
      <c r="F12" s="566"/>
      <c r="G12" s="569">
        <f>'PLANILHA ORÇAMENTÁRIA'!I10*1.25</f>
        <v>2575.0506000000005</v>
      </c>
      <c r="H12" s="577">
        <f>G12/G18</f>
        <v>3.4353349118771734E-2</v>
      </c>
    </row>
    <row r="13" spans="2:8" x14ac:dyDescent="0.25">
      <c r="B13" s="576"/>
      <c r="C13" s="567"/>
      <c r="D13" s="568"/>
      <c r="E13" s="568"/>
      <c r="F13" s="568"/>
      <c r="G13" s="569"/>
      <c r="H13" s="577"/>
    </row>
    <row r="14" spans="2:8" x14ac:dyDescent="0.25">
      <c r="B14" s="576" t="s">
        <v>264</v>
      </c>
      <c r="C14" s="565" t="str">
        <f>'[1]PLANILHA ORÇAMENTÁRIA'!E17</f>
        <v>SERVIÇOS EM TERRA</v>
      </c>
      <c r="D14" s="566"/>
      <c r="E14" s="566"/>
      <c r="F14" s="566"/>
      <c r="G14" s="569">
        <f>'PLANILHA ORÇAMENTÁRIA'!I14*1.25</f>
        <v>38699.64</v>
      </c>
      <c r="H14" s="577">
        <f>G14/G18</f>
        <v>0.5162858716992913</v>
      </c>
    </row>
    <row r="15" spans="2:8" x14ac:dyDescent="0.25">
      <c r="B15" s="576"/>
      <c r="C15" s="567"/>
      <c r="D15" s="568"/>
      <c r="E15" s="568"/>
      <c r="F15" s="568"/>
      <c r="G15" s="569"/>
      <c r="H15" s="577"/>
    </row>
    <row r="16" spans="2:8" x14ac:dyDescent="0.25">
      <c r="B16" s="563" t="s">
        <v>270</v>
      </c>
      <c r="C16" s="565" t="str">
        <f>'[1]PLANILHA ORÇAMENTÁRIA'!E27</f>
        <v>DRENAGEM</v>
      </c>
      <c r="D16" s="566"/>
      <c r="E16" s="566"/>
      <c r="F16" s="566"/>
      <c r="G16" s="569">
        <f>'PLANILHA ORÇAMENTÁRIA'!I21*1.25</f>
        <v>33683.084000000003</v>
      </c>
      <c r="H16" s="570">
        <f>G16/G18</f>
        <v>0.44936077918193695</v>
      </c>
    </row>
    <row r="17" spans="2:8" x14ac:dyDescent="0.25">
      <c r="B17" s="564"/>
      <c r="C17" s="567"/>
      <c r="D17" s="568"/>
      <c r="E17" s="568"/>
      <c r="F17" s="568"/>
      <c r="G17" s="569"/>
      <c r="H17" s="571"/>
    </row>
    <row r="18" spans="2:8" ht="15" customHeight="1" x14ac:dyDescent="0.25">
      <c r="B18" s="557" t="s">
        <v>275</v>
      </c>
      <c r="C18" s="558"/>
      <c r="D18" s="558"/>
      <c r="E18" s="558"/>
      <c r="F18" s="559"/>
      <c r="G18" s="572">
        <f>SUM(G12:G17)</f>
        <v>74957.774600000004</v>
      </c>
      <c r="H18" s="573"/>
    </row>
    <row r="19" spans="2:8" ht="15.75" customHeight="1" thickBot="1" x14ac:dyDescent="0.3">
      <c r="B19" s="560"/>
      <c r="C19" s="561"/>
      <c r="D19" s="561"/>
      <c r="E19" s="561"/>
      <c r="F19" s="562"/>
      <c r="G19" s="574"/>
      <c r="H19" s="575"/>
    </row>
  </sheetData>
  <mergeCells count="25">
    <mergeCell ref="B10:B11"/>
    <mergeCell ref="C10:F11"/>
    <mergeCell ref="G10:G11"/>
    <mergeCell ref="H10:H11"/>
    <mergeCell ref="B3:B8"/>
    <mergeCell ref="B9:H9"/>
    <mergeCell ref="C3:H4"/>
    <mergeCell ref="E5:G5"/>
    <mergeCell ref="E6:G6"/>
    <mergeCell ref="E7:G7"/>
    <mergeCell ref="D8:G8"/>
    <mergeCell ref="B12:B13"/>
    <mergeCell ref="C12:F13"/>
    <mergeCell ref="G12:G13"/>
    <mergeCell ref="H12:H13"/>
    <mergeCell ref="B14:B15"/>
    <mergeCell ref="C14:F15"/>
    <mergeCell ref="G14:G15"/>
    <mergeCell ref="H14:H15"/>
    <mergeCell ref="B18:F19"/>
    <mergeCell ref="B16:B17"/>
    <mergeCell ref="C16:F17"/>
    <mergeCell ref="G16:G17"/>
    <mergeCell ref="H16:H17"/>
    <mergeCell ref="G18:H19"/>
  </mergeCells>
  <pageMargins left="0.9055118110236221" right="0.31496062992125984" top="0.74803149606299213" bottom="0.74803149606299213" header="0.31496062992125984" footer="0.31496062992125984"/>
  <pageSetup paperSize="9" scale="67" orientation="landscape" horizontalDpi="360" verticalDpi="360" r:id="rId1"/>
  <headerFooter>
    <oddFooter>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F19"/>
  <sheetViews>
    <sheetView view="pageBreakPreview" zoomScale="70" zoomScaleNormal="70" zoomScaleSheetLayoutView="70" workbookViewId="0">
      <selection activeCell="D20" sqref="D20"/>
    </sheetView>
  </sheetViews>
  <sheetFormatPr defaultColWidth="9.28515625" defaultRowHeight="12.75" x14ac:dyDescent="0.2"/>
  <cols>
    <col min="1" max="1" width="9.28515625" style="23"/>
    <col min="2" max="2" width="33.42578125" style="23" customWidth="1"/>
    <col min="3" max="3" width="31.140625" style="23" bestFit="1" customWidth="1"/>
    <col min="4" max="4" width="59.5703125" style="23" customWidth="1"/>
    <col min="5" max="5" width="29.28515625" style="23" bestFit="1" customWidth="1"/>
    <col min="6" max="6" width="16.42578125" style="23" bestFit="1" customWidth="1"/>
    <col min="7" max="254" width="9.28515625" style="23"/>
    <col min="255" max="255" width="13" style="23" customWidth="1"/>
    <col min="256" max="256" width="39.42578125" style="23" customWidth="1"/>
    <col min="257" max="260" width="13.7109375" style="23" customWidth="1"/>
    <col min="261" max="261" width="19.7109375" style="23" bestFit="1" customWidth="1"/>
    <col min="262" max="510" width="9.28515625" style="23"/>
    <col min="511" max="511" width="13" style="23" customWidth="1"/>
    <col min="512" max="512" width="39.42578125" style="23" customWidth="1"/>
    <col min="513" max="516" width="13.7109375" style="23" customWidth="1"/>
    <col min="517" max="517" width="19.7109375" style="23" bestFit="1" customWidth="1"/>
    <col min="518" max="766" width="9.28515625" style="23"/>
    <col min="767" max="767" width="13" style="23" customWidth="1"/>
    <col min="768" max="768" width="39.42578125" style="23" customWidth="1"/>
    <col min="769" max="772" width="13.7109375" style="23" customWidth="1"/>
    <col min="773" max="773" width="19.7109375" style="23" bestFit="1" customWidth="1"/>
    <col min="774" max="1022" width="9.28515625" style="23"/>
    <col min="1023" max="1023" width="13" style="23" customWidth="1"/>
    <col min="1024" max="1024" width="39.42578125" style="23" customWidth="1"/>
    <col min="1025" max="1028" width="13.7109375" style="23" customWidth="1"/>
    <col min="1029" max="1029" width="19.7109375" style="23" bestFit="1" customWidth="1"/>
    <col min="1030" max="1278" width="9.28515625" style="23"/>
    <col min="1279" max="1279" width="13" style="23" customWidth="1"/>
    <col min="1280" max="1280" width="39.42578125" style="23" customWidth="1"/>
    <col min="1281" max="1284" width="13.7109375" style="23" customWidth="1"/>
    <col min="1285" max="1285" width="19.7109375" style="23" bestFit="1" customWidth="1"/>
    <col min="1286" max="1534" width="9.28515625" style="23"/>
    <col min="1535" max="1535" width="13" style="23" customWidth="1"/>
    <col min="1536" max="1536" width="39.42578125" style="23" customWidth="1"/>
    <col min="1537" max="1540" width="13.7109375" style="23" customWidth="1"/>
    <col min="1541" max="1541" width="19.7109375" style="23" bestFit="1" customWidth="1"/>
    <col min="1542" max="1790" width="9.28515625" style="23"/>
    <col min="1791" max="1791" width="13" style="23" customWidth="1"/>
    <col min="1792" max="1792" width="39.42578125" style="23" customWidth="1"/>
    <col min="1793" max="1796" width="13.7109375" style="23" customWidth="1"/>
    <col min="1797" max="1797" width="19.7109375" style="23" bestFit="1" customWidth="1"/>
    <col min="1798" max="2046" width="9.28515625" style="23"/>
    <col min="2047" max="2047" width="13" style="23" customWidth="1"/>
    <col min="2048" max="2048" width="39.42578125" style="23" customWidth="1"/>
    <col min="2049" max="2052" width="13.7109375" style="23" customWidth="1"/>
    <col min="2053" max="2053" width="19.7109375" style="23" bestFit="1" customWidth="1"/>
    <col min="2054" max="2302" width="9.28515625" style="23"/>
    <col min="2303" max="2303" width="13" style="23" customWidth="1"/>
    <col min="2304" max="2304" width="39.42578125" style="23" customWidth="1"/>
    <col min="2305" max="2308" width="13.7109375" style="23" customWidth="1"/>
    <col min="2309" max="2309" width="19.7109375" style="23" bestFit="1" customWidth="1"/>
    <col min="2310" max="2558" width="9.28515625" style="23"/>
    <col min="2559" max="2559" width="13" style="23" customWidth="1"/>
    <col min="2560" max="2560" width="39.42578125" style="23" customWidth="1"/>
    <col min="2561" max="2564" width="13.7109375" style="23" customWidth="1"/>
    <col min="2565" max="2565" width="19.7109375" style="23" bestFit="1" customWidth="1"/>
    <col min="2566" max="2814" width="9.28515625" style="23"/>
    <col min="2815" max="2815" width="13" style="23" customWidth="1"/>
    <col min="2816" max="2816" width="39.42578125" style="23" customWidth="1"/>
    <col min="2817" max="2820" width="13.7109375" style="23" customWidth="1"/>
    <col min="2821" max="2821" width="19.7109375" style="23" bestFit="1" customWidth="1"/>
    <col min="2822" max="3070" width="9.28515625" style="23"/>
    <col min="3071" max="3071" width="13" style="23" customWidth="1"/>
    <col min="3072" max="3072" width="39.42578125" style="23" customWidth="1"/>
    <col min="3073" max="3076" width="13.7109375" style="23" customWidth="1"/>
    <col min="3077" max="3077" width="19.7109375" style="23" bestFit="1" customWidth="1"/>
    <col min="3078" max="3326" width="9.28515625" style="23"/>
    <col min="3327" max="3327" width="13" style="23" customWidth="1"/>
    <col min="3328" max="3328" width="39.42578125" style="23" customWidth="1"/>
    <col min="3329" max="3332" width="13.7109375" style="23" customWidth="1"/>
    <col min="3333" max="3333" width="19.7109375" style="23" bestFit="1" customWidth="1"/>
    <col min="3334" max="3582" width="9.28515625" style="23"/>
    <col min="3583" max="3583" width="13" style="23" customWidth="1"/>
    <col min="3584" max="3584" width="39.42578125" style="23" customWidth="1"/>
    <col min="3585" max="3588" width="13.7109375" style="23" customWidth="1"/>
    <col min="3589" max="3589" width="19.7109375" style="23" bestFit="1" customWidth="1"/>
    <col min="3590" max="3838" width="9.28515625" style="23"/>
    <col min="3839" max="3839" width="13" style="23" customWidth="1"/>
    <col min="3840" max="3840" width="39.42578125" style="23" customWidth="1"/>
    <col min="3841" max="3844" width="13.7109375" style="23" customWidth="1"/>
    <col min="3845" max="3845" width="19.7109375" style="23" bestFit="1" customWidth="1"/>
    <col min="3846" max="4094" width="9.28515625" style="23"/>
    <col min="4095" max="4095" width="13" style="23" customWidth="1"/>
    <col min="4096" max="4096" width="39.42578125" style="23" customWidth="1"/>
    <col min="4097" max="4100" width="13.7109375" style="23" customWidth="1"/>
    <col min="4101" max="4101" width="19.7109375" style="23" bestFit="1" customWidth="1"/>
    <col min="4102" max="4350" width="9.28515625" style="23"/>
    <col min="4351" max="4351" width="13" style="23" customWidth="1"/>
    <col min="4352" max="4352" width="39.42578125" style="23" customWidth="1"/>
    <col min="4353" max="4356" width="13.7109375" style="23" customWidth="1"/>
    <col min="4357" max="4357" width="19.7109375" style="23" bestFit="1" customWidth="1"/>
    <col min="4358" max="4606" width="9.28515625" style="23"/>
    <col min="4607" max="4607" width="13" style="23" customWidth="1"/>
    <col min="4608" max="4608" width="39.42578125" style="23" customWidth="1"/>
    <col min="4609" max="4612" width="13.7109375" style="23" customWidth="1"/>
    <col min="4613" max="4613" width="19.7109375" style="23" bestFit="1" customWidth="1"/>
    <col min="4614" max="4862" width="9.28515625" style="23"/>
    <col min="4863" max="4863" width="13" style="23" customWidth="1"/>
    <col min="4864" max="4864" width="39.42578125" style="23" customWidth="1"/>
    <col min="4865" max="4868" width="13.7109375" style="23" customWidth="1"/>
    <col min="4869" max="4869" width="19.7109375" style="23" bestFit="1" customWidth="1"/>
    <col min="4870" max="5118" width="9.28515625" style="23"/>
    <col min="5119" max="5119" width="13" style="23" customWidth="1"/>
    <col min="5120" max="5120" width="39.42578125" style="23" customWidth="1"/>
    <col min="5121" max="5124" width="13.7109375" style="23" customWidth="1"/>
    <col min="5125" max="5125" width="19.7109375" style="23" bestFit="1" customWidth="1"/>
    <col min="5126" max="5374" width="9.28515625" style="23"/>
    <col min="5375" max="5375" width="13" style="23" customWidth="1"/>
    <col min="5376" max="5376" width="39.42578125" style="23" customWidth="1"/>
    <col min="5377" max="5380" width="13.7109375" style="23" customWidth="1"/>
    <col min="5381" max="5381" width="19.7109375" style="23" bestFit="1" customWidth="1"/>
    <col min="5382" max="5630" width="9.28515625" style="23"/>
    <col min="5631" max="5631" width="13" style="23" customWidth="1"/>
    <col min="5632" max="5632" width="39.42578125" style="23" customWidth="1"/>
    <col min="5633" max="5636" width="13.7109375" style="23" customWidth="1"/>
    <col min="5637" max="5637" width="19.7109375" style="23" bestFit="1" customWidth="1"/>
    <col min="5638" max="5886" width="9.28515625" style="23"/>
    <col min="5887" max="5887" width="13" style="23" customWidth="1"/>
    <col min="5888" max="5888" width="39.42578125" style="23" customWidth="1"/>
    <col min="5889" max="5892" width="13.7109375" style="23" customWidth="1"/>
    <col min="5893" max="5893" width="19.7109375" style="23" bestFit="1" customWidth="1"/>
    <col min="5894" max="6142" width="9.28515625" style="23"/>
    <col min="6143" max="6143" width="13" style="23" customWidth="1"/>
    <col min="6144" max="6144" width="39.42578125" style="23" customWidth="1"/>
    <col min="6145" max="6148" width="13.7109375" style="23" customWidth="1"/>
    <col min="6149" max="6149" width="19.7109375" style="23" bestFit="1" customWidth="1"/>
    <col min="6150" max="6398" width="9.28515625" style="23"/>
    <col min="6399" max="6399" width="13" style="23" customWidth="1"/>
    <col min="6400" max="6400" width="39.42578125" style="23" customWidth="1"/>
    <col min="6401" max="6404" width="13.7109375" style="23" customWidth="1"/>
    <col min="6405" max="6405" width="19.7109375" style="23" bestFit="1" customWidth="1"/>
    <col min="6406" max="6654" width="9.28515625" style="23"/>
    <col min="6655" max="6655" width="13" style="23" customWidth="1"/>
    <col min="6656" max="6656" width="39.42578125" style="23" customWidth="1"/>
    <col min="6657" max="6660" width="13.7109375" style="23" customWidth="1"/>
    <col min="6661" max="6661" width="19.7109375" style="23" bestFit="1" customWidth="1"/>
    <col min="6662" max="6910" width="9.28515625" style="23"/>
    <col min="6911" max="6911" width="13" style="23" customWidth="1"/>
    <col min="6912" max="6912" width="39.42578125" style="23" customWidth="1"/>
    <col min="6913" max="6916" width="13.7109375" style="23" customWidth="1"/>
    <col min="6917" max="6917" width="19.7109375" style="23" bestFit="1" customWidth="1"/>
    <col min="6918" max="7166" width="9.28515625" style="23"/>
    <col min="7167" max="7167" width="13" style="23" customWidth="1"/>
    <col min="7168" max="7168" width="39.42578125" style="23" customWidth="1"/>
    <col min="7169" max="7172" width="13.7109375" style="23" customWidth="1"/>
    <col min="7173" max="7173" width="19.7109375" style="23" bestFit="1" customWidth="1"/>
    <col min="7174" max="7422" width="9.28515625" style="23"/>
    <col min="7423" max="7423" width="13" style="23" customWidth="1"/>
    <col min="7424" max="7424" width="39.42578125" style="23" customWidth="1"/>
    <col min="7425" max="7428" width="13.7109375" style="23" customWidth="1"/>
    <col min="7429" max="7429" width="19.7109375" style="23" bestFit="1" customWidth="1"/>
    <col min="7430" max="7678" width="9.28515625" style="23"/>
    <col min="7679" max="7679" width="13" style="23" customWidth="1"/>
    <col min="7680" max="7680" width="39.42578125" style="23" customWidth="1"/>
    <col min="7681" max="7684" width="13.7109375" style="23" customWidth="1"/>
    <col min="7685" max="7685" width="19.7109375" style="23" bestFit="1" customWidth="1"/>
    <col min="7686" max="7934" width="9.28515625" style="23"/>
    <col min="7935" max="7935" width="13" style="23" customWidth="1"/>
    <col min="7936" max="7936" width="39.42578125" style="23" customWidth="1"/>
    <col min="7937" max="7940" width="13.7109375" style="23" customWidth="1"/>
    <col min="7941" max="7941" width="19.7109375" style="23" bestFit="1" customWidth="1"/>
    <col min="7942" max="8190" width="9.28515625" style="23"/>
    <col min="8191" max="8191" width="13" style="23" customWidth="1"/>
    <col min="8192" max="8192" width="39.42578125" style="23" customWidth="1"/>
    <col min="8193" max="8196" width="13.7109375" style="23" customWidth="1"/>
    <col min="8197" max="8197" width="19.7109375" style="23" bestFit="1" customWidth="1"/>
    <col min="8198" max="8446" width="9.28515625" style="23"/>
    <col min="8447" max="8447" width="13" style="23" customWidth="1"/>
    <col min="8448" max="8448" width="39.42578125" style="23" customWidth="1"/>
    <col min="8449" max="8452" width="13.7109375" style="23" customWidth="1"/>
    <col min="8453" max="8453" width="19.7109375" style="23" bestFit="1" customWidth="1"/>
    <col min="8454" max="8702" width="9.28515625" style="23"/>
    <col min="8703" max="8703" width="13" style="23" customWidth="1"/>
    <col min="8704" max="8704" width="39.42578125" style="23" customWidth="1"/>
    <col min="8705" max="8708" width="13.7109375" style="23" customWidth="1"/>
    <col min="8709" max="8709" width="19.7109375" style="23" bestFit="1" customWidth="1"/>
    <col min="8710" max="8958" width="9.28515625" style="23"/>
    <col min="8959" max="8959" width="13" style="23" customWidth="1"/>
    <col min="8960" max="8960" width="39.42578125" style="23" customWidth="1"/>
    <col min="8961" max="8964" width="13.7109375" style="23" customWidth="1"/>
    <col min="8965" max="8965" width="19.7109375" style="23" bestFit="1" customWidth="1"/>
    <col min="8966" max="9214" width="9.28515625" style="23"/>
    <col min="9215" max="9215" width="13" style="23" customWidth="1"/>
    <col min="9216" max="9216" width="39.42578125" style="23" customWidth="1"/>
    <col min="9217" max="9220" width="13.7109375" style="23" customWidth="1"/>
    <col min="9221" max="9221" width="19.7109375" style="23" bestFit="1" customWidth="1"/>
    <col min="9222" max="9470" width="9.28515625" style="23"/>
    <col min="9471" max="9471" width="13" style="23" customWidth="1"/>
    <col min="9472" max="9472" width="39.42578125" style="23" customWidth="1"/>
    <col min="9473" max="9476" width="13.7109375" style="23" customWidth="1"/>
    <col min="9477" max="9477" width="19.7109375" style="23" bestFit="1" customWidth="1"/>
    <col min="9478" max="9726" width="9.28515625" style="23"/>
    <col min="9727" max="9727" width="13" style="23" customWidth="1"/>
    <col min="9728" max="9728" width="39.42578125" style="23" customWidth="1"/>
    <col min="9729" max="9732" width="13.7109375" style="23" customWidth="1"/>
    <col min="9733" max="9733" width="19.7109375" style="23" bestFit="1" customWidth="1"/>
    <col min="9734" max="9982" width="9.28515625" style="23"/>
    <col min="9983" max="9983" width="13" style="23" customWidth="1"/>
    <col min="9984" max="9984" width="39.42578125" style="23" customWidth="1"/>
    <col min="9985" max="9988" width="13.7109375" style="23" customWidth="1"/>
    <col min="9989" max="9989" width="19.7109375" style="23" bestFit="1" customWidth="1"/>
    <col min="9990" max="10238" width="9.28515625" style="23"/>
    <col min="10239" max="10239" width="13" style="23" customWidth="1"/>
    <col min="10240" max="10240" width="39.42578125" style="23" customWidth="1"/>
    <col min="10241" max="10244" width="13.7109375" style="23" customWidth="1"/>
    <col min="10245" max="10245" width="19.7109375" style="23" bestFit="1" customWidth="1"/>
    <col min="10246" max="10494" width="9.28515625" style="23"/>
    <col min="10495" max="10495" width="13" style="23" customWidth="1"/>
    <col min="10496" max="10496" width="39.42578125" style="23" customWidth="1"/>
    <col min="10497" max="10500" width="13.7109375" style="23" customWidth="1"/>
    <col min="10501" max="10501" width="19.7109375" style="23" bestFit="1" customWidth="1"/>
    <col min="10502" max="10750" width="9.28515625" style="23"/>
    <col min="10751" max="10751" width="13" style="23" customWidth="1"/>
    <col min="10752" max="10752" width="39.42578125" style="23" customWidth="1"/>
    <col min="10753" max="10756" width="13.7109375" style="23" customWidth="1"/>
    <col min="10757" max="10757" width="19.7109375" style="23" bestFit="1" customWidth="1"/>
    <col min="10758" max="11006" width="9.28515625" style="23"/>
    <col min="11007" max="11007" width="13" style="23" customWidth="1"/>
    <col min="11008" max="11008" width="39.42578125" style="23" customWidth="1"/>
    <col min="11009" max="11012" width="13.7109375" style="23" customWidth="1"/>
    <col min="11013" max="11013" width="19.7109375" style="23" bestFit="1" customWidth="1"/>
    <col min="11014" max="11262" width="9.28515625" style="23"/>
    <col min="11263" max="11263" width="13" style="23" customWidth="1"/>
    <col min="11264" max="11264" width="39.42578125" style="23" customWidth="1"/>
    <col min="11265" max="11268" width="13.7109375" style="23" customWidth="1"/>
    <col min="11269" max="11269" width="19.7109375" style="23" bestFit="1" customWidth="1"/>
    <col min="11270" max="11518" width="9.28515625" style="23"/>
    <col min="11519" max="11519" width="13" style="23" customWidth="1"/>
    <col min="11520" max="11520" width="39.42578125" style="23" customWidth="1"/>
    <col min="11521" max="11524" width="13.7109375" style="23" customWidth="1"/>
    <col min="11525" max="11525" width="19.7109375" style="23" bestFit="1" customWidth="1"/>
    <col min="11526" max="11774" width="9.28515625" style="23"/>
    <col min="11775" max="11775" width="13" style="23" customWidth="1"/>
    <col min="11776" max="11776" width="39.42578125" style="23" customWidth="1"/>
    <col min="11777" max="11780" width="13.7109375" style="23" customWidth="1"/>
    <col min="11781" max="11781" width="19.7109375" style="23" bestFit="1" customWidth="1"/>
    <col min="11782" max="12030" width="9.28515625" style="23"/>
    <col min="12031" max="12031" width="13" style="23" customWidth="1"/>
    <col min="12032" max="12032" width="39.42578125" style="23" customWidth="1"/>
    <col min="12033" max="12036" width="13.7109375" style="23" customWidth="1"/>
    <col min="12037" max="12037" width="19.7109375" style="23" bestFit="1" customWidth="1"/>
    <col min="12038" max="12286" width="9.28515625" style="23"/>
    <col min="12287" max="12287" width="13" style="23" customWidth="1"/>
    <col min="12288" max="12288" width="39.42578125" style="23" customWidth="1"/>
    <col min="12289" max="12292" width="13.7109375" style="23" customWidth="1"/>
    <col min="12293" max="12293" width="19.7109375" style="23" bestFit="1" customWidth="1"/>
    <col min="12294" max="12542" width="9.28515625" style="23"/>
    <col min="12543" max="12543" width="13" style="23" customWidth="1"/>
    <col min="12544" max="12544" width="39.42578125" style="23" customWidth="1"/>
    <col min="12545" max="12548" width="13.7109375" style="23" customWidth="1"/>
    <col min="12549" max="12549" width="19.7109375" style="23" bestFit="1" customWidth="1"/>
    <col min="12550" max="12798" width="9.28515625" style="23"/>
    <col min="12799" max="12799" width="13" style="23" customWidth="1"/>
    <col min="12800" max="12800" width="39.42578125" style="23" customWidth="1"/>
    <col min="12801" max="12804" width="13.7109375" style="23" customWidth="1"/>
    <col min="12805" max="12805" width="19.7109375" style="23" bestFit="1" customWidth="1"/>
    <col min="12806" max="13054" width="9.28515625" style="23"/>
    <col min="13055" max="13055" width="13" style="23" customWidth="1"/>
    <col min="13056" max="13056" width="39.42578125" style="23" customWidth="1"/>
    <col min="13057" max="13060" width="13.7109375" style="23" customWidth="1"/>
    <col min="13061" max="13061" width="19.7109375" style="23" bestFit="1" customWidth="1"/>
    <col min="13062" max="13310" width="9.28515625" style="23"/>
    <col min="13311" max="13311" width="13" style="23" customWidth="1"/>
    <col min="13312" max="13312" width="39.42578125" style="23" customWidth="1"/>
    <col min="13313" max="13316" width="13.7109375" style="23" customWidth="1"/>
    <col min="13317" max="13317" width="19.7109375" style="23" bestFit="1" customWidth="1"/>
    <col min="13318" max="13566" width="9.28515625" style="23"/>
    <col min="13567" max="13567" width="13" style="23" customWidth="1"/>
    <col min="13568" max="13568" width="39.42578125" style="23" customWidth="1"/>
    <col min="13569" max="13572" width="13.7109375" style="23" customWidth="1"/>
    <col min="13573" max="13573" width="19.7109375" style="23" bestFit="1" customWidth="1"/>
    <col min="13574" max="13822" width="9.28515625" style="23"/>
    <col min="13823" max="13823" width="13" style="23" customWidth="1"/>
    <col min="13824" max="13824" width="39.42578125" style="23" customWidth="1"/>
    <col min="13825" max="13828" width="13.7109375" style="23" customWidth="1"/>
    <col min="13829" max="13829" width="19.7109375" style="23" bestFit="1" customWidth="1"/>
    <col min="13830" max="14078" width="9.28515625" style="23"/>
    <col min="14079" max="14079" width="13" style="23" customWidth="1"/>
    <col min="14080" max="14080" width="39.42578125" style="23" customWidth="1"/>
    <col min="14081" max="14084" width="13.7109375" style="23" customWidth="1"/>
    <col min="14085" max="14085" width="19.7109375" style="23" bestFit="1" customWidth="1"/>
    <col min="14086" max="14334" width="9.28515625" style="23"/>
    <col min="14335" max="14335" width="13" style="23" customWidth="1"/>
    <col min="14336" max="14336" width="39.42578125" style="23" customWidth="1"/>
    <col min="14337" max="14340" width="13.7109375" style="23" customWidth="1"/>
    <col min="14341" max="14341" width="19.7109375" style="23" bestFit="1" customWidth="1"/>
    <col min="14342" max="14590" width="9.28515625" style="23"/>
    <col min="14591" max="14591" width="13" style="23" customWidth="1"/>
    <col min="14592" max="14592" width="39.42578125" style="23" customWidth="1"/>
    <col min="14593" max="14596" width="13.7109375" style="23" customWidth="1"/>
    <col min="14597" max="14597" width="19.7109375" style="23" bestFit="1" customWidth="1"/>
    <col min="14598" max="14846" width="9.28515625" style="23"/>
    <col min="14847" max="14847" width="13" style="23" customWidth="1"/>
    <col min="14848" max="14848" width="39.42578125" style="23" customWidth="1"/>
    <col min="14849" max="14852" width="13.7109375" style="23" customWidth="1"/>
    <col min="14853" max="14853" width="19.7109375" style="23" bestFit="1" customWidth="1"/>
    <col min="14854" max="15102" width="9.28515625" style="23"/>
    <col min="15103" max="15103" width="13" style="23" customWidth="1"/>
    <col min="15104" max="15104" width="39.42578125" style="23" customWidth="1"/>
    <col min="15105" max="15108" width="13.7109375" style="23" customWidth="1"/>
    <col min="15109" max="15109" width="19.7109375" style="23" bestFit="1" customWidth="1"/>
    <col min="15110" max="15358" width="9.28515625" style="23"/>
    <col min="15359" max="15359" width="13" style="23" customWidth="1"/>
    <col min="15360" max="15360" width="39.42578125" style="23" customWidth="1"/>
    <col min="15361" max="15364" width="13.7109375" style="23" customWidth="1"/>
    <col min="15365" max="15365" width="19.7109375" style="23" bestFit="1" customWidth="1"/>
    <col min="15366" max="15614" width="9.28515625" style="23"/>
    <col min="15615" max="15615" width="13" style="23" customWidth="1"/>
    <col min="15616" max="15616" width="39.42578125" style="23" customWidth="1"/>
    <col min="15617" max="15620" width="13.7109375" style="23" customWidth="1"/>
    <col min="15621" max="15621" width="19.7109375" style="23" bestFit="1" customWidth="1"/>
    <col min="15622" max="15870" width="9.28515625" style="23"/>
    <col min="15871" max="15871" width="13" style="23" customWidth="1"/>
    <col min="15872" max="15872" width="39.42578125" style="23" customWidth="1"/>
    <col min="15873" max="15876" width="13.7109375" style="23" customWidth="1"/>
    <col min="15877" max="15877" width="19.7109375" style="23" bestFit="1" customWidth="1"/>
    <col min="15878" max="16126" width="9.28515625" style="23"/>
    <col min="16127" max="16127" width="13" style="23" customWidth="1"/>
    <col min="16128" max="16128" width="39.42578125" style="23" customWidth="1"/>
    <col min="16129" max="16132" width="13.7109375" style="23" customWidth="1"/>
    <col min="16133" max="16133" width="19.7109375" style="23" bestFit="1" customWidth="1"/>
    <col min="16134" max="16384" width="9.28515625" style="23"/>
  </cols>
  <sheetData>
    <row r="1" spans="2:6" ht="13.5" thickBot="1" x14ac:dyDescent="0.25"/>
    <row r="2" spans="2:6" s="16" customFormat="1" ht="20.100000000000001" customHeight="1" x14ac:dyDescent="0.25">
      <c r="B2" s="585"/>
      <c r="C2" s="609" t="s">
        <v>836</v>
      </c>
      <c r="D2" s="610"/>
      <c r="E2" s="610"/>
      <c r="F2" s="611"/>
    </row>
    <row r="3" spans="2:6" s="16" customFormat="1" ht="20.100000000000001" customHeight="1" x14ac:dyDescent="0.25">
      <c r="B3" s="586"/>
      <c r="C3" s="612"/>
      <c r="D3" s="613"/>
      <c r="E3" s="613"/>
      <c r="F3" s="614"/>
    </row>
    <row r="4" spans="2:6" s="16" customFormat="1" ht="20.100000000000001" customHeight="1" x14ac:dyDescent="0.25">
      <c r="B4" s="586"/>
      <c r="C4" s="294" t="s">
        <v>251</v>
      </c>
      <c r="D4" s="57" t="str">
        <f>'PLANILHA ORÇAMENTÁRIA'!E3</f>
        <v>MELHORAMENTO DE ESTRADA VICINAL</v>
      </c>
      <c r="E4" s="48" t="s">
        <v>597</v>
      </c>
      <c r="F4" s="385">
        <f>'PLANILHA ORÇAMENTÁRIA'!G4</f>
        <v>0.86609999999999987</v>
      </c>
    </row>
    <row r="5" spans="2:6" s="16" customFormat="1" ht="20.100000000000001" customHeight="1" x14ac:dyDescent="0.25">
      <c r="B5" s="586"/>
      <c r="C5" s="294" t="s">
        <v>0</v>
      </c>
      <c r="D5" s="57" t="str">
        <f>'PLANILHA ORÇAMENTÁRIA'!E4</f>
        <v>SANTO ANTÔNIO DOS LOPES - MA</v>
      </c>
      <c r="E5" s="48" t="s">
        <v>596</v>
      </c>
      <c r="F5" s="385">
        <f>'PLANILHA ORÇAMENTÁRIA'!G5</f>
        <v>0.25</v>
      </c>
    </row>
    <row r="6" spans="2:6" s="16" customFormat="1" ht="15.75" x14ac:dyDescent="0.25">
      <c r="B6" s="586"/>
      <c r="C6" s="294" t="s">
        <v>1</v>
      </c>
      <c r="D6" s="57" t="str">
        <f>'PLANILHA ORÇAMENTÁRIA'!E5</f>
        <v>ESTRADA DE ACESSO BAIXÃO DO LERIANO</v>
      </c>
      <c r="E6" s="50" t="s">
        <v>252</v>
      </c>
      <c r="F6" s="273">
        <f>'PLANILHA ORÇAMENTÁRIA'!G6</f>
        <v>0</v>
      </c>
    </row>
    <row r="7" spans="2:6" s="16" customFormat="1" ht="20.100000000000001" customHeight="1" thickBot="1" x14ac:dyDescent="0.3">
      <c r="B7" s="608"/>
      <c r="C7" s="298" t="str">
        <f>'PLANILHA ORÇAMENTÁRIA'!D6</f>
        <v>EXTENSÃO:</v>
      </c>
      <c r="D7" s="57" t="str">
        <f>'PLANILHA ORÇAMENTÁRIA'!E6</f>
        <v>1.650,00 Metros</v>
      </c>
      <c r="E7" s="50" t="s">
        <v>253</v>
      </c>
      <c r="F7" s="274">
        <v>0.25</v>
      </c>
    </row>
    <row r="8" spans="2:6" ht="30" customHeight="1" thickBot="1" x14ac:dyDescent="0.25">
      <c r="B8" s="621" t="s">
        <v>621</v>
      </c>
      <c r="C8" s="622"/>
      <c r="D8" s="622"/>
      <c r="E8" s="622"/>
      <c r="F8" s="623"/>
    </row>
    <row r="9" spans="2:6" ht="30" customHeight="1" thickBot="1" x14ac:dyDescent="0.25">
      <c r="B9" s="80" t="s">
        <v>256</v>
      </c>
      <c r="C9" s="73" t="s">
        <v>278</v>
      </c>
      <c r="D9" s="73" t="s">
        <v>279</v>
      </c>
      <c r="E9" s="74" t="s">
        <v>280</v>
      </c>
      <c r="F9" s="73" t="s">
        <v>281</v>
      </c>
    </row>
    <row r="10" spans="2:6" ht="30" customHeight="1" x14ac:dyDescent="0.2">
      <c r="B10" s="624">
        <v>1</v>
      </c>
      <c r="C10" s="626" t="str">
        <f>'PLANILHA ORÇAMENTÁRIA'!E10</f>
        <v>SERVIÇOS PRELIMINARES</v>
      </c>
      <c r="D10" s="75">
        <v>1</v>
      </c>
      <c r="E10" s="75"/>
      <c r="F10" s="630">
        <f>'PLANILHA ORÇAMENTÁRIA'!I10*1.25</f>
        <v>2575.0506000000005</v>
      </c>
    </row>
    <row r="11" spans="2:6" ht="30" customHeight="1" thickBot="1" x14ac:dyDescent="0.25">
      <c r="B11" s="625"/>
      <c r="C11" s="627"/>
      <c r="D11" s="76">
        <f>F10*D10</f>
        <v>2575.0506000000005</v>
      </c>
      <c r="E11" s="76"/>
      <c r="F11" s="631"/>
    </row>
    <row r="12" spans="2:6" ht="30" customHeight="1" x14ac:dyDescent="0.2">
      <c r="B12" s="624">
        <v>2</v>
      </c>
      <c r="C12" s="626" t="str">
        <f>'PLANILHA ORÇAMENTÁRIA'!E14</f>
        <v>SERVIÇOS EM TERRA</v>
      </c>
      <c r="D12" s="75">
        <v>0.4</v>
      </c>
      <c r="E12" s="75">
        <v>0.6</v>
      </c>
      <c r="F12" s="630">
        <f>'PLANILHA ORÇAMENTÁRIA'!I14*1.25</f>
        <v>38699.64</v>
      </c>
    </row>
    <row r="13" spans="2:6" ht="30" customHeight="1" thickBot="1" x14ac:dyDescent="0.25">
      <c r="B13" s="625"/>
      <c r="C13" s="627"/>
      <c r="D13" s="76">
        <f>F12*D12</f>
        <v>15479.856</v>
      </c>
      <c r="E13" s="76">
        <f>F12*E12</f>
        <v>23219.784</v>
      </c>
      <c r="F13" s="631"/>
    </row>
    <row r="14" spans="2:6" ht="30" customHeight="1" x14ac:dyDescent="0.2">
      <c r="B14" s="624" t="s">
        <v>695</v>
      </c>
      <c r="C14" s="626" t="str">
        <f>'PLANILHA ORÇAMENTÁRIA'!E21</f>
        <v>DRENAGEM</v>
      </c>
      <c r="D14" s="75">
        <v>0.4</v>
      </c>
      <c r="E14" s="75">
        <v>0.6</v>
      </c>
      <c r="F14" s="630">
        <f>'PLANILHA ORÇAMENTÁRIA'!I21*1.25</f>
        <v>33683.084000000003</v>
      </c>
    </row>
    <row r="15" spans="2:6" ht="30" customHeight="1" thickBot="1" x14ac:dyDescent="0.25">
      <c r="B15" s="625"/>
      <c r="C15" s="627"/>
      <c r="D15" s="76">
        <f>F14*D14</f>
        <v>13473.233600000001</v>
      </c>
      <c r="E15" s="76">
        <f>F14*E14</f>
        <v>20209.850399999999</v>
      </c>
      <c r="F15" s="631"/>
    </row>
    <row r="16" spans="2:6" ht="30" customHeight="1" x14ac:dyDescent="0.2">
      <c r="B16" s="615" t="s">
        <v>599</v>
      </c>
      <c r="C16" s="616"/>
      <c r="D16" s="77">
        <f>SUM(D11,D13,D15)</f>
        <v>31528.140200000002</v>
      </c>
      <c r="E16" s="77">
        <f>SUM(E11,E13,E15)</f>
        <v>43429.634399999995</v>
      </c>
      <c r="F16" s="619">
        <f>SUM(F10:F15)</f>
        <v>74957.774600000004</v>
      </c>
    </row>
    <row r="17" spans="2:6" ht="30" customHeight="1" x14ac:dyDescent="0.2">
      <c r="B17" s="617" t="s">
        <v>282</v>
      </c>
      <c r="C17" s="618"/>
      <c r="D17" s="78">
        <f>D16/F16</f>
        <v>0.42061200947126304</v>
      </c>
      <c r="E17" s="78">
        <f>E16/F16</f>
        <v>0.57938799052873691</v>
      </c>
      <c r="F17" s="619"/>
    </row>
    <row r="18" spans="2:6" ht="30" customHeight="1" x14ac:dyDescent="0.2">
      <c r="B18" s="617" t="s">
        <v>283</v>
      </c>
      <c r="C18" s="618"/>
      <c r="D18" s="79">
        <f>D16</f>
        <v>31528.140200000002</v>
      </c>
      <c r="E18" s="79">
        <f>D18+E16</f>
        <v>74957.774600000004</v>
      </c>
      <c r="F18" s="619">
        <f>F16</f>
        <v>74957.774600000004</v>
      </c>
    </row>
    <row r="19" spans="2:6" ht="30" customHeight="1" thickBot="1" x14ac:dyDescent="0.25">
      <c r="B19" s="628" t="s">
        <v>284</v>
      </c>
      <c r="C19" s="629"/>
      <c r="D19" s="81">
        <f>D18/F16</f>
        <v>0.42061200947126304</v>
      </c>
      <c r="E19" s="81">
        <f>E18/F16</f>
        <v>1</v>
      </c>
      <c r="F19" s="620"/>
    </row>
  </sheetData>
  <mergeCells count="18">
    <mergeCell ref="F18:F19"/>
    <mergeCell ref="B8:F8"/>
    <mergeCell ref="B10:B11"/>
    <mergeCell ref="C10:C11"/>
    <mergeCell ref="B12:B13"/>
    <mergeCell ref="C12:C13"/>
    <mergeCell ref="B14:B15"/>
    <mergeCell ref="C14:C15"/>
    <mergeCell ref="B18:C18"/>
    <mergeCell ref="B19:C19"/>
    <mergeCell ref="F10:F11"/>
    <mergeCell ref="F12:F13"/>
    <mergeCell ref="F14:F15"/>
    <mergeCell ref="B2:B7"/>
    <mergeCell ref="C2:F3"/>
    <mergeCell ref="B16:C16"/>
    <mergeCell ref="B17:C17"/>
    <mergeCell ref="F16:F17"/>
  </mergeCells>
  <pageMargins left="0.9055118110236221" right="0.31496062992125984" top="0.78740157480314965" bottom="0.78740157480314965" header="0.31496062992125984" footer="0.31496062992125984"/>
  <pageSetup paperSize="9" scale="78" fitToHeight="0" orientation="landscape" r:id="rId1"/>
  <headerFooter>
    <oddFooter>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51"/>
  <sheetViews>
    <sheetView view="pageBreakPreview" topLeftCell="A40" zoomScale="70" zoomScaleSheetLayoutView="70" workbookViewId="0">
      <selection activeCell="B8" sqref="B8:M48"/>
    </sheetView>
  </sheetViews>
  <sheetFormatPr defaultColWidth="9.28515625" defaultRowHeight="12.75" x14ac:dyDescent="0.25"/>
  <cols>
    <col min="1" max="1" width="9.28515625" style="16"/>
    <col min="2" max="2" width="13.42578125" style="20" customWidth="1"/>
    <col min="3" max="3" width="52.28515625" style="20" customWidth="1"/>
    <col min="4" max="4" width="17.28515625" style="20" bestFit="1" customWidth="1"/>
    <col min="5" max="5" width="39.7109375" style="16" bestFit="1" customWidth="1"/>
    <col min="6" max="6" width="8.5703125" style="16" bestFit="1" customWidth="1"/>
    <col min="7" max="7" width="7.28515625" style="16" bestFit="1" customWidth="1"/>
    <col min="8" max="8" width="3" style="16" bestFit="1" customWidth="1"/>
    <col min="9" max="9" width="7.28515625" style="16" bestFit="1" customWidth="1"/>
    <col min="10" max="10" width="30.5703125" style="16" bestFit="1" customWidth="1"/>
    <col min="11" max="11" width="11.28515625" style="16" bestFit="1" customWidth="1"/>
    <col min="12" max="12" width="20.7109375" style="16" customWidth="1"/>
    <col min="13" max="13" width="15.28515625" style="16" customWidth="1"/>
    <col min="14" max="14" width="10.42578125" style="16" bestFit="1" customWidth="1"/>
    <col min="15" max="255" width="9.28515625" style="16"/>
    <col min="256" max="256" width="13.42578125" style="16" customWidth="1"/>
    <col min="257" max="257" width="16.7109375" style="16" customWidth="1"/>
    <col min="258" max="258" width="12" style="16" customWidth="1"/>
    <col min="259" max="259" width="64.7109375" style="16" customWidth="1"/>
    <col min="260" max="260" width="9.28515625" style="16"/>
    <col min="261" max="261" width="10.7109375" style="16" customWidth="1"/>
    <col min="262" max="262" width="12.7109375" style="16" customWidth="1"/>
    <col min="263" max="263" width="17.42578125" style="16" customWidth="1"/>
    <col min="264" max="264" width="9.28515625" style="16"/>
    <col min="265" max="266" width="15.42578125" style="16" bestFit="1" customWidth="1"/>
    <col min="267" max="267" width="9.42578125" style="16" bestFit="1" customWidth="1"/>
    <col min="268" max="511" width="9.28515625" style="16"/>
    <col min="512" max="512" width="13.42578125" style="16" customWidth="1"/>
    <col min="513" max="513" width="16.7109375" style="16" customWidth="1"/>
    <col min="514" max="514" width="12" style="16" customWidth="1"/>
    <col min="515" max="515" width="64.7109375" style="16" customWidth="1"/>
    <col min="516" max="516" width="9.28515625" style="16"/>
    <col min="517" max="517" width="10.7109375" style="16" customWidth="1"/>
    <col min="518" max="518" width="12.7109375" style="16" customWidth="1"/>
    <col min="519" max="519" width="17.42578125" style="16" customWidth="1"/>
    <col min="520" max="520" width="9.28515625" style="16"/>
    <col min="521" max="522" width="15.42578125" style="16" bestFit="1" customWidth="1"/>
    <col min="523" max="523" width="9.42578125" style="16" bestFit="1" customWidth="1"/>
    <col min="524" max="767" width="9.28515625" style="16"/>
    <col min="768" max="768" width="13.42578125" style="16" customWidth="1"/>
    <col min="769" max="769" width="16.7109375" style="16" customWidth="1"/>
    <col min="770" max="770" width="12" style="16" customWidth="1"/>
    <col min="771" max="771" width="64.7109375" style="16" customWidth="1"/>
    <col min="772" max="772" width="9.28515625" style="16"/>
    <col min="773" max="773" width="10.7109375" style="16" customWidth="1"/>
    <col min="774" max="774" width="12.7109375" style="16" customWidth="1"/>
    <col min="775" max="775" width="17.42578125" style="16" customWidth="1"/>
    <col min="776" max="776" width="9.28515625" style="16"/>
    <col min="777" max="778" width="15.42578125" style="16" bestFit="1" customWidth="1"/>
    <col min="779" max="779" width="9.42578125" style="16" bestFit="1" customWidth="1"/>
    <col min="780" max="1023" width="9.28515625" style="16"/>
    <col min="1024" max="1024" width="13.42578125" style="16" customWidth="1"/>
    <col min="1025" max="1025" width="16.7109375" style="16" customWidth="1"/>
    <col min="1026" max="1026" width="12" style="16" customWidth="1"/>
    <col min="1027" max="1027" width="64.7109375" style="16" customWidth="1"/>
    <col min="1028" max="1028" width="9.28515625" style="16"/>
    <col min="1029" max="1029" width="10.7109375" style="16" customWidth="1"/>
    <col min="1030" max="1030" width="12.7109375" style="16" customWidth="1"/>
    <col min="1031" max="1031" width="17.42578125" style="16" customWidth="1"/>
    <col min="1032" max="1032" width="9.28515625" style="16"/>
    <col min="1033" max="1034" width="15.42578125" style="16" bestFit="1" customWidth="1"/>
    <col min="1035" max="1035" width="9.42578125" style="16" bestFit="1" customWidth="1"/>
    <col min="1036" max="1279" width="9.28515625" style="16"/>
    <col min="1280" max="1280" width="13.42578125" style="16" customWidth="1"/>
    <col min="1281" max="1281" width="16.7109375" style="16" customWidth="1"/>
    <col min="1282" max="1282" width="12" style="16" customWidth="1"/>
    <col min="1283" max="1283" width="64.7109375" style="16" customWidth="1"/>
    <col min="1284" max="1284" width="9.28515625" style="16"/>
    <col min="1285" max="1285" width="10.7109375" style="16" customWidth="1"/>
    <col min="1286" max="1286" width="12.7109375" style="16" customWidth="1"/>
    <col min="1287" max="1287" width="17.42578125" style="16" customWidth="1"/>
    <col min="1288" max="1288" width="9.28515625" style="16"/>
    <col min="1289" max="1290" width="15.42578125" style="16" bestFit="1" customWidth="1"/>
    <col min="1291" max="1291" width="9.42578125" style="16" bestFit="1" customWidth="1"/>
    <col min="1292" max="1535" width="9.28515625" style="16"/>
    <col min="1536" max="1536" width="13.42578125" style="16" customWidth="1"/>
    <col min="1537" max="1537" width="16.7109375" style="16" customWidth="1"/>
    <col min="1538" max="1538" width="12" style="16" customWidth="1"/>
    <col min="1539" max="1539" width="64.7109375" style="16" customWidth="1"/>
    <col min="1540" max="1540" width="9.28515625" style="16"/>
    <col min="1541" max="1541" width="10.7109375" style="16" customWidth="1"/>
    <col min="1542" max="1542" width="12.7109375" style="16" customWidth="1"/>
    <col min="1543" max="1543" width="17.42578125" style="16" customWidth="1"/>
    <col min="1544" max="1544" width="9.28515625" style="16"/>
    <col min="1545" max="1546" width="15.42578125" style="16" bestFit="1" customWidth="1"/>
    <col min="1547" max="1547" width="9.42578125" style="16" bestFit="1" customWidth="1"/>
    <col min="1548" max="1791" width="9.28515625" style="16"/>
    <col min="1792" max="1792" width="13.42578125" style="16" customWidth="1"/>
    <col min="1793" max="1793" width="16.7109375" style="16" customWidth="1"/>
    <col min="1794" max="1794" width="12" style="16" customWidth="1"/>
    <col min="1795" max="1795" width="64.7109375" style="16" customWidth="1"/>
    <col min="1796" max="1796" width="9.28515625" style="16"/>
    <col min="1797" max="1797" width="10.7109375" style="16" customWidth="1"/>
    <col min="1798" max="1798" width="12.7109375" style="16" customWidth="1"/>
    <col min="1799" max="1799" width="17.42578125" style="16" customWidth="1"/>
    <col min="1800" max="1800" width="9.28515625" style="16"/>
    <col min="1801" max="1802" width="15.42578125" style="16" bestFit="1" customWidth="1"/>
    <col min="1803" max="1803" width="9.42578125" style="16" bestFit="1" customWidth="1"/>
    <col min="1804" max="2047" width="9.28515625" style="16"/>
    <col min="2048" max="2048" width="13.42578125" style="16" customWidth="1"/>
    <col min="2049" max="2049" width="16.7109375" style="16" customWidth="1"/>
    <col min="2050" max="2050" width="12" style="16" customWidth="1"/>
    <col min="2051" max="2051" width="64.7109375" style="16" customWidth="1"/>
    <col min="2052" max="2052" width="9.28515625" style="16"/>
    <col min="2053" max="2053" width="10.7109375" style="16" customWidth="1"/>
    <col min="2054" max="2054" width="12.7109375" style="16" customWidth="1"/>
    <col min="2055" max="2055" width="17.42578125" style="16" customWidth="1"/>
    <col min="2056" max="2056" width="9.28515625" style="16"/>
    <col min="2057" max="2058" width="15.42578125" style="16" bestFit="1" customWidth="1"/>
    <col min="2059" max="2059" width="9.42578125" style="16" bestFit="1" customWidth="1"/>
    <col min="2060" max="2303" width="9.28515625" style="16"/>
    <col min="2304" max="2304" width="13.42578125" style="16" customWidth="1"/>
    <col min="2305" max="2305" width="16.7109375" style="16" customWidth="1"/>
    <col min="2306" max="2306" width="12" style="16" customWidth="1"/>
    <col min="2307" max="2307" width="64.7109375" style="16" customWidth="1"/>
    <col min="2308" max="2308" width="9.28515625" style="16"/>
    <col min="2309" max="2309" width="10.7109375" style="16" customWidth="1"/>
    <col min="2310" max="2310" width="12.7109375" style="16" customWidth="1"/>
    <col min="2311" max="2311" width="17.42578125" style="16" customWidth="1"/>
    <col min="2312" max="2312" width="9.28515625" style="16"/>
    <col min="2313" max="2314" width="15.42578125" style="16" bestFit="1" customWidth="1"/>
    <col min="2315" max="2315" width="9.42578125" style="16" bestFit="1" customWidth="1"/>
    <col min="2316" max="2559" width="9.28515625" style="16"/>
    <col min="2560" max="2560" width="13.42578125" style="16" customWidth="1"/>
    <col min="2561" max="2561" width="16.7109375" style="16" customWidth="1"/>
    <col min="2562" max="2562" width="12" style="16" customWidth="1"/>
    <col min="2563" max="2563" width="64.7109375" style="16" customWidth="1"/>
    <col min="2564" max="2564" width="9.28515625" style="16"/>
    <col min="2565" max="2565" width="10.7109375" style="16" customWidth="1"/>
    <col min="2566" max="2566" width="12.7109375" style="16" customWidth="1"/>
    <col min="2567" max="2567" width="17.42578125" style="16" customWidth="1"/>
    <col min="2568" max="2568" width="9.28515625" style="16"/>
    <col min="2569" max="2570" width="15.42578125" style="16" bestFit="1" customWidth="1"/>
    <col min="2571" max="2571" width="9.42578125" style="16" bestFit="1" customWidth="1"/>
    <col min="2572" max="2815" width="9.28515625" style="16"/>
    <col min="2816" max="2816" width="13.42578125" style="16" customWidth="1"/>
    <col min="2817" max="2817" width="16.7109375" style="16" customWidth="1"/>
    <col min="2818" max="2818" width="12" style="16" customWidth="1"/>
    <col min="2819" max="2819" width="64.7109375" style="16" customWidth="1"/>
    <col min="2820" max="2820" width="9.28515625" style="16"/>
    <col min="2821" max="2821" width="10.7109375" style="16" customWidth="1"/>
    <col min="2822" max="2822" width="12.7109375" style="16" customWidth="1"/>
    <col min="2823" max="2823" width="17.42578125" style="16" customWidth="1"/>
    <col min="2824" max="2824" width="9.28515625" style="16"/>
    <col min="2825" max="2826" width="15.42578125" style="16" bestFit="1" customWidth="1"/>
    <col min="2827" max="2827" width="9.42578125" style="16" bestFit="1" customWidth="1"/>
    <col min="2828" max="3071" width="9.28515625" style="16"/>
    <col min="3072" max="3072" width="13.42578125" style="16" customWidth="1"/>
    <col min="3073" max="3073" width="16.7109375" style="16" customWidth="1"/>
    <col min="3074" max="3074" width="12" style="16" customWidth="1"/>
    <col min="3075" max="3075" width="64.7109375" style="16" customWidth="1"/>
    <col min="3076" max="3076" width="9.28515625" style="16"/>
    <col min="3077" max="3077" width="10.7109375" style="16" customWidth="1"/>
    <col min="3078" max="3078" width="12.7109375" style="16" customWidth="1"/>
    <col min="3079" max="3079" width="17.42578125" style="16" customWidth="1"/>
    <col min="3080" max="3080" width="9.28515625" style="16"/>
    <col min="3081" max="3082" width="15.42578125" style="16" bestFit="1" customWidth="1"/>
    <col min="3083" max="3083" width="9.42578125" style="16" bestFit="1" customWidth="1"/>
    <col min="3084" max="3327" width="9.28515625" style="16"/>
    <col min="3328" max="3328" width="13.42578125" style="16" customWidth="1"/>
    <col min="3329" max="3329" width="16.7109375" style="16" customWidth="1"/>
    <col min="3330" max="3330" width="12" style="16" customWidth="1"/>
    <col min="3331" max="3331" width="64.7109375" style="16" customWidth="1"/>
    <col min="3332" max="3332" width="9.28515625" style="16"/>
    <col min="3333" max="3333" width="10.7109375" style="16" customWidth="1"/>
    <col min="3334" max="3334" width="12.7109375" style="16" customWidth="1"/>
    <col min="3335" max="3335" width="17.42578125" style="16" customWidth="1"/>
    <col min="3336" max="3336" width="9.28515625" style="16"/>
    <col min="3337" max="3338" width="15.42578125" style="16" bestFit="1" customWidth="1"/>
    <col min="3339" max="3339" width="9.42578125" style="16" bestFit="1" customWidth="1"/>
    <col min="3340" max="3583" width="9.28515625" style="16"/>
    <col min="3584" max="3584" width="13.42578125" style="16" customWidth="1"/>
    <col min="3585" max="3585" width="16.7109375" style="16" customWidth="1"/>
    <col min="3586" max="3586" width="12" style="16" customWidth="1"/>
    <col min="3587" max="3587" width="64.7109375" style="16" customWidth="1"/>
    <col min="3588" max="3588" width="9.28515625" style="16"/>
    <col min="3589" max="3589" width="10.7109375" style="16" customWidth="1"/>
    <col min="3590" max="3590" width="12.7109375" style="16" customWidth="1"/>
    <col min="3591" max="3591" width="17.42578125" style="16" customWidth="1"/>
    <col min="3592" max="3592" width="9.28515625" style="16"/>
    <col min="3593" max="3594" width="15.42578125" style="16" bestFit="1" customWidth="1"/>
    <col min="3595" max="3595" width="9.42578125" style="16" bestFit="1" customWidth="1"/>
    <col min="3596" max="3839" width="9.28515625" style="16"/>
    <col min="3840" max="3840" width="13.42578125" style="16" customWidth="1"/>
    <col min="3841" max="3841" width="16.7109375" style="16" customWidth="1"/>
    <col min="3842" max="3842" width="12" style="16" customWidth="1"/>
    <col min="3843" max="3843" width="64.7109375" style="16" customWidth="1"/>
    <col min="3844" max="3844" width="9.28515625" style="16"/>
    <col min="3845" max="3845" width="10.7109375" style="16" customWidth="1"/>
    <col min="3846" max="3846" width="12.7109375" style="16" customWidth="1"/>
    <col min="3847" max="3847" width="17.42578125" style="16" customWidth="1"/>
    <col min="3848" max="3848" width="9.28515625" style="16"/>
    <col min="3849" max="3850" width="15.42578125" style="16" bestFit="1" customWidth="1"/>
    <col min="3851" max="3851" width="9.42578125" style="16" bestFit="1" customWidth="1"/>
    <col min="3852" max="4095" width="9.28515625" style="16"/>
    <col min="4096" max="4096" width="13.42578125" style="16" customWidth="1"/>
    <col min="4097" max="4097" width="16.7109375" style="16" customWidth="1"/>
    <col min="4098" max="4098" width="12" style="16" customWidth="1"/>
    <col min="4099" max="4099" width="64.7109375" style="16" customWidth="1"/>
    <col min="4100" max="4100" width="9.28515625" style="16"/>
    <col min="4101" max="4101" width="10.7109375" style="16" customWidth="1"/>
    <col min="4102" max="4102" width="12.7109375" style="16" customWidth="1"/>
    <col min="4103" max="4103" width="17.42578125" style="16" customWidth="1"/>
    <col min="4104" max="4104" width="9.28515625" style="16"/>
    <col min="4105" max="4106" width="15.42578125" style="16" bestFit="1" customWidth="1"/>
    <col min="4107" max="4107" width="9.42578125" style="16" bestFit="1" customWidth="1"/>
    <col min="4108" max="4351" width="9.28515625" style="16"/>
    <col min="4352" max="4352" width="13.42578125" style="16" customWidth="1"/>
    <col min="4353" max="4353" width="16.7109375" style="16" customWidth="1"/>
    <col min="4354" max="4354" width="12" style="16" customWidth="1"/>
    <col min="4355" max="4355" width="64.7109375" style="16" customWidth="1"/>
    <col min="4356" max="4356" width="9.28515625" style="16"/>
    <col min="4357" max="4357" width="10.7109375" style="16" customWidth="1"/>
    <col min="4358" max="4358" width="12.7109375" style="16" customWidth="1"/>
    <col min="4359" max="4359" width="17.42578125" style="16" customWidth="1"/>
    <col min="4360" max="4360" width="9.28515625" style="16"/>
    <col min="4361" max="4362" width="15.42578125" style="16" bestFit="1" customWidth="1"/>
    <col min="4363" max="4363" width="9.42578125" style="16" bestFit="1" customWidth="1"/>
    <col min="4364" max="4607" width="9.28515625" style="16"/>
    <col min="4608" max="4608" width="13.42578125" style="16" customWidth="1"/>
    <col min="4609" max="4609" width="16.7109375" style="16" customWidth="1"/>
    <col min="4610" max="4610" width="12" style="16" customWidth="1"/>
    <col min="4611" max="4611" width="64.7109375" style="16" customWidth="1"/>
    <col min="4612" max="4612" width="9.28515625" style="16"/>
    <col min="4613" max="4613" width="10.7109375" style="16" customWidth="1"/>
    <col min="4614" max="4614" width="12.7109375" style="16" customWidth="1"/>
    <col min="4615" max="4615" width="17.42578125" style="16" customWidth="1"/>
    <col min="4616" max="4616" width="9.28515625" style="16"/>
    <col min="4617" max="4618" width="15.42578125" style="16" bestFit="1" customWidth="1"/>
    <col min="4619" max="4619" width="9.42578125" style="16" bestFit="1" customWidth="1"/>
    <col min="4620" max="4863" width="9.28515625" style="16"/>
    <col min="4864" max="4864" width="13.42578125" style="16" customWidth="1"/>
    <col min="4865" max="4865" width="16.7109375" style="16" customWidth="1"/>
    <col min="4866" max="4866" width="12" style="16" customWidth="1"/>
    <col min="4867" max="4867" width="64.7109375" style="16" customWidth="1"/>
    <col min="4868" max="4868" width="9.28515625" style="16"/>
    <col min="4869" max="4869" width="10.7109375" style="16" customWidth="1"/>
    <col min="4870" max="4870" width="12.7109375" style="16" customWidth="1"/>
    <col min="4871" max="4871" width="17.42578125" style="16" customWidth="1"/>
    <col min="4872" max="4872" width="9.28515625" style="16"/>
    <col min="4873" max="4874" width="15.42578125" style="16" bestFit="1" customWidth="1"/>
    <col min="4875" max="4875" width="9.42578125" style="16" bestFit="1" customWidth="1"/>
    <col min="4876" max="5119" width="9.28515625" style="16"/>
    <col min="5120" max="5120" width="13.42578125" style="16" customWidth="1"/>
    <col min="5121" max="5121" width="16.7109375" style="16" customWidth="1"/>
    <col min="5122" max="5122" width="12" style="16" customWidth="1"/>
    <col min="5123" max="5123" width="64.7109375" style="16" customWidth="1"/>
    <col min="5124" max="5124" width="9.28515625" style="16"/>
    <col min="5125" max="5125" width="10.7109375" style="16" customWidth="1"/>
    <col min="5126" max="5126" width="12.7109375" style="16" customWidth="1"/>
    <col min="5127" max="5127" width="17.42578125" style="16" customWidth="1"/>
    <col min="5128" max="5128" width="9.28515625" style="16"/>
    <col min="5129" max="5130" width="15.42578125" style="16" bestFit="1" customWidth="1"/>
    <col min="5131" max="5131" width="9.42578125" style="16" bestFit="1" customWidth="1"/>
    <col min="5132" max="5375" width="9.28515625" style="16"/>
    <col min="5376" max="5376" width="13.42578125" style="16" customWidth="1"/>
    <col min="5377" max="5377" width="16.7109375" style="16" customWidth="1"/>
    <col min="5378" max="5378" width="12" style="16" customWidth="1"/>
    <col min="5379" max="5379" width="64.7109375" style="16" customWidth="1"/>
    <col min="5380" max="5380" width="9.28515625" style="16"/>
    <col min="5381" max="5381" width="10.7109375" style="16" customWidth="1"/>
    <col min="5382" max="5382" width="12.7109375" style="16" customWidth="1"/>
    <col min="5383" max="5383" width="17.42578125" style="16" customWidth="1"/>
    <col min="5384" max="5384" width="9.28515625" style="16"/>
    <col min="5385" max="5386" width="15.42578125" style="16" bestFit="1" customWidth="1"/>
    <col min="5387" max="5387" width="9.42578125" style="16" bestFit="1" customWidth="1"/>
    <col min="5388" max="5631" width="9.28515625" style="16"/>
    <col min="5632" max="5632" width="13.42578125" style="16" customWidth="1"/>
    <col min="5633" max="5633" width="16.7109375" style="16" customWidth="1"/>
    <col min="5634" max="5634" width="12" style="16" customWidth="1"/>
    <col min="5635" max="5635" width="64.7109375" style="16" customWidth="1"/>
    <col min="5636" max="5636" width="9.28515625" style="16"/>
    <col min="5637" max="5637" width="10.7109375" style="16" customWidth="1"/>
    <col min="5638" max="5638" width="12.7109375" style="16" customWidth="1"/>
    <col min="5639" max="5639" width="17.42578125" style="16" customWidth="1"/>
    <col min="5640" max="5640" width="9.28515625" style="16"/>
    <col min="5641" max="5642" width="15.42578125" style="16" bestFit="1" customWidth="1"/>
    <col min="5643" max="5643" width="9.42578125" style="16" bestFit="1" customWidth="1"/>
    <col min="5644" max="5887" width="9.28515625" style="16"/>
    <col min="5888" max="5888" width="13.42578125" style="16" customWidth="1"/>
    <col min="5889" max="5889" width="16.7109375" style="16" customWidth="1"/>
    <col min="5890" max="5890" width="12" style="16" customWidth="1"/>
    <col min="5891" max="5891" width="64.7109375" style="16" customWidth="1"/>
    <col min="5892" max="5892" width="9.28515625" style="16"/>
    <col min="5893" max="5893" width="10.7109375" style="16" customWidth="1"/>
    <col min="5894" max="5894" width="12.7109375" style="16" customWidth="1"/>
    <col min="5895" max="5895" width="17.42578125" style="16" customWidth="1"/>
    <col min="5896" max="5896" width="9.28515625" style="16"/>
    <col min="5897" max="5898" width="15.42578125" style="16" bestFit="1" customWidth="1"/>
    <col min="5899" max="5899" width="9.42578125" style="16" bestFit="1" customWidth="1"/>
    <col min="5900" max="6143" width="9.28515625" style="16"/>
    <col min="6144" max="6144" width="13.42578125" style="16" customWidth="1"/>
    <col min="6145" max="6145" width="16.7109375" style="16" customWidth="1"/>
    <col min="6146" max="6146" width="12" style="16" customWidth="1"/>
    <col min="6147" max="6147" width="64.7109375" style="16" customWidth="1"/>
    <col min="6148" max="6148" width="9.28515625" style="16"/>
    <col min="6149" max="6149" width="10.7109375" style="16" customWidth="1"/>
    <col min="6150" max="6150" width="12.7109375" style="16" customWidth="1"/>
    <col min="6151" max="6151" width="17.42578125" style="16" customWidth="1"/>
    <col min="6152" max="6152" width="9.28515625" style="16"/>
    <col min="6153" max="6154" width="15.42578125" style="16" bestFit="1" customWidth="1"/>
    <col min="6155" max="6155" width="9.42578125" style="16" bestFit="1" customWidth="1"/>
    <col min="6156" max="6399" width="9.28515625" style="16"/>
    <col min="6400" max="6400" width="13.42578125" style="16" customWidth="1"/>
    <col min="6401" max="6401" width="16.7109375" style="16" customWidth="1"/>
    <col min="6402" max="6402" width="12" style="16" customWidth="1"/>
    <col min="6403" max="6403" width="64.7109375" style="16" customWidth="1"/>
    <col min="6404" max="6404" width="9.28515625" style="16"/>
    <col min="6405" max="6405" width="10.7109375" style="16" customWidth="1"/>
    <col min="6406" max="6406" width="12.7109375" style="16" customWidth="1"/>
    <col min="6407" max="6407" width="17.42578125" style="16" customWidth="1"/>
    <col min="6408" max="6408" width="9.28515625" style="16"/>
    <col min="6409" max="6410" width="15.42578125" style="16" bestFit="1" customWidth="1"/>
    <col min="6411" max="6411" width="9.42578125" style="16" bestFit="1" customWidth="1"/>
    <col min="6412" max="6655" width="9.28515625" style="16"/>
    <col min="6656" max="6656" width="13.42578125" style="16" customWidth="1"/>
    <col min="6657" max="6657" width="16.7109375" style="16" customWidth="1"/>
    <col min="6658" max="6658" width="12" style="16" customWidth="1"/>
    <col min="6659" max="6659" width="64.7109375" style="16" customWidth="1"/>
    <col min="6660" max="6660" width="9.28515625" style="16"/>
    <col min="6661" max="6661" width="10.7109375" style="16" customWidth="1"/>
    <col min="6662" max="6662" width="12.7109375" style="16" customWidth="1"/>
    <col min="6663" max="6663" width="17.42578125" style="16" customWidth="1"/>
    <col min="6664" max="6664" width="9.28515625" style="16"/>
    <col min="6665" max="6666" width="15.42578125" style="16" bestFit="1" customWidth="1"/>
    <col min="6667" max="6667" width="9.42578125" style="16" bestFit="1" customWidth="1"/>
    <col min="6668" max="6911" width="9.28515625" style="16"/>
    <col min="6912" max="6912" width="13.42578125" style="16" customWidth="1"/>
    <col min="6913" max="6913" width="16.7109375" style="16" customWidth="1"/>
    <col min="6914" max="6914" width="12" style="16" customWidth="1"/>
    <col min="6915" max="6915" width="64.7109375" style="16" customWidth="1"/>
    <col min="6916" max="6916" width="9.28515625" style="16"/>
    <col min="6917" max="6917" width="10.7109375" style="16" customWidth="1"/>
    <col min="6918" max="6918" width="12.7109375" style="16" customWidth="1"/>
    <col min="6919" max="6919" width="17.42578125" style="16" customWidth="1"/>
    <col min="6920" max="6920" width="9.28515625" style="16"/>
    <col min="6921" max="6922" width="15.42578125" style="16" bestFit="1" customWidth="1"/>
    <col min="6923" max="6923" width="9.42578125" style="16" bestFit="1" customWidth="1"/>
    <col min="6924" max="7167" width="9.28515625" style="16"/>
    <col min="7168" max="7168" width="13.42578125" style="16" customWidth="1"/>
    <col min="7169" max="7169" width="16.7109375" style="16" customWidth="1"/>
    <col min="7170" max="7170" width="12" style="16" customWidth="1"/>
    <col min="7171" max="7171" width="64.7109375" style="16" customWidth="1"/>
    <col min="7172" max="7172" width="9.28515625" style="16"/>
    <col min="7173" max="7173" width="10.7109375" style="16" customWidth="1"/>
    <col min="7174" max="7174" width="12.7109375" style="16" customWidth="1"/>
    <col min="7175" max="7175" width="17.42578125" style="16" customWidth="1"/>
    <col min="7176" max="7176" width="9.28515625" style="16"/>
    <col min="7177" max="7178" width="15.42578125" style="16" bestFit="1" customWidth="1"/>
    <col min="7179" max="7179" width="9.42578125" style="16" bestFit="1" customWidth="1"/>
    <col min="7180" max="7423" width="9.28515625" style="16"/>
    <col min="7424" max="7424" width="13.42578125" style="16" customWidth="1"/>
    <col min="7425" max="7425" width="16.7109375" style="16" customWidth="1"/>
    <col min="7426" max="7426" width="12" style="16" customWidth="1"/>
    <col min="7427" max="7427" width="64.7109375" style="16" customWidth="1"/>
    <col min="7428" max="7428" width="9.28515625" style="16"/>
    <col min="7429" max="7429" width="10.7109375" style="16" customWidth="1"/>
    <col min="7430" max="7430" width="12.7109375" style="16" customWidth="1"/>
    <col min="7431" max="7431" width="17.42578125" style="16" customWidth="1"/>
    <col min="7432" max="7432" width="9.28515625" style="16"/>
    <col min="7433" max="7434" width="15.42578125" style="16" bestFit="1" customWidth="1"/>
    <col min="7435" max="7435" width="9.42578125" style="16" bestFit="1" customWidth="1"/>
    <col min="7436" max="7679" width="9.28515625" style="16"/>
    <col min="7680" max="7680" width="13.42578125" style="16" customWidth="1"/>
    <col min="7681" max="7681" width="16.7109375" style="16" customWidth="1"/>
    <col min="7682" max="7682" width="12" style="16" customWidth="1"/>
    <col min="7683" max="7683" width="64.7109375" style="16" customWidth="1"/>
    <col min="7684" max="7684" width="9.28515625" style="16"/>
    <col min="7685" max="7685" width="10.7109375" style="16" customWidth="1"/>
    <col min="7686" max="7686" width="12.7109375" style="16" customWidth="1"/>
    <col min="7687" max="7687" width="17.42578125" style="16" customWidth="1"/>
    <col min="7688" max="7688" width="9.28515625" style="16"/>
    <col min="7689" max="7690" width="15.42578125" style="16" bestFit="1" customWidth="1"/>
    <col min="7691" max="7691" width="9.42578125" style="16" bestFit="1" customWidth="1"/>
    <col min="7692" max="7935" width="9.28515625" style="16"/>
    <col min="7936" max="7936" width="13.42578125" style="16" customWidth="1"/>
    <col min="7937" max="7937" width="16.7109375" style="16" customWidth="1"/>
    <col min="7938" max="7938" width="12" style="16" customWidth="1"/>
    <col min="7939" max="7939" width="64.7109375" style="16" customWidth="1"/>
    <col min="7940" max="7940" width="9.28515625" style="16"/>
    <col min="7941" max="7941" width="10.7109375" style="16" customWidth="1"/>
    <col min="7942" max="7942" width="12.7109375" style="16" customWidth="1"/>
    <col min="7943" max="7943" width="17.42578125" style="16" customWidth="1"/>
    <col min="7944" max="7944" width="9.28515625" style="16"/>
    <col min="7945" max="7946" width="15.42578125" style="16" bestFit="1" customWidth="1"/>
    <col min="7947" max="7947" width="9.42578125" style="16" bestFit="1" customWidth="1"/>
    <col min="7948" max="8191" width="9.28515625" style="16"/>
    <col min="8192" max="8192" width="13.42578125" style="16" customWidth="1"/>
    <col min="8193" max="8193" width="16.7109375" style="16" customWidth="1"/>
    <col min="8194" max="8194" width="12" style="16" customWidth="1"/>
    <col min="8195" max="8195" width="64.7109375" style="16" customWidth="1"/>
    <col min="8196" max="8196" width="9.28515625" style="16"/>
    <col min="8197" max="8197" width="10.7109375" style="16" customWidth="1"/>
    <col min="8198" max="8198" width="12.7109375" style="16" customWidth="1"/>
    <col min="8199" max="8199" width="17.42578125" style="16" customWidth="1"/>
    <col min="8200" max="8200" width="9.28515625" style="16"/>
    <col min="8201" max="8202" width="15.42578125" style="16" bestFit="1" customWidth="1"/>
    <col min="8203" max="8203" width="9.42578125" style="16" bestFit="1" customWidth="1"/>
    <col min="8204" max="8447" width="9.28515625" style="16"/>
    <col min="8448" max="8448" width="13.42578125" style="16" customWidth="1"/>
    <col min="8449" max="8449" width="16.7109375" style="16" customWidth="1"/>
    <col min="8450" max="8450" width="12" style="16" customWidth="1"/>
    <col min="8451" max="8451" width="64.7109375" style="16" customWidth="1"/>
    <col min="8452" max="8452" width="9.28515625" style="16"/>
    <col min="8453" max="8453" width="10.7109375" style="16" customWidth="1"/>
    <col min="8454" max="8454" width="12.7109375" style="16" customWidth="1"/>
    <col min="8455" max="8455" width="17.42578125" style="16" customWidth="1"/>
    <col min="8456" max="8456" width="9.28515625" style="16"/>
    <col min="8457" max="8458" width="15.42578125" style="16" bestFit="1" customWidth="1"/>
    <col min="8459" max="8459" width="9.42578125" style="16" bestFit="1" customWidth="1"/>
    <col min="8460" max="8703" width="9.28515625" style="16"/>
    <col min="8704" max="8704" width="13.42578125" style="16" customWidth="1"/>
    <col min="8705" max="8705" width="16.7109375" style="16" customWidth="1"/>
    <col min="8706" max="8706" width="12" style="16" customWidth="1"/>
    <col min="8707" max="8707" width="64.7109375" style="16" customWidth="1"/>
    <col min="8708" max="8708" width="9.28515625" style="16"/>
    <col min="8709" max="8709" width="10.7109375" style="16" customWidth="1"/>
    <col min="8710" max="8710" width="12.7109375" style="16" customWidth="1"/>
    <col min="8711" max="8711" width="17.42578125" style="16" customWidth="1"/>
    <col min="8712" max="8712" width="9.28515625" style="16"/>
    <col min="8713" max="8714" width="15.42578125" style="16" bestFit="1" customWidth="1"/>
    <col min="8715" max="8715" width="9.42578125" style="16" bestFit="1" customWidth="1"/>
    <col min="8716" max="8959" width="9.28515625" style="16"/>
    <col min="8960" max="8960" width="13.42578125" style="16" customWidth="1"/>
    <col min="8961" max="8961" width="16.7109375" style="16" customWidth="1"/>
    <col min="8962" max="8962" width="12" style="16" customWidth="1"/>
    <col min="8963" max="8963" width="64.7109375" style="16" customWidth="1"/>
    <col min="8964" max="8964" width="9.28515625" style="16"/>
    <col min="8965" max="8965" width="10.7109375" style="16" customWidth="1"/>
    <col min="8966" max="8966" width="12.7109375" style="16" customWidth="1"/>
    <col min="8967" max="8967" width="17.42578125" style="16" customWidth="1"/>
    <col min="8968" max="8968" width="9.28515625" style="16"/>
    <col min="8969" max="8970" width="15.42578125" style="16" bestFit="1" customWidth="1"/>
    <col min="8971" max="8971" width="9.42578125" style="16" bestFit="1" customWidth="1"/>
    <col min="8972" max="9215" width="9.28515625" style="16"/>
    <col min="9216" max="9216" width="13.42578125" style="16" customWidth="1"/>
    <col min="9217" max="9217" width="16.7109375" style="16" customWidth="1"/>
    <col min="9218" max="9218" width="12" style="16" customWidth="1"/>
    <col min="9219" max="9219" width="64.7109375" style="16" customWidth="1"/>
    <col min="9220" max="9220" width="9.28515625" style="16"/>
    <col min="9221" max="9221" width="10.7109375" style="16" customWidth="1"/>
    <col min="9222" max="9222" width="12.7109375" style="16" customWidth="1"/>
    <col min="9223" max="9223" width="17.42578125" style="16" customWidth="1"/>
    <col min="9224" max="9224" width="9.28515625" style="16"/>
    <col min="9225" max="9226" width="15.42578125" style="16" bestFit="1" customWidth="1"/>
    <col min="9227" max="9227" width="9.42578125" style="16" bestFit="1" customWidth="1"/>
    <col min="9228" max="9471" width="9.28515625" style="16"/>
    <col min="9472" max="9472" width="13.42578125" style="16" customWidth="1"/>
    <col min="9473" max="9473" width="16.7109375" style="16" customWidth="1"/>
    <col min="9474" max="9474" width="12" style="16" customWidth="1"/>
    <col min="9475" max="9475" width="64.7109375" style="16" customWidth="1"/>
    <col min="9476" max="9476" width="9.28515625" style="16"/>
    <col min="9477" max="9477" width="10.7109375" style="16" customWidth="1"/>
    <col min="9478" max="9478" width="12.7109375" style="16" customWidth="1"/>
    <col min="9479" max="9479" width="17.42578125" style="16" customWidth="1"/>
    <col min="9480" max="9480" width="9.28515625" style="16"/>
    <col min="9481" max="9482" width="15.42578125" style="16" bestFit="1" customWidth="1"/>
    <col min="9483" max="9483" width="9.42578125" style="16" bestFit="1" customWidth="1"/>
    <col min="9484" max="9727" width="9.28515625" style="16"/>
    <col min="9728" max="9728" width="13.42578125" style="16" customWidth="1"/>
    <col min="9729" max="9729" width="16.7109375" style="16" customWidth="1"/>
    <col min="9730" max="9730" width="12" style="16" customWidth="1"/>
    <col min="9731" max="9731" width="64.7109375" style="16" customWidth="1"/>
    <col min="9732" max="9732" width="9.28515625" style="16"/>
    <col min="9733" max="9733" width="10.7109375" style="16" customWidth="1"/>
    <col min="9734" max="9734" width="12.7109375" style="16" customWidth="1"/>
    <col min="9735" max="9735" width="17.42578125" style="16" customWidth="1"/>
    <col min="9736" max="9736" width="9.28515625" style="16"/>
    <col min="9737" max="9738" width="15.42578125" style="16" bestFit="1" customWidth="1"/>
    <col min="9739" max="9739" width="9.42578125" style="16" bestFit="1" customWidth="1"/>
    <col min="9740" max="9983" width="9.28515625" style="16"/>
    <col min="9984" max="9984" width="13.42578125" style="16" customWidth="1"/>
    <col min="9985" max="9985" width="16.7109375" style="16" customWidth="1"/>
    <col min="9986" max="9986" width="12" style="16" customWidth="1"/>
    <col min="9987" max="9987" width="64.7109375" style="16" customWidth="1"/>
    <col min="9988" max="9988" width="9.28515625" style="16"/>
    <col min="9989" max="9989" width="10.7109375" style="16" customWidth="1"/>
    <col min="9990" max="9990" width="12.7109375" style="16" customWidth="1"/>
    <col min="9991" max="9991" width="17.42578125" style="16" customWidth="1"/>
    <col min="9992" max="9992" width="9.28515625" style="16"/>
    <col min="9993" max="9994" width="15.42578125" style="16" bestFit="1" customWidth="1"/>
    <col min="9995" max="9995" width="9.42578125" style="16" bestFit="1" customWidth="1"/>
    <col min="9996" max="10239" width="9.28515625" style="16"/>
    <col min="10240" max="10240" width="13.42578125" style="16" customWidth="1"/>
    <col min="10241" max="10241" width="16.7109375" style="16" customWidth="1"/>
    <col min="10242" max="10242" width="12" style="16" customWidth="1"/>
    <col min="10243" max="10243" width="64.7109375" style="16" customWidth="1"/>
    <col min="10244" max="10244" width="9.28515625" style="16"/>
    <col min="10245" max="10245" width="10.7109375" style="16" customWidth="1"/>
    <col min="10246" max="10246" width="12.7109375" style="16" customWidth="1"/>
    <col min="10247" max="10247" width="17.42578125" style="16" customWidth="1"/>
    <col min="10248" max="10248" width="9.28515625" style="16"/>
    <col min="10249" max="10250" width="15.42578125" style="16" bestFit="1" customWidth="1"/>
    <col min="10251" max="10251" width="9.42578125" style="16" bestFit="1" customWidth="1"/>
    <col min="10252" max="10495" width="9.28515625" style="16"/>
    <col min="10496" max="10496" width="13.42578125" style="16" customWidth="1"/>
    <col min="10497" max="10497" width="16.7109375" style="16" customWidth="1"/>
    <col min="10498" max="10498" width="12" style="16" customWidth="1"/>
    <col min="10499" max="10499" width="64.7109375" style="16" customWidth="1"/>
    <col min="10500" max="10500" width="9.28515625" style="16"/>
    <col min="10501" max="10501" width="10.7109375" style="16" customWidth="1"/>
    <col min="10502" max="10502" width="12.7109375" style="16" customWidth="1"/>
    <col min="10503" max="10503" width="17.42578125" style="16" customWidth="1"/>
    <col min="10504" max="10504" width="9.28515625" style="16"/>
    <col min="10505" max="10506" width="15.42578125" style="16" bestFit="1" customWidth="1"/>
    <col min="10507" max="10507" width="9.42578125" style="16" bestFit="1" customWidth="1"/>
    <col min="10508" max="10751" width="9.28515625" style="16"/>
    <col min="10752" max="10752" width="13.42578125" style="16" customWidth="1"/>
    <col min="10753" max="10753" width="16.7109375" style="16" customWidth="1"/>
    <col min="10754" max="10754" width="12" style="16" customWidth="1"/>
    <col min="10755" max="10755" width="64.7109375" style="16" customWidth="1"/>
    <col min="10756" max="10756" width="9.28515625" style="16"/>
    <col min="10757" max="10757" width="10.7109375" style="16" customWidth="1"/>
    <col min="10758" max="10758" width="12.7109375" style="16" customWidth="1"/>
    <col min="10759" max="10759" width="17.42578125" style="16" customWidth="1"/>
    <col min="10760" max="10760" width="9.28515625" style="16"/>
    <col min="10761" max="10762" width="15.42578125" style="16" bestFit="1" customWidth="1"/>
    <col min="10763" max="10763" width="9.42578125" style="16" bestFit="1" customWidth="1"/>
    <col min="10764" max="11007" width="9.28515625" style="16"/>
    <col min="11008" max="11008" width="13.42578125" style="16" customWidth="1"/>
    <col min="11009" max="11009" width="16.7109375" style="16" customWidth="1"/>
    <col min="11010" max="11010" width="12" style="16" customWidth="1"/>
    <col min="11011" max="11011" width="64.7109375" style="16" customWidth="1"/>
    <col min="11012" max="11012" width="9.28515625" style="16"/>
    <col min="11013" max="11013" width="10.7109375" style="16" customWidth="1"/>
    <col min="11014" max="11014" width="12.7109375" style="16" customWidth="1"/>
    <col min="11015" max="11015" width="17.42578125" style="16" customWidth="1"/>
    <col min="11016" max="11016" width="9.28515625" style="16"/>
    <col min="11017" max="11018" width="15.42578125" style="16" bestFit="1" customWidth="1"/>
    <col min="11019" max="11019" width="9.42578125" style="16" bestFit="1" customWidth="1"/>
    <col min="11020" max="11263" width="9.28515625" style="16"/>
    <col min="11264" max="11264" width="13.42578125" style="16" customWidth="1"/>
    <col min="11265" max="11265" width="16.7109375" style="16" customWidth="1"/>
    <col min="11266" max="11266" width="12" style="16" customWidth="1"/>
    <col min="11267" max="11267" width="64.7109375" style="16" customWidth="1"/>
    <col min="11268" max="11268" width="9.28515625" style="16"/>
    <col min="11269" max="11269" width="10.7109375" style="16" customWidth="1"/>
    <col min="11270" max="11270" width="12.7109375" style="16" customWidth="1"/>
    <col min="11271" max="11271" width="17.42578125" style="16" customWidth="1"/>
    <col min="11272" max="11272" width="9.28515625" style="16"/>
    <col min="11273" max="11274" width="15.42578125" style="16" bestFit="1" customWidth="1"/>
    <col min="11275" max="11275" width="9.42578125" style="16" bestFit="1" customWidth="1"/>
    <col min="11276" max="11519" width="9.28515625" style="16"/>
    <col min="11520" max="11520" width="13.42578125" style="16" customWidth="1"/>
    <col min="11521" max="11521" width="16.7109375" style="16" customWidth="1"/>
    <col min="11522" max="11522" width="12" style="16" customWidth="1"/>
    <col min="11523" max="11523" width="64.7109375" style="16" customWidth="1"/>
    <col min="11524" max="11524" width="9.28515625" style="16"/>
    <col min="11525" max="11525" width="10.7109375" style="16" customWidth="1"/>
    <col min="11526" max="11526" width="12.7109375" style="16" customWidth="1"/>
    <col min="11527" max="11527" width="17.42578125" style="16" customWidth="1"/>
    <col min="11528" max="11528" width="9.28515625" style="16"/>
    <col min="11529" max="11530" width="15.42578125" style="16" bestFit="1" customWidth="1"/>
    <col min="11531" max="11531" width="9.42578125" style="16" bestFit="1" customWidth="1"/>
    <col min="11532" max="11775" width="9.28515625" style="16"/>
    <col min="11776" max="11776" width="13.42578125" style="16" customWidth="1"/>
    <col min="11777" max="11777" width="16.7109375" style="16" customWidth="1"/>
    <col min="11778" max="11778" width="12" style="16" customWidth="1"/>
    <col min="11779" max="11779" width="64.7109375" style="16" customWidth="1"/>
    <col min="11780" max="11780" width="9.28515625" style="16"/>
    <col min="11781" max="11781" width="10.7109375" style="16" customWidth="1"/>
    <col min="11782" max="11782" width="12.7109375" style="16" customWidth="1"/>
    <col min="11783" max="11783" width="17.42578125" style="16" customWidth="1"/>
    <col min="11784" max="11784" width="9.28515625" style="16"/>
    <col min="11785" max="11786" width="15.42578125" style="16" bestFit="1" customWidth="1"/>
    <col min="11787" max="11787" width="9.42578125" style="16" bestFit="1" customWidth="1"/>
    <col min="11788" max="12031" width="9.28515625" style="16"/>
    <col min="12032" max="12032" width="13.42578125" style="16" customWidth="1"/>
    <col min="12033" max="12033" width="16.7109375" style="16" customWidth="1"/>
    <col min="12034" max="12034" width="12" style="16" customWidth="1"/>
    <col min="12035" max="12035" width="64.7109375" style="16" customWidth="1"/>
    <col min="12036" max="12036" width="9.28515625" style="16"/>
    <col min="12037" max="12037" width="10.7109375" style="16" customWidth="1"/>
    <col min="12038" max="12038" width="12.7109375" style="16" customWidth="1"/>
    <col min="12039" max="12039" width="17.42578125" style="16" customWidth="1"/>
    <col min="12040" max="12040" width="9.28515625" style="16"/>
    <col min="12041" max="12042" width="15.42578125" style="16" bestFit="1" customWidth="1"/>
    <col min="12043" max="12043" width="9.42578125" style="16" bestFit="1" customWidth="1"/>
    <col min="12044" max="12287" width="9.28515625" style="16"/>
    <col min="12288" max="12288" width="13.42578125" style="16" customWidth="1"/>
    <col min="12289" max="12289" width="16.7109375" style="16" customWidth="1"/>
    <col min="12290" max="12290" width="12" style="16" customWidth="1"/>
    <col min="12291" max="12291" width="64.7109375" style="16" customWidth="1"/>
    <col min="12292" max="12292" width="9.28515625" style="16"/>
    <col min="12293" max="12293" width="10.7109375" style="16" customWidth="1"/>
    <col min="12294" max="12294" width="12.7109375" style="16" customWidth="1"/>
    <col min="12295" max="12295" width="17.42578125" style="16" customWidth="1"/>
    <col min="12296" max="12296" width="9.28515625" style="16"/>
    <col min="12297" max="12298" width="15.42578125" style="16" bestFit="1" customWidth="1"/>
    <col min="12299" max="12299" width="9.42578125" style="16" bestFit="1" customWidth="1"/>
    <col min="12300" max="12543" width="9.28515625" style="16"/>
    <col min="12544" max="12544" width="13.42578125" style="16" customWidth="1"/>
    <col min="12545" max="12545" width="16.7109375" style="16" customWidth="1"/>
    <col min="12546" max="12546" width="12" style="16" customWidth="1"/>
    <col min="12547" max="12547" width="64.7109375" style="16" customWidth="1"/>
    <col min="12548" max="12548" width="9.28515625" style="16"/>
    <col min="12549" max="12549" width="10.7109375" style="16" customWidth="1"/>
    <col min="12550" max="12550" width="12.7109375" style="16" customWidth="1"/>
    <col min="12551" max="12551" width="17.42578125" style="16" customWidth="1"/>
    <col min="12552" max="12552" width="9.28515625" style="16"/>
    <col min="12553" max="12554" width="15.42578125" style="16" bestFit="1" customWidth="1"/>
    <col min="12555" max="12555" width="9.42578125" style="16" bestFit="1" customWidth="1"/>
    <col min="12556" max="12799" width="9.28515625" style="16"/>
    <col min="12800" max="12800" width="13.42578125" style="16" customWidth="1"/>
    <col min="12801" max="12801" width="16.7109375" style="16" customWidth="1"/>
    <col min="12802" max="12802" width="12" style="16" customWidth="1"/>
    <col min="12803" max="12803" width="64.7109375" style="16" customWidth="1"/>
    <col min="12804" max="12804" width="9.28515625" style="16"/>
    <col min="12805" max="12805" width="10.7109375" style="16" customWidth="1"/>
    <col min="12806" max="12806" width="12.7109375" style="16" customWidth="1"/>
    <col min="12807" max="12807" width="17.42578125" style="16" customWidth="1"/>
    <col min="12808" max="12808" width="9.28515625" style="16"/>
    <col min="12809" max="12810" width="15.42578125" style="16" bestFit="1" customWidth="1"/>
    <col min="12811" max="12811" width="9.42578125" style="16" bestFit="1" customWidth="1"/>
    <col min="12812" max="13055" width="9.28515625" style="16"/>
    <col min="13056" max="13056" width="13.42578125" style="16" customWidth="1"/>
    <col min="13057" max="13057" width="16.7109375" style="16" customWidth="1"/>
    <col min="13058" max="13058" width="12" style="16" customWidth="1"/>
    <col min="13059" max="13059" width="64.7109375" style="16" customWidth="1"/>
    <col min="13060" max="13060" width="9.28515625" style="16"/>
    <col min="13061" max="13061" width="10.7109375" style="16" customWidth="1"/>
    <col min="13062" max="13062" width="12.7109375" style="16" customWidth="1"/>
    <col min="13063" max="13063" width="17.42578125" style="16" customWidth="1"/>
    <col min="13064" max="13064" width="9.28515625" style="16"/>
    <col min="13065" max="13066" width="15.42578125" style="16" bestFit="1" customWidth="1"/>
    <col min="13067" max="13067" width="9.42578125" style="16" bestFit="1" customWidth="1"/>
    <col min="13068" max="13311" width="9.28515625" style="16"/>
    <col min="13312" max="13312" width="13.42578125" style="16" customWidth="1"/>
    <col min="13313" max="13313" width="16.7109375" style="16" customWidth="1"/>
    <col min="13314" max="13314" width="12" style="16" customWidth="1"/>
    <col min="13315" max="13315" width="64.7109375" style="16" customWidth="1"/>
    <col min="13316" max="13316" width="9.28515625" style="16"/>
    <col min="13317" max="13317" width="10.7109375" style="16" customWidth="1"/>
    <col min="13318" max="13318" width="12.7109375" style="16" customWidth="1"/>
    <col min="13319" max="13319" width="17.42578125" style="16" customWidth="1"/>
    <col min="13320" max="13320" width="9.28515625" style="16"/>
    <col min="13321" max="13322" width="15.42578125" style="16" bestFit="1" customWidth="1"/>
    <col min="13323" max="13323" width="9.42578125" style="16" bestFit="1" customWidth="1"/>
    <col min="13324" max="13567" width="9.28515625" style="16"/>
    <col min="13568" max="13568" width="13.42578125" style="16" customWidth="1"/>
    <col min="13569" max="13569" width="16.7109375" style="16" customWidth="1"/>
    <col min="13570" max="13570" width="12" style="16" customWidth="1"/>
    <col min="13571" max="13571" width="64.7109375" style="16" customWidth="1"/>
    <col min="13572" max="13572" width="9.28515625" style="16"/>
    <col min="13573" max="13573" width="10.7109375" style="16" customWidth="1"/>
    <col min="13574" max="13574" width="12.7109375" style="16" customWidth="1"/>
    <col min="13575" max="13575" width="17.42578125" style="16" customWidth="1"/>
    <col min="13576" max="13576" width="9.28515625" style="16"/>
    <col min="13577" max="13578" width="15.42578125" style="16" bestFit="1" customWidth="1"/>
    <col min="13579" max="13579" width="9.42578125" style="16" bestFit="1" customWidth="1"/>
    <col min="13580" max="13823" width="9.28515625" style="16"/>
    <col min="13824" max="13824" width="13.42578125" style="16" customWidth="1"/>
    <col min="13825" max="13825" width="16.7109375" style="16" customWidth="1"/>
    <col min="13826" max="13826" width="12" style="16" customWidth="1"/>
    <col min="13827" max="13827" width="64.7109375" style="16" customWidth="1"/>
    <col min="13828" max="13828" width="9.28515625" style="16"/>
    <col min="13829" max="13829" width="10.7109375" style="16" customWidth="1"/>
    <col min="13830" max="13830" width="12.7109375" style="16" customWidth="1"/>
    <col min="13831" max="13831" width="17.42578125" style="16" customWidth="1"/>
    <col min="13832" max="13832" width="9.28515625" style="16"/>
    <col min="13833" max="13834" width="15.42578125" style="16" bestFit="1" customWidth="1"/>
    <col min="13835" max="13835" width="9.42578125" style="16" bestFit="1" customWidth="1"/>
    <col min="13836" max="14079" width="9.28515625" style="16"/>
    <col min="14080" max="14080" width="13.42578125" style="16" customWidth="1"/>
    <col min="14081" max="14081" width="16.7109375" style="16" customWidth="1"/>
    <col min="14082" max="14082" width="12" style="16" customWidth="1"/>
    <col min="14083" max="14083" width="64.7109375" style="16" customWidth="1"/>
    <col min="14084" max="14084" width="9.28515625" style="16"/>
    <col min="14085" max="14085" width="10.7109375" style="16" customWidth="1"/>
    <col min="14086" max="14086" width="12.7109375" style="16" customWidth="1"/>
    <col min="14087" max="14087" width="17.42578125" style="16" customWidth="1"/>
    <col min="14088" max="14088" width="9.28515625" style="16"/>
    <col min="14089" max="14090" width="15.42578125" style="16" bestFit="1" customWidth="1"/>
    <col min="14091" max="14091" width="9.42578125" style="16" bestFit="1" customWidth="1"/>
    <col min="14092" max="14335" width="9.28515625" style="16"/>
    <col min="14336" max="14336" width="13.42578125" style="16" customWidth="1"/>
    <col min="14337" max="14337" width="16.7109375" style="16" customWidth="1"/>
    <col min="14338" max="14338" width="12" style="16" customWidth="1"/>
    <col min="14339" max="14339" width="64.7109375" style="16" customWidth="1"/>
    <col min="14340" max="14340" width="9.28515625" style="16"/>
    <col min="14341" max="14341" width="10.7109375" style="16" customWidth="1"/>
    <col min="14342" max="14342" width="12.7109375" style="16" customWidth="1"/>
    <col min="14343" max="14343" width="17.42578125" style="16" customWidth="1"/>
    <col min="14344" max="14344" width="9.28515625" style="16"/>
    <col min="14345" max="14346" width="15.42578125" style="16" bestFit="1" customWidth="1"/>
    <col min="14347" max="14347" width="9.42578125" style="16" bestFit="1" customWidth="1"/>
    <col min="14348" max="14591" width="9.28515625" style="16"/>
    <col min="14592" max="14592" width="13.42578125" style="16" customWidth="1"/>
    <col min="14593" max="14593" width="16.7109375" style="16" customWidth="1"/>
    <col min="14594" max="14594" width="12" style="16" customWidth="1"/>
    <col min="14595" max="14595" width="64.7109375" style="16" customWidth="1"/>
    <col min="14596" max="14596" width="9.28515625" style="16"/>
    <col min="14597" max="14597" width="10.7109375" style="16" customWidth="1"/>
    <col min="14598" max="14598" width="12.7109375" style="16" customWidth="1"/>
    <col min="14599" max="14599" width="17.42578125" style="16" customWidth="1"/>
    <col min="14600" max="14600" width="9.28515625" style="16"/>
    <col min="14601" max="14602" width="15.42578125" style="16" bestFit="1" customWidth="1"/>
    <col min="14603" max="14603" width="9.42578125" style="16" bestFit="1" customWidth="1"/>
    <col min="14604" max="14847" width="9.28515625" style="16"/>
    <col min="14848" max="14848" width="13.42578125" style="16" customWidth="1"/>
    <col min="14849" max="14849" width="16.7109375" style="16" customWidth="1"/>
    <col min="14850" max="14850" width="12" style="16" customWidth="1"/>
    <col min="14851" max="14851" width="64.7109375" style="16" customWidth="1"/>
    <col min="14852" max="14852" width="9.28515625" style="16"/>
    <col min="14853" max="14853" width="10.7109375" style="16" customWidth="1"/>
    <col min="14854" max="14854" width="12.7109375" style="16" customWidth="1"/>
    <col min="14855" max="14855" width="17.42578125" style="16" customWidth="1"/>
    <col min="14856" max="14856" width="9.28515625" style="16"/>
    <col min="14857" max="14858" width="15.42578125" style="16" bestFit="1" customWidth="1"/>
    <col min="14859" max="14859" width="9.42578125" style="16" bestFit="1" customWidth="1"/>
    <col min="14860" max="15103" width="9.28515625" style="16"/>
    <col min="15104" max="15104" width="13.42578125" style="16" customWidth="1"/>
    <col min="15105" max="15105" width="16.7109375" style="16" customWidth="1"/>
    <col min="15106" max="15106" width="12" style="16" customWidth="1"/>
    <col min="15107" max="15107" width="64.7109375" style="16" customWidth="1"/>
    <col min="15108" max="15108" width="9.28515625" style="16"/>
    <col min="15109" max="15109" width="10.7109375" style="16" customWidth="1"/>
    <col min="15110" max="15110" width="12.7109375" style="16" customWidth="1"/>
    <col min="15111" max="15111" width="17.42578125" style="16" customWidth="1"/>
    <col min="15112" max="15112" width="9.28515625" style="16"/>
    <col min="15113" max="15114" width="15.42578125" style="16" bestFit="1" customWidth="1"/>
    <col min="15115" max="15115" width="9.42578125" style="16" bestFit="1" customWidth="1"/>
    <col min="15116" max="15359" width="9.28515625" style="16"/>
    <col min="15360" max="15360" width="13.42578125" style="16" customWidth="1"/>
    <col min="15361" max="15361" width="16.7109375" style="16" customWidth="1"/>
    <col min="15362" max="15362" width="12" style="16" customWidth="1"/>
    <col min="15363" max="15363" width="64.7109375" style="16" customWidth="1"/>
    <col min="15364" max="15364" width="9.28515625" style="16"/>
    <col min="15365" max="15365" width="10.7109375" style="16" customWidth="1"/>
    <col min="15366" max="15366" width="12.7109375" style="16" customWidth="1"/>
    <col min="15367" max="15367" width="17.42578125" style="16" customWidth="1"/>
    <col min="15368" max="15368" width="9.28515625" style="16"/>
    <col min="15369" max="15370" width="15.42578125" style="16" bestFit="1" customWidth="1"/>
    <col min="15371" max="15371" width="9.42578125" style="16" bestFit="1" customWidth="1"/>
    <col min="15372" max="15615" width="9.28515625" style="16"/>
    <col min="15616" max="15616" width="13.42578125" style="16" customWidth="1"/>
    <col min="15617" max="15617" width="16.7109375" style="16" customWidth="1"/>
    <col min="15618" max="15618" width="12" style="16" customWidth="1"/>
    <col min="15619" max="15619" width="64.7109375" style="16" customWidth="1"/>
    <col min="15620" max="15620" width="9.28515625" style="16"/>
    <col min="15621" max="15621" width="10.7109375" style="16" customWidth="1"/>
    <col min="15622" max="15622" width="12.7109375" style="16" customWidth="1"/>
    <col min="15623" max="15623" width="17.42578125" style="16" customWidth="1"/>
    <col min="15624" max="15624" width="9.28515625" style="16"/>
    <col min="15625" max="15626" width="15.42578125" style="16" bestFit="1" customWidth="1"/>
    <col min="15627" max="15627" width="9.42578125" style="16" bestFit="1" customWidth="1"/>
    <col min="15628" max="15871" width="9.28515625" style="16"/>
    <col min="15872" max="15872" width="13.42578125" style="16" customWidth="1"/>
    <col min="15873" max="15873" width="16.7109375" style="16" customWidth="1"/>
    <col min="15874" max="15874" width="12" style="16" customWidth="1"/>
    <col min="15875" max="15875" width="64.7109375" style="16" customWidth="1"/>
    <col min="15876" max="15876" width="9.28515625" style="16"/>
    <col min="15877" max="15877" width="10.7109375" style="16" customWidth="1"/>
    <col min="15878" max="15878" width="12.7109375" style="16" customWidth="1"/>
    <col min="15879" max="15879" width="17.42578125" style="16" customWidth="1"/>
    <col min="15880" max="15880" width="9.28515625" style="16"/>
    <col min="15881" max="15882" width="15.42578125" style="16" bestFit="1" customWidth="1"/>
    <col min="15883" max="15883" width="9.42578125" style="16" bestFit="1" customWidth="1"/>
    <col min="15884" max="16127" width="9.28515625" style="16"/>
    <col min="16128" max="16128" width="13.42578125" style="16" customWidth="1"/>
    <col min="16129" max="16129" width="16.7109375" style="16" customWidth="1"/>
    <col min="16130" max="16130" width="12" style="16" customWidth="1"/>
    <col min="16131" max="16131" width="64.7109375" style="16" customWidth="1"/>
    <col min="16132" max="16132" width="9.28515625" style="16"/>
    <col min="16133" max="16133" width="10.7109375" style="16" customWidth="1"/>
    <col min="16134" max="16134" width="12.7109375" style="16" customWidth="1"/>
    <col min="16135" max="16135" width="17.42578125" style="16" customWidth="1"/>
    <col min="16136" max="16136" width="9.28515625" style="16"/>
    <col min="16137" max="16138" width="15.42578125" style="16" bestFit="1" customWidth="1"/>
    <col min="16139" max="16139" width="9.42578125" style="16" bestFit="1" customWidth="1"/>
    <col min="16140" max="16384" width="9.28515625" style="16"/>
  </cols>
  <sheetData>
    <row r="1" spans="2:17" ht="20.100000000000001" customHeight="1" thickBot="1" x14ac:dyDescent="0.3"/>
    <row r="2" spans="2:17" ht="20.100000000000001" customHeight="1" x14ac:dyDescent="0.25">
      <c r="B2" s="650"/>
      <c r="C2" s="651"/>
      <c r="D2" s="663" t="str">
        <f>CRONOGRAMA!C2</f>
        <v>PREFEITURA MUNICIPAL DE SANTO ANTONIO DOS LOPES</v>
      </c>
      <c r="E2" s="664"/>
      <c r="F2" s="664"/>
      <c r="G2" s="664"/>
      <c r="H2" s="664"/>
      <c r="I2" s="664"/>
      <c r="J2" s="664"/>
      <c r="K2" s="664"/>
      <c r="L2" s="664"/>
      <c r="M2" s="665"/>
    </row>
    <row r="3" spans="2:17" ht="20.100000000000001" customHeight="1" thickBot="1" x14ac:dyDescent="0.3">
      <c r="B3" s="652"/>
      <c r="C3" s="653"/>
      <c r="D3" s="666"/>
      <c r="E3" s="667"/>
      <c r="F3" s="667"/>
      <c r="G3" s="667"/>
      <c r="H3" s="667"/>
      <c r="I3" s="667"/>
      <c r="J3" s="667"/>
      <c r="K3" s="667"/>
      <c r="L3" s="667"/>
      <c r="M3" s="668"/>
    </row>
    <row r="4" spans="2:17" ht="20.100000000000001" customHeight="1" x14ac:dyDescent="0.25">
      <c r="B4" s="652"/>
      <c r="C4" s="654"/>
      <c r="D4" s="391" t="str">
        <f>CRONOGRAMA!C4</f>
        <v>AÇÃO:</v>
      </c>
      <c r="E4" s="657" t="str">
        <f>CRONOGRAMA!D4</f>
        <v>MELHORAMENTO DE ESTRADA VICINAL</v>
      </c>
      <c r="F4" s="657"/>
      <c r="G4" s="657"/>
      <c r="H4" s="657"/>
      <c r="I4" s="657"/>
      <c r="J4" s="597" t="s">
        <v>597</v>
      </c>
      <c r="K4" s="598"/>
      <c r="L4" s="599"/>
      <c r="M4" s="386">
        <f>'PLANILHA ORÇAMENTÁRIA'!G3</f>
        <v>0.49669999999999997</v>
      </c>
    </row>
    <row r="5" spans="2:17" ht="20.100000000000001" customHeight="1" x14ac:dyDescent="0.25">
      <c r="B5" s="652"/>
      <c r="C5" s="654"/>
      <c r="D5" s="295" t="str">
        <f>CRONOGRAMA!C5</f>
        <v>MUNICÍPIO:</v>
      </c>
      <c r="E5" s="658" t="str">
        <f>CRONOGRAMA!D5</f>
        <v>SANTO ANTÔNIO DOS LOPES - MA</v>
      </c>
      <c r="F5" s="658"/>
      <c r="G5" s="658"/>
      <c r="H5" s="658"/>
      <c r="I5" s="658"/>
      <c r="J5" s="600" t="s">
        <v>596</v>
      </c>
      <c r="K5" s="601"/>
      <c r="L5" s="602"/>
      <c r="M5" s="386">
        <f>'PLANILHA ORÇAMENTÁRIA'!G4</f>
        <v>0.86609999999999987</v>
      </c>
    </row>
    <row r="6" spans="2:17" ht="28.5" customHeight="1" x14ac:dyDescent="0.25">
      <c r="B6" s="652"/>
      <c r="C6" s="654"/>
      <c r="D6" s="295" t="str">
        <f>CRONOGRAMA!C6</f>
        <v>LOCALIDADE:</v>
      </c>
      <c r="E6" s="659" t="str">
        <f>CRONOGRAMA!D6</f>
        <v>ESTRADA DE ACESSO BAIXÃO DO LERIANO</v>
      </c>
      <c r="F6" s="660"/>
      <c r="G6" s="660"/>
      <c r="H6" s="660"/>
      <c r="I6" s="661"/>
      <c r="J6" s="672" t="s">
        <v>253</v>
      </c>
      <c r="K6" s="673"/>
      <c r="L6" s="674"/>
      <c r="M6" s="386">
        <f>'PLANILHA ORÇAMENTÁRIA'!G5</f>
        <v>0.25</v>
      </c>
      <c r="P6" s="646"/>
      <c r="Q6" s="647"/>
    </row>
    <row r="7" spans="2:17" ht="20.100000000000001" customHeight="1" thickBot="1" x14ac:dyDescent="0.3">
      <c r="B7" s="655"/>
      <c r="C7" s="656"/>
      <c r="D7" s="323" t="str">
        <f>CRONOGRAMA!C7</f>
        <v>EXTENSÃO:</v>
      </c>
      <c r="E7" s="662" t="str">
        <f>CRONOGRAMA!D7</f>
        <v>1.650,00 Metros</v>
      </c>
      <c r="F7" s="606"/>
      <c r="G7" s="606"/>
      <c r="H7" s="606"/>
      <c r="I7" s="607"/>
      <c r="J7" s="51"/>
      <c r="K7" s="103"/>
      <c r="L7" s="389"/>
      <c r="M7" s="390"/>
      <c r="P7" s="646"/>
      <c r="Q7" s="647"/>
    </row>
    <row r="8" spans="2:17" ht="20.100000000000001" customHeight="1" x14ac:dyDescent="0.25">
      <c r="B8" s="669" t="s">
        <v>600</v>
      </c>
      <c r="C8" s="670"/>
      <c r="D8" s="670"/>
      <c r="E8" s="670"/>
      <c r="F8" s="670"/>
      <c r="G8" s="670"/>
      <c r="H8" s="670"/>
      <c r="I8" s="670"/>
      <c r="J8" s="670"/>
      <c r="K8" s="670"/>
      <c r="L8" s="670"/>
      <c r="M8" s="671"/>
      <c r="P8" s="648"/>
      <c r="Q8" s="649"/>
    </row>
    <row r="9" spans="2:17" ht="31.5" customHeight="1" x14ac:dyDescent="0.25">
      <c r="B9" s="644" t="s">
        <v>256</v>
      </c>
      <c r="C9" s="645" t="s">
        <v>571</v>
      </c>
      <c r="D9" s="645" t="s">
        <v>619</v>
      </c>
      <c r="E9" s="642" t="s">
        <v>601</v>
      </c>
      <c r="F9" s="642"/>
      <c r="G9" s="642"/>
      <c r="H9" s="642"/>
      <c r="I9" s="642"/>
      <c r="J9" s="642"/>
      <c r="K9" s="642"/>
      <c r="L9" s="642"/>
      <c r="M9" s="643"/>
    </row>
    <row r="10" spans="2:17" ht="12.75" customHeight="1" x14ac:dyDescent="0.25">
      <c r="B10" s="644"/>
      <c r="C10" s="645"/>
      <c r="D10" s="645"/>
      <c r="E10" s="412" t="s">
        <v>575</v>
      </c>
      <c r="F10" s="412" t="s">
        <v>602</v>
      </c>
      <c r="G10" s="412" t="s">
        <v>603</v>
      </c>
      <c r="H10" s="412" t="s">
        <v>572</v>
      </c>
      <c r="I10" s="412" t="s">
        <v>604</v>
      </c>
      <c r="J10" s="412" t="s">
        <v>605</v>
      </c>
      <c r="K10" s="412" t="s">
        <v>606</v>
      </c>
      <c r="L10" s="412" t="s">
        <v>607</v>
      </c>
      <c r="M10" s="413" t="s">
        <v>5</v>
      </c>
    </row>
    <row r="11" spans="2:17" s="38" customFormat="1" ht="12.75" customHeight="1" x14ac:dyDescent="0.25">
      <c r="B11" s="104"/>
      <c r="C11" s="416"/>
      <c r="D11" s="416"/>
      <c r="E11" s="417"/>
      <c r="F11" s="417"/>
      <c r="G11" s="417"/>
      <c r="H11" s="417"/>
      <c r="I11" s="417"/>
      <c r="J11" s="417"/>
      <c r="K11" s="417"/>
      <c r="L11" s="417"/>
      <c r="M11" s="105"/>
    </row>
    <row r="12" spans="2:17" s="38" customFormat="1" ht="12.75" customHeight="1" x14ac:dyDescent="0.25">
      <c r="B12" s="104"/>
      <c r="C12" s="416"/>
      <c r="D12" s="416"/>
      <c r="E12" s="417"/>
      <c r="F12" s="417"/>
      <c r="G12" s="417"/>
      <c r="H12" s="417"/>
      <c r="I12" s="417"/>
      <c r="J12" s="417"/>
      <c r="K12" s="417"/>
      <c r="L12" s="417"/>
      <c r="M12" s="105"/>
    </row>
    <row r="13" spans="2:17" s="38" customFormat="1" ht="24.75" customHeight="1" x14ac:dyDescent="0.25">
      <c r="B13" s="104"/>
      <c r="C13" s="645" t="s">
        <v>608</v>
      </c>
      <c r="D13" s="645"/>
      <c r="E13" s="645"/>
      <c r="F13" s="645"/>
      <c r="G13" s="645"/>
      <c r="H13" s="645"/>
      <c r="I13" s="645"/>
      <c r="J13" s="645"/>
      <c r="K13" s="645"/>
      <c r="L13" s="645"/>
      <c r="M13" s="106"/>
    </row>
    <row r="14" spans="2:17" s="38" customFormat="1" ht="24.75" customHeight="1" x14ac:dyDescent="0.25">
      <c r="B14" s="104"/>
      <c r="C14" s="678" t="s">
        <v>609</v>
      </c>
      <c r="D14" s="675" t="s">
        <v>610</v>
      </c>
      <c r="E14" s="676"/>
      <c r="F14" s="676"/>
      <c r="G14" s="676"/>
      <c r="H14" s="676"/>
      <c r="I14" s="676"/>
      <c r="J14" s="677"/>
      <c r="K14" s="642" t="s">
        <v>614</v>
      </c>
      <c r="L14" s="642" t="s">
        <v>615</v>
      </c>
      <c r="M14" s="105"/>
    </row>
    <row r="15" spans="2:17" s="38" customFormat="1" ht="24.75" customHeight="1" x14ac:dyDescent="0.25">
      <c r="B15" s="104"/>
      <c r="C15" s="679"/>
      <c r="D15" s="675" t="s">
        <v>611</v>
      </c>
      <c r="E15" s="676"/>
      <c r="F15" s="676"/>
      <c r="G15" s="676"/>
      <c r="H15" s="677"/>
      <c r="I15" s="675" t="s">
        <v>613</v>
      </c>
      <c r="J15" s="677"/>
      <c r="K15" s="642"/>
      <c r="L15" s="642"/>
      <c r="M15" s="105"/>
    </row>
    <row r="16" spans="2:17" s="38" customFormat="1" ht="24.75" customHeight="1" x14ac:dyDescent="0.25">
      <c r="B16" s="104"/>
      <c r="C16" s="680"/>
      <c r="D16" s="675" t="s">
        <v>612</v>
      </c>
      <c r="E16" s="676"/>
      <c r="F16" s="676"/>
      <c r="G16" s="676"/>
      <c r="H16" s="677"/>
      <c r="I16" s="645" t="s">
        <v>612</v>
      </c>
      <c r="J16" s="645"/>
      <c r="K16" s="412" t="s">
        <v>612</v>
      </c>
      <c r="L16" s="412" t="s">
        <v>616</v>
      </c>
      <c r="M16" s="105"/>
    </row>
    <row r="17" spans="2:13" s="38" customFormat="1" ht="15.75" x14ac:dyDescent="0.25">
      <c r="B17" s="104"/>
      <c r="C17" s="84"/>
      <c r="D17" s="416"/>
      <c r="E17" s="417"/>
      <c r="F17" s="417"/>
      <c r="G17" s="417"/>
      <c r="H17" s="417"/>
      <c r="I17" s="417"/>
      <c r="J17" s="417"/>
      <c r="K17" s="417"/>
      <c r="L17" s="85"/>
      <c r="M17" s="105"/>
    </row>
    <row r="18" spans="2:13" s="38" customFormat="1" ht="177" customHeight="1" x14ac:dyDescent="0.25">
      <c r="B18" s="104"/>
      <c r="C18" s="84" t="str">
        <f>'PLANILHA ORÇAMENTÁRIA'!$E$6</f>
        <v>1.650,00 Metros</v>
      </c>
      <c r="D18" s="632">
        <v>1650</v>
      </c>
      <c r="E18" s="633"/>
      <c r="F18" s="633"/>
      <c r="G18" s="633"/>
      <c r="H18" s="633"/>
      <c r="I18" s="634">
        <v>1650</v>
      </c>
      <c r="J18" s="635"/>
      <c r="K18" s="87">
        <v>6</v>
      </c>
      <c r="L18" s="88">
        <f>I18*K18</f>
        <v>9900</v>
      </c>
      <c r="M18" s="105"/>
    </row>
    <row r="19" spans="2:13" s="38" customFormat="1" ht="15.75" x14ac:dyDescent="0.25">
      <c r="B19" s="104"/>
      <c r="C19" s="84"/>
      <c r="D19" s="416"/>
      <c r="E19" s="417"/>
      <c r="F19" s="417"/>
      <c r="G19" s="417"/>
      <c r="H19" s="417"/>
      <c r="I19" s="417"/>
      <c r="J19" s="417"/>
      <c r="K19" s="417"/>
      <c r="L19" s="85"/>
      <c r="M19" s="105"/>
    </row>
    <row r="20" spans="2:13" s="38" customFormat="1" ht="15.75" x14ac:dyDescent="0.25">
      <c r="B20" s="104"/>
      <c r="C20" s="84"/>
      <c r="D20" s="416"/>
      <c r="E20" s="417"/>
      <c r="F20" s="417"/>
      <c r="G20" s="417"/>
      <c r="H20" s="417"/>
      <c r="I20" s="417"/>
      <c r="J20" s="417"/>
      <c r="K20" s="417"/>
      <c r="L20" s="85"/>
      <c r="M20" s="105"/>
    </row>
    <row r="21" spans="2:13" s="38" customFormat="1" ht="15.75" x14ac:dyDescent="0.25">
      <c r="B21" s="104"/>
      <c r="C21" s="86" t="s">
        <v>617</v>
      </c>
      <c r="D21" s="632">
        <f>SUM(D18:H18)</f>
        <v>1650</v>
      </c>
      <c r="E21" s="633"/>
      <c r="F21" s="633"/>
      <c r="G21" s="633"/>
      <c r="H21" s="633"/>
      <c r="I21" s="634">
        <f>SUM(I18:J18)</f>
        <v>1650</v>
      </c>
      <c r="J21" s="635"/>
      <c r="K21" s="87"/>
      <c r="L21" s="88">
        <f>SUM(L18:L18)</f>
        <v>9900</v>
      </c>
      <c r="M21" s="107"/>
    </row>
    <row r="22" spans="2:13" s="38" customFormat="1" ht="15.75" x14ac:dyDescent="0.25">
      <c r="B22" s="104"/>
      <c r="C22" s="84"/>
      <c r="D22" s="416"/>
      <c r="E22" s="417"/>
      <c r="F22" s="417"/>
      <c r="G22" s="417"/>
      <c r="H22" s="417"/>
      <c r="I22" s="417"/>
      <c r="J22" s="417"/>
      <c r="K22" s="417"/>
      <c r="L22" s="85"/>
      <c r="M22" s="105"/>
    </row>
    <row r="23" spans="2:13" s="38" customFormat="1" ht="15.75" x14ac:dyDescent="0.25">
      <c r="B23" s="104"/>
      <c r="C23" s="86" t="s">
        <v>618</v>
      </c>
      <c r="D23" s="632"/>
      <c r="E23" s="633"/>
      <c r="F23" s="633"/>
      <c r="G23" s="633"/>
      <c r="H23" s="633"/>
      <c r="I23" s="634"/>
      <c r="J23" s="635"/>
      <c r="K23" s="87">
        <v>6</v>
      </c>
      <c r="L23" s="88"/>
      <c r="M23" s="105"/>
    </row>
    <row r="24" spans="2:13" s="38" customFormat="1" ht="15.75" x14ac:dyDescent="0.25">
      <c r="B24" s="104"/>
      <c r="C24" s="89"/>
      <c r="D24" s="90"/>
      <c r="E24" s="91"/>
      <c r="F24" s="91"/>
      <c r="G24" s="91"/>
      <c r="H24" s="91"/>
      <c r="I24" s="91"/>
      <c r="J24" s="91"/>
      <c r="K24" s="91"/>
      <c r="L24" s="92"/>
      <c r="M24" s="105"/>
    </row>
    <row r="25" spans="2:13" s="38" customFormat="1" ht="15.75" x14ac:dyDescent="0.25">
      <c r="B25" s="104"/>
      <c r="C25" s="416"/>
      <c r="D25" s="416"/>
      <c r="E25" s="417"/>
      <c r="F25" s="417"/>
      <c r="G25" s="417"/>
      <c r="H25" s="417"/>
      <c r="I25" s="417"/>
      <c r="J25" s="417"/>
      <c r="K25" s="417"/>
      <c r="L25" s="417"/>
      <c r="M25" s="105"/>
    </row>
    <row r="26" spans="2:13" s="38" customFormat="1" ht="12.75" customHeight="1" x14ac:dyDescent="0.25">
      <c r="B26" s="104"/>
      <c r="C26" s="416"/>
      <c r="D26" s="416"/>
      <c r="E26" s="417"/>
      <c r="F26" s="417"/>
      <c r="G26" s="417"/>
      <c r="H26" s="417"/>
      <c r="I26" s="417"/>
      <c r="J26" s="417"/>
      <c r="K26" s="417"/>
      <c r="L26" s="417"/>
      <c r="M26" s="105"/>
    </row>
    <row r="27" spans="2:13" s="38" customFormat="1" ht="30" customHeight="1" x14ac:dyDescent="0.25">
      <c r="B27" s="644" t="s">
        <v>256</v>
      </c>
      <c r="C27" s="645" t="s">
        <v>571</v>
      </c>
      <c r="D27" s="645" t="s">
        <v>619</v>
      </c>
      <c r="E27" s="642" t="s">
        <v>601</v>
      </c>
      <c r="F27" s="642"/>
      <c r="G27" s="642"/>
      <c r="H27" s="642"/>
      <c r="I27" s="642"/>
      <c r="J27" s="642"/>
      <c r="K27" s="642"/>
      <c r="L27" s="642"/>
      <c r="M27" s="643"/>
    </row>
    <row r="28" spans="2:13" s="38" customFormat="1" ht="30" customHeight="1" x14ac:dyDescent="0.25">
      <c r="B28" s="644"/>
      <c r="C28" s="645"/>
      <c r="D28" s="645"/>
      <c r="E28" s="412" t="s">
        <v>575</v>
      </c>
      <c r="F28" s="412" t="s">
        <v>602</v>
      </c>
      <c r="G28" s="412" t="s">
        <v>603</v>
      </c>
      <c r="H28" s="412" t="s">
        <v>572</v>
      </c>
      <c r="I28" s="412" t="s">
        <v>604</v>
      </c>
      <c r="J28" s="412" t="s">
        <v>605</v>
      </c>
      <c r="K28" s="412" t="s">
        <v>606</v>
      </c>
      <c r="L28" s="412" t="s">
        <v>607</v>
      </c>
      <c r="M28" s="413" t="s">
        <v>5</v>
      </c>
    </row>
    <row r="29" spans="2:13" s="38" customFormat="1" ht="30" customHeight="1" x14ac:dyDescent="0.25">
      <c r="B29" s="639" t="s">
        <v>620</v>
      </c>
      <c r="C29" s="640"/>
      <c r="D29" s="640"/>
      <c r="E29" s="640"/>
      <c r="F29" s="640"/>
      <c r="G29" s="640"/>
      <c r="H29" s="640"/>
      <c r="I29" s="640"/>
      <c r="J29" s="640"/>
      <c r="K29" s="640"/>
      <c r="L29" s="640"/>
      <c r="M29" s="641"/>
    </row>
    <row r="30" spans="2:13" s="38" customFormat="1" ht="30" customHeight="1" x14ac:dyDescent="0.25">
      <c r="B30" s="108"/>
      <c r="C30" s="93"/>
      <c r="D30" s="93"/>
      <c r="E30" s="94"/>
      <c r="F30" s="94"/>
      <c r="G30" s="94"/>
      <c r="H30" s="94"/>
      <c r="I30" s="94"/>
      <c r="J30" s="94"/>
      <c r="K30" s="94"/>
      <c r="L30" s="94"/>
      <c r="M30" s="109"/>
    </row>
    <row r="31" spans="2:13" s="38" customFormat="1" ht="15.75" x14ac:dyDescent="0.25">
      <c r="B31" s="414" t="s">
        <v>263</v>
      </c>
      <c r="C31" s="415" t="s">
        <v>265</v>
      </c>
      <c r="D31" s="415"/>
      <c r="E31" s="412"/>
      <c r="F31" s="412"/>
      <c r="G31" s="412"/>
      <c r="H31" s="412"/>
      <c r="I31" s="412"/>
      <c r="J31" s="412"/>
      <c r="K31" s="412"/>
      <c r="L31" s="412"/>
      <c r="M31" s="413"/>
    </row>
    <row r="32" spans="2:13" s="38" customFormat="1" ht="15" x14ac:dyDescent="0.25">
      <c r="B32" s="110" t="s">
        <v>2</v>
      </c>
      <c r="C32" s="56" t="s">
        <v>585</v>
      </c>
      <c r="D32" s="95" t="s">
        <v>589</v>
      </c>
      <c r="E32" s="96"/>
      <c r="F32" s="96"/>
      <c r="G32" s="96"/>
      <c r="H32" s="96"/>
      <c r="I32" s="96"/>
      <c r="J32" s="96"/>
      <c r="K32" s="96">
        <v>1</v>
      </c>
      <c r="L32" s="96"/>
      <c r="M32" s="111">
        <f>K32</f>
        <v>1</v>
      </c>
    </row>
    <row r="33" spans="2:13" s="38" customFormat="1" ht="15" x14ac:dyDescent="0.25">
      <c r="B33" s="110" t="s">
        <v>583</v>
      </c>
      <c r="C33" s="56" t="s">
        <v>588</v>
      </c>
      <c r="D33" s="95" t="s">
        <v>590</v>
      </c>
      <c r="E33" s="96">
        <v>3</v>
      </c>
      <c r="F33" s="96"/>
      <c r="G33" s="96">
        <v>2</v>
      </c>
      <c r="H33" s="96"/>
      <c r="I33" s="96"/>
      <c r="J33" s="96"/>
      <c r="K33" s="96"/>
      <c r="L33" s="96"/>
      <c r="M33" s="111">
        <f>E33*G33</f>
        <v>6</v>
      </c>
    </row>
    <row r="34" spans="2:13" s="38" customFormat="1" ht="30" customHeight="1" x14ac:dyDescent="0.25">
      <c r="B34" s="636"/>
      <c r="C34" s="637"/>
      <c r="D34" s="637"/>
      <c r="E34" s="637"/>
      <c r="F34" s="637"/>
      <c r="G34" s="637"/>
      <c r="H34" s="637"/>
      <c r="I34" s="637"/>
      <c r="J34" s="637"/>
      <c r="K34" s="637"/>
      <c r="L34" s="637"/>
      <c r="M34" s="638"/>
    </row>
    <row r="35" spans="2:13" s="38" customFormat="1" ht="15.75" x14ac:dyDescent="0.25">
      <c r="B35" s="112" t="s">
        <v>264</v>
      </c>
      <c r="C35" s="415" t="s">
        <v>598</v>
      </c>
      <c r="D35" s="412"/>
      <c r="E35" s="98"/>
      <c r="F35" s="98"/>
      <c r="G35" s="98"/>
      <c r="H35" s="98"/>
      <c r="I35" s="98"/>
      <c r="J35" s="98"/>
      <c r="K35" s="98"/>
      <c r="L35" s="98"/>
      <c r="M35" s="113"/>
    </row>
    <row r="36" spans="2:13" s="38" customFormat="1" ht="15" x14ac:dyDescent="0.25">
      <c r="B36" s="114" t="s">
        <v>268</v>
      </c>
      <c r="C36" s="56" t="s">
        <v>702</v>
      </c>
      <c r="D36" s="55" t="s">
        <v>703</v>
      </c>
      <c r="E36" s="96">
        <f>D18</f>
        <v>1650</v>
      </c>
      <c r="F36" s="96">
        <v>6</v>
      </c>
      <c r="G36" s="96">
        <v>0.2</v>
      </c>
      <c r="H36" s="96"/>
      <c r="I36" s="96">
        <v>1.26</v>
      </c>
      <c r="J36" s="96"/>
      <c r="K36" s="96">
        <v>8</v>
      </c>
      <c r="L36" s="96"/>
      <c r="M36" s="111">
        <f>E36*F36*G36*I36*K36</f>
        <v>19958.400000000001</v>
      </c>
    </row>
    <row r="37" spans="2:13" s="38" customFormat="1" ht="45" x14ac:dyDescent="0.25">
      <c r="B37" s="114" t="s">
        <v>269</v>
      </c>
      <c r="C37" s="56" t="s">
        <v>587</v>
      </c>
      <c r="D37" s="95" t="s">
        <v>590</v>
      </c>
      <c r="E37" s="96">
        <f>E36</f>
        <v>1650</v>
      </c>
      <c r="F37" s="96">
        <v>6</v>
      </c>
      <c r="G37" s="96"/>
      <c r="H37" s="96"/>
      <c r="I37" s="96"/>
      <c r="J37" s="96"/>
      <c r="K37" s="96"/>
      <c r="L37" s="96"/>
      <c r="M37" s="111">
        <f>E37*F37</f>
        <v>9900</v>
      </c>
    </row>
    <row r="38" spans="2:13" s="38" customFormat="1" ht="30" x14ac:dyDescent="0.25">
      <c r="B38" s="114" t="s">
        <v>699</v>
      </c>
      <c r="C38" s="56" t="s">
        <v>593</v>
      </c>
      <c r="D38" s="99" t="s">
        <v>687</v>
      </c>
      <c r="E38" s="96">
        <f>I18</f>
        <v>1650</v>
      </c>
      <c r="F38" s="96">
        <v>6</v>
      </c>
      <c r="G38" s="96">
        <v>0.2</v>
      </c>
      <c r="H38" s="96"/>
      <c r="I38" s="96"/>
      <c r="J38" s="96"/>
      <c r="K38" s="96"/>
      <c r="L38" s="96"/>
      <c r="M38" s="111">
        <f>E38*F38*G38</f>
        <v>1980</v>
      </c>
    </row>
    <row r="39" spans="2:13" s="38" customFormat="1" ht="52.5" customHeight="1" x14ac:dyDescent="0.25">
      <c r="B39" s="114" t="s">
        <v>700</v>
      </c>
      <c r="C39" s="56" t="s">
        <v>594</v>
      </c>
      <c r="D39" s="99" t="s">
        <v>687</v>
      </c>
      <c r="E39" s="96">
        <v>40</v>
      </c>
      <c r="F39" s="96">
        <v>20</v>
      </c>
      <c r="G39" s="96">
        <v>0.85</v>
      </c>
      <c r="H39" s="96"/>
      <c r="I39" s="96">
        <v>1.26</v>
      </c>
      <c r="J39" s="96"/>
      <c r="K39" s="96"/>
      <c r="L39" s="96"/>
      <c r="M39" s="111">
        <f>E39*F39*G39*I39</f>
        <v>856.8</v>
      </c>
    </row>
    <row r="40" spans="2:13" s="38" customFormat="1" ht="30" x14ac:dyDescent="0.25">
      <c r="B40" s="114" t="s">
        <v>704</v>
      </c>
      <c r="C40" s="56" t="s">
        <v>595</v>
      </c>
      <c r="D40" s="99" t="s">
        <v>687</v>
      </c>
      <c r="E40" s="96">
        <f>E39</f>
        <v>40</v>
      </c>
      <c r="F40" s="96">
        <v>20</v>
      </c>
      <c r="G40" s="96">
        <v>0.85</v>
      </c>
      <c r="H40" s="96"/>
      <c r="I40" s="96">
        <v>1.26</v>
      </c>
      <c r="J40" s="96"/>
      <c r="K40" s="96"/>
      <c r="L40" s="96"/>
      <c r="M40" s="111">
        <f>(E40*F40*G40*I40)</f>
        <v>856.8</v>
      </c>
    </row>
    <row r="41" spans="2:13" s="38" customFormat="1" ht="30" customHeight="1" x14ac:dyDescent="0.25">
      <c r="B41" s="636"/>
      <c r="C41" s="637"/>
      <c r="D41" s="637"/>
      <c r="E41" s="637"/>
      <c r="F41" s="637"/>
      <c r="G41" s="637"/>
      <c r="H41" s="637"/>
      <c r="I41" s="637"/>
      <c r="J41" s="637"/>
      <c r="K41" s="637"/>
      <c r="L41" s="637"/>
      <c r="M41" s="638"/>
    </row>
    <row r="42" spans="2:13" s="44" customFormat="1" ht="30" customHeight="1" x14ac:dyDescent="0.25">
      <c r="B42" s="112" t="s">
        <v>270</v>
      </c>
      <c r="C42" s="97" t="s">
        <v>683</v>
      </c>
      <c r="D42" s="412"/>
      <c r="E42" s="412"/>
      <c r="F42" s="412"/>
      <c r="G42" s="412"/>
      <c r="H42" s="412"/>
      <c r="I42" s="412"/>
      <c r="J42" s="412"/>
      <c r="K42" s="412"/>
      <c r="L42" s="412"/>
      <c r="M42" s="413"/>
    </row>
    <row r="43" spans="2:13" s="44" customFormat="1" ht="47.25" x14ac:dyDescent="0.25">
      <c r="B43" s="115" t="s">
        <v>690</v>
      </c>
      <c r="C43" s="100" t="s">
        <v>686</v>
      </c>
      <c r="D43" s="99" t="s">
        <v>687</v>
      </c>
      <c r="E43" s="96">
        <v>8</v>
      </c>
      <c r="F43" s="401">
        <v>1.52</v>
      </c>
      <c r="G43" s="96">
        <v>1.52</v>
      </c>
      <c r="H43" s="96"/>
      <c r="I43" s="96"/>
      <c r="J43" s="96"/>
      <c r="K43" s="96">
        <v>5</v>
      </c>
      <c r="L43" s="96"/>
      <c r="M43" s="111">
        <f>E43*F43*G43*K43</f>
        <v>92.415999999999997</v>
      </c>
    </row>
    <row r="44" spans="2:13" s="44" customFormat="1" ht="15.75" x14ac:dyDescent="0.25">
      <c r="B44" s="115"/>
      <c r="C44" s="100" t="s">
        <v>856</v>
      </c>
      <c r="D44" s="99" t="s">
        <v>685</v>
      </c>
      <c r="E44" s="96">
        <v>8</v>
      </c>
      <c r="F44" s="96"/>
      <c r="G44" s="96"/>
      <c r="H44" s="96"/>
      <c r="I44" s="96"/>
      <c r="J44" s="96"/>
      <c r="K44" s="96">
        <v>2</v>
      </c>
      <c r="L44" s="96"/>
      <c r="M44" s="111">
        <f>E44*K44</f>
        <v>16</v>
      </c>
    </row>
    <row r="45" spans="2:13" s="44" customFormat="1" ht="15.75" x14ac:dyDescent="0.25">
      <c r="B45" s="115"/>
      <c r="C45" s="100" t="s">
        <v>689</v>
      </c>
      <c r="D45" s="99" t="s">
        <v>685</v>
      </c>
      <c r="E45" s="96">
        <v>8</v>
      </c>
      <c r="F45" s="96"/>
      <c r="G45" s="96"/>
      <c r="H45" s="96"/>
      <c r="I45" s="96"/>
      <c r="J45" s="96"/>
      <c r="K45" s="96">
        <v>3</v>
      </c>
      <c r="L45" s="96"/>
      <c r="M45" s="111">
        <f>E45*K45</f>
        <v>24</v>
      </c>
    </row>
    <row r="46" spans="2:13" s="44" customFormat="1" ht="31.5" x14ac:dyDescent="0.25">
      <c r="B46" s="115" t="s">
        <v>691</v>
      </c>
      <c r="C46" s="100" t="s">
        <v>858</v>
      </c>
      <c r="D46" s="99" t="s">
        <v>589</v>
      </c>
      <c r="E46" s="96"/>
      <c r="F46" s="96"/>
      <c r="G46" s="96"/>
      <c r="H46" s="96"/>
      <c r="I46" s="96"/>
      <c r="J46" s="96"/>
      <c r="K46" s="96">
        <v>2</v>
      </c>
      <c r="L46" s="96"/>
      <c r="M46" s="111">
        <f>K46</f>
        <v>2</v>
      </c>
    </row>
    <row r="47" spans="2:13" s="44" customFormat="1" ht="66" customHeight="1" x14ac:dyDescent="0.25">
      <c r="B47" s="115" t="s">
        <v>692</v>
      </c>
      <c r="C47" s="330" t="s">
        <v>693</v>
      </c>
      <c r="D47" s="99" t="s">
        <v>589</v>
      </c>
      <c r="E47" s="96"/>
      <c r="F47" s="96"/>
      <c r="G47" s="96"/>
      <c r="H47" s="96"/>
      <c r="I47" s="96"/>
      <c r="J47" s="96"/>
      <c r="K47" s="96">
        <v>2</v>
      </c>
      <c r="L47" s="96"/>
      <c r="M47" s="111">
        <f>K47</f>
        <v>2</v>
      </c>
    </row>
    <row r="48" spans="2:13" s="44" customFormat="1" ht="30" customHeight="1" thickBot="1" x14ac:dyDescent="0.3">
      <c r="B48" s="116"/>
      <c r="C48" s="117"/>
      <c r="D48" s="118"/>
      <c r="E48" s="119"/>
      <c r="F48" s="119"/>
      <c r="G48" s="119"/>
      <c r="H48" s="119"/>
      <c r="I48" s="119"/>
      <c r="J48" s="119"/>
      <c r="K48" s="119"/>
      <c r="L48" s="119"/>
      <c r="M48" s="120"/>
    </row>
    <row r="49" spans="2:13" s="38" customFormat="1" ht="12.75" customHeight="1" x14ac:dyDescent="0.25">
      <c r="B49" s="83"/>
      <c r="C49" s="82"/>
      <c r="D49" s="82"/>
      <c r="E49" s="83"/>
      <c r="F49" s="83"/>
      <c r="G49" s="83"/>
      <c r="H49" s="83"/>
      <c r="I49" s="83"/>
      <c r="J49" s="83"/>
      <c r="K49" s="83"/>
      <c r="L49" s="83"/>
      <c r="M49" s="83"/>
    </row>
    <row r="50" spans="2:13" ht="15.75" x14ac:dyDescent="0.25">
      <c r="B50" s="101"/>
      <c r="C50" s="82"/>
      <c r="D50" s="101"/>
      <c r="E50" s="102"/>
      <c r="F50" s="102"/>
      <c r="G50" s="102"/>
      <c r="H50" s="102"/>
      <c r="I50" s="102"/>
      <c r="J50" s="102"/>
      <c r="K50" s="102"/>
      <c r="L50" s="102"/>
      <c r="M50" s="102"/>
    </row>
    <row r="51" spans="2:13" ht="15" x14ac:dyDescent="0.25">
      <c r="B51" s="58"/>
      <c r="C51" s="58"/>
      <c r="D51" s="58"/>
      <c r="E51" s="59"/>
      <c r="F51" s="59"/>
      <c r="G51" s="59"/>
      <c r="H51" s="59"/>
      <c r="I51" s="59"/>
      <c r="J51" s="59"/>
      <c r="K51" s="59"/>
      <c r="L51" s="59"/>
      <c r="M51" s="59"/>
    </row>
  </sheetData>
  <mergeCells count="39">
    <mergeCell ref="E9:M9"/>
    <mergeCell ref="B9:B10"/>
    <mergeCell ref="C9:C10"/>
    <mergeCell ref="D9:D10"/>
    <mergeCell ref="K14:K15"/>
    <mergeCell ref="L14:L15"/>
    <mergeCell ref="D14:J14"/>
    <mergeCell ref="D15:H15"/>
    <mergeCell ref="D16:H16"/>
    <mergeCell ref="I15:J15"/>
    <mergeCell ref="C13:L13"/>
    <mergeCell ref="C14:C16"/>
    <mergeCell ref="I16:J16"/>
    <mergeCell ref="P6:Q6"/>
    <mergeCell ref="P7:Q7"/>
    <mergeCell ref="P8:Q8"/>
    <mergeCell ref="B2:C7"/>
    <mergeCell ref="E4:I4"/>
    <mergeCell ref="E5:I5"/>
    <mergeCell ref="E6:I6"/>
    <mergeCell ref="E7:I7"/>
    <mergeCell ref="D2:M3"/>
    <mergeCell ref="B8:M8"/>
    <mergeCell ref="J4:L4"/>
    <mergeCell ref="J5:L5"/>
    <mergeCell ref="J6:L6"/>
    <mergeCell ref="D18:H18"/>
    <mergeCell ref="I18:J18"/>
    <mergeCell ref="B41:M41"/>
    <mergeCell ref="B34:M34"/>
    <mergeCell ref="B29:M29"/>
    <mergeCell ref="D21:H21"/>
    <mergeCell ref="I21:J21"/>
    <mergeCell ref="D23:H23"/>
    <mergeCell ref="I23:J23"/>
    <mergeCell ref="E27:M27"/>
    <mergeCell ref="B27:B28"/>
    <mergeCell ref="C27:C28"/>
    <mergeCell ref="D27:D28"/>
  </mergeCells>
  <phoneticPr fontId="13" type="noConversion"/>
  <pageMargins left="0.9055118110236221" right="0.31496062992125984" top="0.78740157480314965" bottom="0.78740157480314965" header="0.31496062992125984" footer="0.31496062992125984"/>
  <pageSetup paperSize="9" scale="39" fitToHeight="3" orientation="portrait" r:id="rId1"/>
  <headerFooter>
    <oddFooter>Página &amp;P de &amp;N</oddFooter>
  </headerFooter>
  <rowBreaks count="1" manualBreakCount="1">
    <brk id="48" min="1"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42"/>
  <sheetViews>
    <sheetView view="pageBreakPreview" topLeftCell="A10" zoomScale="55" zoomScaleSheetLayoutView="55" workbookViewId="0">
      <selection activeCell="D23" sqref="D23:F23"/>
    </sheetView>
  </sheetViews>
  <sheetFormatPr defaultColWidth="9.28515625" defaultRowHeight="12.75" x14ac:dyDescent="0.2"/>
  <cols>
    <col min="1" max="1" width="9.28515625" style="19"/>
    <col min="2" max="3" width="15.28515625" style="19" customWidth="1"/>
    <col min="4" max="4" width="20.85546875" style="19" customWidth="1"/>
    <col min="5" max="5" width="70" style="19" bestFit="1" customWidth="1"/>
    <col min="6" max="6" width="9" style="19" customWidth="1"/>
    <col min="7" max="7" width="39.42578125" style="19" customWidth="1"/>
    <col min="8" max="8" width="17.28515625" style="19" customWidth="1"/>
    <col min="9" max="259" width="9.28515625" style="19"/>
    <col min="260" max="260" width="15.28515625" style="19" customWidth="1"/>
    <col min="261" max="261" width="44.28515625" style="19" customWidth="1"/>
    <col min="262" max="262" width="9.28515625" style="19"/>
    <col min="263" max="263" width="24.7109375" style="19" customWidth="1"/>
    <col min="264" max="264" width="17.28515625" style="19" customWidth="1"/>
    <col min="265" max="515" width="9.28515625" style="19"/>
    <col min="516" max="516" width="15.28515625" style="19" customWidth="1"/>
    <col min="517" max="517" width="44.28515625" style="19" customWidth="1"/>
    <col min="518" max="518" width="9.28515625" style="19"/>
    <col min="519" max="519" width="24.7109375" style="19" customWidth="1"/>
    <col min="520" max="520" width="17.28515625" style="19" customWidth="1"/>
    <col min="521" max="771" width="9.28515625" style="19"/>
    <col min="772" max="772" width="15.28515625" style="19" customWidth="1"/>
    <col min="773" max="773" width="44.28515625" style="19" customWidth="1"/>
    <col min="774" max="774" width="9.28515625" style="19"/>
    <col min="775" max="775" width="24.7109375" style="19" customWidth="1"/>
    <col min="776" max="776" width="17.28515625" style="19" customWidth="1"/>
    <col min="777" max="1027" width="9.28515625" style="19"/>
    <col min="1028" max="1028" width="15.28515625" style="19" customWidth="1"/>
    <col min="1029" max="1029" width="44.28515625" style="19" customWidth="1"/>
    <col min="1030" max="1030" width="9.28515625" style="19"/>
    <col min="1031" max="1031" width="24.7109375" style="19" customWidth="1"/>
    <col min="1032" max="1032" width="17.28515625" style="19" customWidth="1"/>
    <col min="1033" max="1283" width="9.28515625" style="19"/>
    <col min="1284" max="1284" width="15.28515625" style="19" customWidth="1"/>
    <col min="1285" max="1285" width="44.28515625" style="19" customWidth="1"/>
    <col min="1286" max="1286" width="9.28515625" style="19"/>
    <col min="1287" max="1287" width="24.7109375" style="19" customWidth="1"/>
    <col min="1288" max="1288" width="17.28515625" style="19" customWidth="1"/>
    <col min="1289" max="1539" width="9.28515625" style="19"/>
    <col min="1540" max="1540" width="15.28515625" style="19" customWidth="1"/>
    <col min="1541" max="1541" width="44.28515625" style="19" customWidth="1"/>
    <col min="1542" max="1542" width="9.28515625" style="19"/>
    <col min="1543" max="1543" width="24.7109375" style="19" customWidth="1"/>
    <col min="1544" max="1544" width="17.28515625" style="19" customWidth="1"/>
    <col min="1545" max="1795" width="9.28515625" style="19"/>
    <col min="1796" max="1796" width="15.28515625" style="19" customWidth="1"/>
    <col min="1797" max="1797" width="44.28515625" style="19" customWidth="1"/>
    <col min="1798" max="1798" width="9.28515625" style="19"/>
    <col min="1799" max="1799" width="24.7109375" style="19" customWidth="1"/>
    <col min="1800" max="1800" width="17.28515625" style="19" customWidth="1"/>
    <col min="1801" max="2051" width="9.28515625" style="19"/>
    <col min="2052" max="2052" width="15.28515625" style="19" customWidth="1"/>
    <col min="2053" max="2053" width="44.28515625" style="19" customWidth="1"/>
    <col min="2054" max="2054" width="9.28515625" style="19"/>
    <col min="2055" max="2055" width="24.7109375" style="19" customWidth="1"/>
    <col min="2056" max="2056" width="17.28515625" style="19" customWidth="1"/>
    <col min="2057" max="2307" width="9.28515625" style="19"/>
    <col min="2308" max="2308" width="15.28515625" style="19" customWidth="1"/>
    <col min="2309" max="2309" width="44.28515625" style="19" customWidth="1"/>
    <col min="2310" max="2310" width="9.28515625" style="19"/>
    <col min="2311" max="2311" width="24.7109375" style="19" customWidth="1"/>
    <col min="2312" max="2312" width="17.28515625" style="19" customWidth="1"/>
    <col min="2313" max="2563" width="9.28515625" style="19"/>
    <col min="2564" max="2564" width="15.28515625" style="19" customWidth="1"/>
    <col min="2565" max="2565" width="44.28515625" style="19" customWidth="1"/>
    <col min="2566" max="2566" width="9.28515625" style="19"/>
    <col min="2567" max="2567" width="24.7109375" style="19" customWidth="1"/>
    <col min="2568" max="2568" width="17.28515625" style="19" customWidth="1"/>
    <col min="2569" max="2819" width="9.28515625" style="19"/>
    <col min="2820" max="2820" width="15.28515625" style="19" customWidth="1"/>
    <col min="2821" max="2821" width="44.28515625" style="19" customWidth="1"/>
    <col min="2822" max="2822" width="9.28515625" style="19"/>
    <col min="2823" max="2823" width="24.7109375" style="19" customWidth="1"/>
    <col min="2824" max="2824" width="17.28515625" style="19" customWidth="1"/>
    <col min="2825" max="3075" width="9.28515625" style="19"/>
    <col min="3076" max="3076" width="15.28515625" style="19" customWidth="1"/>
    <col min="3077" max="3077" width="44.28515625" style="19" customWidth="1"/>
    <col min="3078" max="3078" width="9.28515625" style="19"/>
    <col min="3079" max="3079" width="24.7109375" style="19" customWidth="1"/>
    <col min="3080" max="3080" width="17.28515625" style="19" customWidth="1"/>
    <col min="3081" max="3331" width="9.28515625" style="19"/>
    <col min="3332" max="3332" width="15.28515625" style="19" customWidth="1"/>
    <col min="3333" max="3333" width="44.28515625" style="19" customWidth="1"/>
    <col min="3334" max="3334" width="9.28515625" style="19"/>
    <col min="3335" max="3335" width="24.7109375" style="19" customWidth="1"/>
    <col min="3336" max="3336" width="17.28515625" style="19" customWidth="1"/>
    <col min="3337" max="3587" width="9.28515625" style="19"/>
    <col min="3588" max="3588" width="15.28515625" style="19" customWidth="1"/>
    <col min="3589" max="3589" width="44.28515625" style="19" customWidth="1"/>
    <col min="3590" max="3590" width="9.28515625" style="19"/>
    <col min="3591" max="3591" width="24.7109375" style="19" customWidth="1"/>
    <col min="3592" max="3592" width="17.28515625" style="19" customWidth="1"/>
    <col min="3593" max="3843" width="9.28515625" style="19"/>
    <col min="3844" max="3844" width="15.28515625" style="19" customWidth="1"/>
    <col min="3845" max="3845" width="44.28515625" style="19" customWidth="1"/>
    <col min="3846" max="3846" width="9.28515625" style="19"/>
    <col min="3847" max="3847" width="24.7109375" style="19" customWidth="1"/>
    <col min="3848" max="3848" width="17.28515625" style="19" customWidth="1"/>
    <col min="3849" max="4099" width="9.28515625" style="19"/>
    <col min="4100" max="4100" width="15.28515625" style="19" customWidth="1"/>
    <col min="4101" max="4101" width="44.28515625" style="19" customWidth="1"/>
    <col min="4102" max="4102" width="9.28515625" style="19"/>
    <col min="4103" max="4103" width="24.7109375" style="19" customWidth="1"/>
    <col min="4104" max="4104" width="17.28515625" style="19" customWidth="1"/>
    <col min="4105" max="4355" width="9.28515625" style="19"/>
    <col min="4356" max="4356" width="15.28515625" style="19" customWidth="1"/>
    <col min="4357" max="4357" width="44.28515625" style="19" customWidth="1"/>
    <col min="4358" max="4358" width="9.28515625" style="19"/>
    <col min="4359" max="4359" width="24.7109375" style="19" customWidth="1"/>
    <col min="4360" max="4360" width="17.28515625" style="19" customWidth="1"/>
    <col min="4361" max="4611" width="9.28515625" style="19"/>
    <col min="4612" max="4612" width="15.28515625" style="19" customWidth="1"/>
    <col min="4613" max="4613" width="44.28515625" style="19" customWidth="1"/>
    <col min="4614" max="4614" width="9.28515625" style="19"/>
    <col min="4615" max="4615" width="24.7109375" style="19" customWidth="1"/>
    <col min="4616" max="4616" width="17.28515625" style="19" customWidth="1"/>
    <col min="4617" max="4867" width="9.28515625" style="19"/>
    <col min="4868" max="4868" width="15.28515625" style="19" customWidth="1"/>
    <col min="4869" max="4869" width="44.28515625" style="19" customWidth="1"/>
    <col min="4870" max="4870" width="9.28515625" style="19"/>
    <col min="4871" max="4871" width="24.7109375" style="19" customWidth="1"/>
    <col min="4872" max="4872" width="17.28515625" style="19" customWidth="1"/>
    <col min="4873" max="5123" width="9.28515625" style="19"/>
    <col min="5124" max="5124" width="15.28515625" style="19" customWidth="1"/>
    <col min="5125" max="5125" width="44.28515625" style="19" customWidth="1"/>
    <col min="5126" max="5126" width="9.28515625" style="19"/>
    <col min="5127" max="5127" width="24.7109375" style="19" customWidth="1"/>
    <col min="5128" max="5128" width="17.28515625" style="19" customWidth="1"/>
    <col min="5129" max="5379" width="9.28515625" style="19"/>
    <col min="5380" max="5380" width="15.28515625" style="19" customWidth="1"/>
    <col min="5381" max="5381" width="44.28515625" style="19" customWidth="1"/>
    <col min="5382" max="5382" width="9.28515625" style="19"/>
    <col min="5383" max="5383" width="24.7109375" style="19" customWidth="1"/>
    <col min="5384" max="5384" width="17.28515625" style="19" customWidth="1"/>
    <col min="5385" max="5635" width="9.28515625" style="19"/>
    <col min="5636" max="5636" width="15.28515625" style="19" customWidth="1"/>
    <col min="5637" max="5637" width="44.28515625" style="19" customWidth="1"/>
    <col min="5638" max="5638" width="9.28515625" style="19"/>
    <col min="5639" max="5639" width="24.7109375" style="19" customWidth="1"/>
    <col min="5640" max="5640" width="17.28515625" style="19" customWidth="1"/>
    <col min="5641" max="5891" width="9.28515625" style="19"/>
    <col min="5892" max="5892" width="15.28515625" style="19" customWidth="1"/>
    <col min="5893" max="5893" width="44.28515625" style="19" customWidth="1"/>
    <col min="5894" max="5894" width="9.28515625" style="19"/>
    <col min="5895" max="5895" width="24.7109375" style="19" customWidth="1"/>
    <col min="5896" max="5896" width="17.28515625" style="19" customWidth="1"/>
    <col min="5897" max="6147" width="9.28515625" style="19"/>
    <col min="6148" max="6148" width="15.28515625" style="19" customWidth="1"/>
    <col min="6149" max="6149" width="44.28515625" style="19" customWidth="1"/>
    <col min="6150" max="6150" width="9.28515625" style="19"/>
    <col min="6151" max="6151" width="24.7109375" style="19" customWidth="1"/>
    <col min="6152" max="6152" width="17.28515625" style="19" customWidth="1"/>
    <col min="6153" max="6403" width="9.28515625" style="19"/>
    <col min="6404" max="6404" width="15.28515625" style="19" customWidth="1"/>
    <col min="6405" max="6405" width="44.28515625" style="19" customWidth="1"/>
    <col min="6406" max="6406" width="9.28515625" style="19"/>
    <col min="6407" max="6407" width="24.7109375" style="19" customWidth="1"/>
    <col min="6408" max="6408" width="17.28515625" style="19" customWidth="1"/>
    <col min="6409" max="6659" width="9.28515625" style="19"/>
    <col min="6660" max="6660" width="15.28515625" style="19" customWidth="1"/>
    <col min="6661" max="6661" width="44.28515625" style="19" customWidth="1"/>
    <col min="6662" max="6662" width="9.28515625" style="19"/>
    <col min="6663" max="6663" width="24.7109375" style="19" customWidth="1"/>
    <col min="6664" max="6664" width="17.28515625" style="19" customWidth="1"/>
    <col min="6665" max="6915" width="9.28515625" style="19"/>
    <col min="6916" max="6916" width="15.28515625" style="19" customWidth="1"/>
    <col min="6917" max="6917" width="44.28515625" style="19" customWidth="1"/>
    <col min="6918" max="6918" width="9.28515625" style="19"/>
    <col min="6919" max="6919" width="24.7109375" style="19" customWidth="1"/>
    <col min="6920" max="6920" width="17.28515625" style="19" customWidth="1"/>
    <col min="6921" max="7171" width="9.28515625" style="19"/>
    <col min="7172" max="7172" width="15.28515625" style="19" customWidth="1"/>
    <col min="7173" max="7173" width="44.28515625" style="19" customWidth="1"/>
    <col min="7174" max="7174" width="9.28515625" style="19"/>
    <col min="7175" max="7175" width="24.7109375" style="19" customWidth="1"/>
    <col min="7176" max="7176" width="17.28515625" style="19" customWidth="1"/>
    <col min="7177" max="7427" width="9.28515625" style="19"/>
    <col min="7428" max="7428" width="15.28515625" style="19" customWidth="1"/>
    <col min="7429" max="7429" width="44.28515625" style="19" customWidth="1"/>
    <col min="7430" max="7430" width="9.28515625" style="19"/>
    <col min="7431" max="7431" width="24.7109375" style="19" customWidth="1"/>
    <col min="7432" max="7432" width="17.28515625" style="19" customWidth="1"/>
    <col min="7433" max="7683" width="9.28515625" style="19"/>
    <col min="7684" max="7684" width="15.28515625" style="19" customWidth="1"/>
    <col min="7685" max="7685" width="44.28515625" style="19" customWidth="1"/>
    <col min="7686" max="7686" width="9.28515625" style="19"/>
    <col min="7687" max="7687" width="24.7109375" style="19" customWidth="1"/>
    <col min="7688" max="7688" width="17.28515625" style="19" customWidth="1"/>
    <col min="7689" max="7939" width="9.28515625" style="19"/>
    <col min="7940" max="7940" width="15.28515625" style="19" customWidth="1"/>
    <col min="7941" max="7941" width="44.28515625" style="19" customWidth="1"/>
    <col min="7942" max="7942" width="9.28515625" style="19"/>
    <col min="7943" max="7943" width="24.7109375" style="19" customWidth="1"/>
    <col min="7944" max="7944" width="17.28515625" style="19" customWidth="1"/>
    <col min="7945" max="8195" width="9.28515625" style="19"/>
    <col min="8196" max="8196" width="15.28515625" style="19" customWidth="1"/>
    <col min="8197" max="8197" width="44.28515625" style="19" customWidth="1"/>
    <col min="8198" max="8198" width="9.28515625" style="19"/>
    <col min="8199" max="8199" width="24.7109375" style="19" customWidth="1"/>
    <col min="8200" max="8200" width="17.28515625" style="19" customWidth="1"/>
    <col min="8201" max="8451" width="9.28515625" style="19"/>
    <col min="8452" max="8452" width="15.28515625" style="19" customWidth="1"/>
    <col min="8453" max="8453" width="44.28515625" style="19" customWidth="1"/>
    <col min="8454" max="8454" width="9.28515625" style="19"/>
    <col min="8455" max="8455" width="24.7109375" style="19" customWidth="1"/>
    <col min="8456" max="8456" width="17.28515625" style="19" customWidth="1"/>
    <col min="8457" max="8707" width="9.28515625" style="19"/>
    <col min="8708" max="8708" width="15.28515625" style="19" customWidth="1"/>
    <col min="8709" max="8709" width="44.28515625" style="19" customWidth="1"/>
    <col min="8710" max="8710" width="9.28515625" style="19"/>
    <col min="8711" max="8711" width="24.7109375" style="19" customWidth="1"/>
    <col min="8712" max="8712" width="17.28515625" style="19" customWidth="1"/>
    <col min="8713" max="8963" width="9.28515625" style="19"/>
    <col min="8964" max="8964" width="15.28515625" style="19" customWidth="1"/>
    <col min="8965" max="8965" width="44.28515625" style="19" customWidth="1"/>
    <col min="8966" max="8966" width="9.28515625" style="19"/>
    <col min="8967" max="8967" width="24.7109375" style="19" customWidth="1"/>
    <col min="8968" max="8968" width="17.28515625" style="19" customWidth="1"/>
    <col min="8969" max="9219" width="9.28515625" style="19"/>
    <col min="9220" max="9220" width="15.28515625" style="19" customWidth="1"/>
    <col min="9221" max="9221" width="44.28515625" style="19" customWidth="1"/>
    <col min="9222" max="9222" width="9.28515625" style="19"/>
    <col min="9223" max="9223" width="24.7109375" style="19" customWidth="1"/>
    <col min="9224" max="9224" width="17.28515625" style="19" customWidth="1"/>
    <col min="9225" max="9475" width="9.28515625" style="19"/>
    <col min="9476" max="9476" width="15.28515625" style="19" customWidth="1"/>
    <col min="9477" max="9477" width="44.28515625" style="19" customWidth="1"/>
    <col min="9478" max="9478" width="9.28515625" style="19"/>
    <col min="9479" max="9479" width="24.7109375" style="19" customWidth="1"/>
    <col min="9480" max="9480" width="17.28515625" style="19" customWidth="1"/>
    <col min="9481" max="9731" width="9.28515625" style="19"/>
    <col min="9732" max="9732" width="15.28515625" style="19" customWidth="1"/>
    <col min="9733" max="9733" width="44.28515625" style="19" customWidth="1"/>
    <col min="9734" max="9734" width="9.28515625" style="19"/>
    <col min="9735" max="9735" width="24.7109375" style="19" customWidth="1"/>
    <col min="9736" max="9736" width="17.28515625" style="19" customWidth="1"/>
    <col min="9737" max="9987" width="9.28515625" style="19"/>
    <col min="9988" max="9988" width="15.28515625" style="19" customWidth="1"/>
    <col min="9989" max="9989" width="44.28515625" style="19" customWidth="1"/>
    <col min="9990" max="9990" width="9.28515625" style="19"/>
    <col min="9991" max="9991" width="24.7109375" style="19" customWidth="1"/>
    <col min="9992" max="9992" width="17.28515625" style="19" customWidth="1"/>
    <col min="9993" max="10243" width="9.28515625" style="19"/>
    <col min="10244" max="10244" width="15.28515625" style="19" customWidth="1"/>
    <col min="10245" max="10245" width="44.28515625" style="19" customWidth="1"/>
    <col min="10246" max="10246" width="9.28515625" style="19"/>
    <col min="10247" max="10247" width="24.7109375" style="19" customWidth="1"/>
    <col min="10248" max="10248" width="17.28515625" style="19" customWidth="1"/>
    <col min="10249" max="10499" width="9.28515625" style="19"/>
    <col min="10500" max="10500" width="15.28515625" style="19" customWidth="1"/>
    <col min="10501" max="10501" width="44.28515625" style="19" customWidth="1"/>
    <col min="10502" max="10502" width="9.28515625" style="19"/>
    <col min="10503" max="10503" width="24.7109375" style="19" customWidth="1"/>
    <col min="10504" max="10504" width="17.28515625" style="19" customWidth="1"/>
    <col min="10505" max="10755" width="9.28515625" style="19"/>
    <col min="10756" max="10756" width="15.28515625" style="19" customWidth="1"/>
    <col min="10757" max="10757" width="44.28515625" style="19" customWidth="1"/>
    <col min="10758" max="10758" width="9.28515625" style="19"/>
    <col min="10759" max="10759" width="24.7109375" style="19" customWidth="1"/>
    <col min="10760" max="10760" width="17.28515625" style="19" customWidth="1"/>
    <col min="10761" max="11011" width="9.28515625" style="19"/>
    <col min="11012" max="11012" width="15.28515625" style="19" customWidth="1"/>
    <col min="11013" max="11013" width="44.28515625" style="19" customWidth="1"/>
    <col min="11014" max="11014" width="9.28515625" style="19"/>
    <col min="11015" max="11015" width="24.7109375" style="19" customWidth="1"/>
    <col min="11016" max="11016" width="17.28515625" style="19" customWidth="1"/>
    <col min="11017" max="11267" width="9.28515625" style="19"/>
    <col min="11268" max="11268" width="15.28515625" style="19" customWidth="1"/>
    <col min="11269" max="11269" width="44.28515625" style="19" customWidth="1"/>
    <col min="11270" max="11270" width="9.28515625" style="19"/>
    <col min="11271" max="11271" width="24.7109375" style="19" customWidth="1"/>
    <col min="11272" max="11272" width="17.28515625" style="19" customWidth="1"/>
    <col min="11273" max="11523" width="9.28515625" style="19"/>
    <col min="11524" max="11524" width="15.28515625" style="19" customWidth="1"/>
    <col min="11525" max="11525" width="44.28515625" style="19" customWidth="1"/>
    <col min="11526" max="11526" width="9.28515625" style="19"/>
    <col min="11527" max="11527" width="24.7109375" style="19" customWidth="1"/>
    <col min="11528" max="11528" width="17.28515625" style="19" customWidth="1"/>
    <col min="11529" max="11779" width="9.28515625" style="19"/>
    <col min="11780" max="11780" width="15.28515625" style="19" customWidth="1"/>
    <col min="11781" max="11781" width="44.28515625" style="19" customWidth="1"/>
    <col min="11782" max="11782" width="9.28515625" style="19"/>
    <col min="11783" max="11783" width="24.7109375" style="19" customWidth="1"/>
    <col min="11784" max="11784" width="17.28515625" style="19" customWidth="1"/>
    <col min="11785" max="12035" width="9.28515625" style="19"/>
    <col min="12036" max="12036" width="15.28515625" style="19" customWidth="1"/>
    <col min="12037" max="12037" width="44.28515625" style="19" customWidth="1"/>
    <col min="12038" max="12038" width="9.28515625" style="19"/>
    <col min="12039" max="12039" width="24.7109375" style="19" customWidth="1"/>
    <col min="12040" max="12040" width="17.28515625" style="19" customWidth="1"/>
    <col min="12041" max="12291" width="9.28515625" style="19"/>
    <col min="12292" max="12292" width="15.28515625" style="19" customWidth="1"/>
    <col min="12293" max="12293" width="44.28515625" style="19" customWidth="1"/>
    <col min="12294" max="12294" width="9.28515625" style="19"/>
    <col min="12295" max="12295" width="24.7109375" style="19" customWidth="1"/>
    <col min="12296" max="12296" width="17.28515625" style="19" customWidth="1"/>
    <col min="12297" max="12547" width="9.28515625" style="19"/>
    <col min="12548" max="12548" width="15.28515625" style="19" customWidth="1"/>
    <col min="12549" max="12549" width="44.28515625" style="19" customWidth="1"/>
    <col min="12550" max="12550" width="9.28515625" style="19"/>
    <col min="12551" max="12551" width="24.7109375" style="19" customWidth="1"/>
    <col min="12552" max="12552" width="17.28515625" style="19" customWidth="1"/>
    <col min="12553" max="12803" width="9.28515625" style="19"/>
    <col min="12804" max="12804" width="15.28515625" style="19" customWidth="1"/>
    <col min="12805" max="12805" width="44.28515625" style="19" customWidth="1"/>
    <col min="12806" max="12806" width="9.28515625" style="19"/>
    <col min="12807" max="12807" width="24.7109375" style="19" customWidth="1"/>
    <col min="12808" max="12808" width="17.28515625" style="19" customWidth="1"/>
    <col min="12809" max="13059" width="9.28515625" style="19"/>
    <col min="13060" max="13060" width="15.28515625" style="19" customWidth="1"/>
    <col min="13061" max="13061" width="44.28515625" style="19" customWidth="1"/>
    <col min="13062" max="13062" width="9.28515625" style="19"/>
    <col min="13063" max="13063" width="24.7109375" style="19" customWidth="1"/>
    <col min="13064" max="13064" width="17.28515625" style="19" customWidth="1"/>
    <col min="13065" max="13315" width="9.28515625" style="19"/>
    <col min="13316" max="13316" width="15.28515625" style="19" customWidth="1"/>
    <col min="13317" max="13317" width="44.28515625" style="19" customWidth="1"/>
    <col min="13318" max="13318" width="9.28515625" style="19"/>
    <col min="13319" max="13319" width="24.7109375" style="19" customWidth="1"/>
    <col min="13320" max="13320" width="17.28515625" style="19" customWidth="1"/>
    <col min="13321" max="13571" width="9.28515625" style="19"/>
    <col min="13572" max="13572" width="15.28515625" style="19" customWidth="1"/>
    <col min="13573" max="13573" width="44.28515625" style="19" customWidth="1"/>
    <col min="13574" max="13574" width="9.28515625" style="19"/>
    <col min="13575" max="13575" width="24.7109375" style="19" customWidth="1"/>
    <col min="13576" max="13576" width="17.28515625" style="19" customWidth="1"/>
    <col min="13577" max="13827" width="9.28515625" style="19"/>
    <col min="13828" max="13828" width="15.28515625" style="19" customWidth="1"/>
    <col min="13829" max="13829" width="44.28515625" style="19" customWidth="1"/>
    <col min="13830" max="13830" width="9.28515625" style="19"/>
    <col min="13831" max="13831" width="24.7109375" style="19" customWidth="1"/>
    <col min="13832" max="13832" width="17.28515625" style="19" customWidth="1"/>
    <col min="13833" max="14083" width="9.28515625" style="19"/>
    <col min="14084" max="14084" width="15.28515625" style="19" customWidth="1"/>
    <col min="14085" max="14085" width="44.28515625" style="19" customWidth="1"/>
    <col min="14086" max="14086" width="9.28515625" style="19"/>
    <col min="14087" max="14087" width="24.7109375" style="19" customWidth="1"/>
    <col min="14088" max="14088" width="17.28515625" style="19" customWidth="1"/>
    <col min="14089" max="14339" width="9.28515625" style="19"/>
    <col min="14340" max="14340" width="15.28515625" style="19" customWidth="1"/>
    <col min="14341" max="14341" width="44.28515625" style="19" customWidth="1"/>
    <col min="14342" max="14342" width="9.28515625" style="19"/>
    <col min="14343" max="14343" width="24.7109375" style="19" customWidth="1"/>
    <col min="14344" max="14344" width="17.28515625" style="19" customWidth="1"/>
    <col min="14345" max="14595" width="9.28515625" style="19"/>
    <col min="14596" max="14596" width="15.28515625" style="19" customWidth="1"/>
    <col min="14597" max="14597" width="44.28515625" style="19" customWidth="1"/>
    <col min="14598" max="14598" width="9.28515625" style="19"/>
    <col min="14599" max="14599" width="24.7109375" style="19" customWidth="1"/>
    <col min="14600" max="14600" width="17.28515625" style="19" customWidth="1"/>
    <col min="14601" max="14851" width="9.28515625" style="19"/>
    <col min="14852" max="14852" width="15.28515625" style="19" customWidth="1"/>
    <col min="14853" max="14853" width="44.28515625" style="19" customWidth="1"/>
    <col min="14854" max="14854" width="9.28515625" style="19"/>
    <col min="14855" max="14855" width="24.7109375" style="19" customWidth="1"/>
    <col min="14856" max="14856" width="17.28515625" style="19" customWidth="1"/>
    <col min="14857" max="15107" width="9.28515625" style="19"/>
    <col min="15108" max="15108" width="15.28515625" style="19" customWidth="1"/>
    <col min="15109" max="15109" width="44.28515625" style="19" customWidth="1"/>
    <col min="15110" max="15110" width="9.28515625" style="19"/>
    <col min="15111" max="15111" width="24.7109375" style="19" customWidth="1"/>
    <col min="15112" max="15112" width="17.28515625" style="19" customWidth="1"/>
    <col min="15113" max="15363" width="9.28515625" style="19"/>
    <col min="15364" max="15364" width="15.28515625" style="19" customWidth="1"/>
    <col min="15365" max="15365" width="44.28515625" style="19" customWidth="1"/>
    <col min="15366" max="15366" width="9.28515625" style="19"/>
    <col min="15367" max="15367" width="24.7109375" style="19" customWidth="1"/>
    <col min="15368" max="15368" width="17.28515625" style="19" customWidth="1"/>
    <col min="15369" max="15619" width="9.28515625" style="19"/>
    <col min="15620" max="15620" width="15.28515625" style="19" customWidth="1"/>
    <col min="15621" max="15621" width="44.28515625" style="19" customWidth="1"/>
    <col min="15622" max="15622" width="9.28515625" style="19"/>
    <col min="15623" max="15623" width="24.7109375" style="19" customWidth="1"/>
    <col min="15624" max="15624" width="17.28515625" style="19" customWidth="1"/>
    <col min="15625" max="15875" width="9.28515625" style="19"/>
    <col min="15876" max="15876" width="15.28515625" style="19" customWidth="1"/>
    <col min="15877" max="15877" width="44.28515625" style="19" customWidth="1"/>
    <col min="15878" max="15878" width="9.28515625" style="19"/>
    <col min="15879" max="15879" width="24.7109375" style="19" customWidth="1"/>
    <col min="15880" max="15880" width="17.28515625" style="19" customWidth="1"/>
    <col min="15881" max="16131" width="9.28515625" style="19"/>
    <col min="16132" max="16132" width="15.28515625" style="19" customWidth="1"/>
    <col min="16133" max="16133" width="44.28515625" style="19" customWidth="1"/>
    <col min="16134" max="16134" width="9.28515625" style="19"/>
    <col min="16135" max="16135" width="24.7109375" style="19" customWidth="1"/>
    <col min="16136" max="16136" width="17.28515625" style="19" customWidth="1"/>
    <col min="16137" max="16384" width="9.28515625" style="19"/>
  </cols>
  <sheetData>
    <row r="1" spans="2:8" ht="13.5" thickBot="1" x14ac:dyDescent="0.25">
      <c r="B1" s="23"/>
      <c r="C1" s="23"/>
      <c r="D1" s="23"/>
      <c r="E1" s="23"/>
      <c r="F1" s="23"/>
      <c r="G1" s="23"/>
    </row>
    <row r="2" spans="2:8" ht="20.100000000000001" customHeight="1" x14ac:dyDescent="0.2">
      <c r="B2" s="681"/>
      <c r="C2" s="682"/>
      <c r="D2" s="706" t="s">
        <v>622</v>
      </c>
      <c r="E2" s="707"/>
      <c r="F2" s="707"/>
      <c r="G2" s="708"/>
    </row>
    <row r="3" spans="2:8" ht="20.100000000000001" customHeight="1" thickBot="1" x14ac:dyDescent="0.25">
      <c r="B3" s="541"/>
      <c r="C3" s="683"/>
      <c r="D3" s="709"/>
      <c r="E3" s="710"/>
      <c r="F3" s="710"/>
      <c r="G3" s="711"/>
    </row>
    <row r="4" spans="2:8" ht="20.100000000000001" customHeight="1" x14ac:dyDescent="0.2">
      <c r="B4" s="541"/>
      <c r="C4" s="683"/>
      <c r="D4" s="297" t="str">
        <f>'PLANILHA ORÇAMENTÁRIA'!D4</f>
        <v>MUNICÍPIO:</v>
      </c>
      <c r="E4" s="712" t="str">
        <f>'PLANILHA ORÇAMENTÁRIA'!E4</f>
        <v>SANTO ANTÔNIO DOS LOPES - MA</v>
      </c>
      <c r="F4" s="713"/>
      <c r="G4" s="714"/>
    </row>
    <row r="5" spans="2:8" ht="75.75" customHeight="1" x14ac:dyDescent="0.2">
      <c r="B5" s="541"/>
      <c r="C5" s="683"/>
      <c r="D5" s="294" t="str">
        <f>'PLANILHA ORÇAMENTÁRIA'!D5</f>
        <v>LOCALIDADE:</v>
      </c>
      <c r="E5" s="719" t="str">
        <f>[2]Planilha7!$F$7</f>
        <v>ESTRADA DE ACESSO AO LIBERATO (5.622,00 Metros), ESTRADA DE ACESSO B.RAPOSO AO MORRO DO ANGICO (3.840,00 Metros), ESTRADA DE ACESSO BAIXÃO DO LERIANO (1.650,00 Metros), ESTRADA DE ACESSO JUNCO  AO LIVRAMENTO (7.900,00 Metros), ESTRADA DE ACESSO POVOADO LAGO VERDE (6.420,00 Metros), ESTRADA DE ACESSO POVOADO MORCEGO (4.740,00 Metros), ESTRADA DE ACESSO SANTA LUZIA AO CAITITU (11.690,00 Metros) E ESTRADA DE ACESSO A SANTA TERESA (1.150,00 Metros).</v>
      </c>
      <c r="F5" s="720"/>
      <c r="G5" s="721"/>
    </row>
    <row r="6" spans="2:8" ht="30" customHeight="1" thickBot="1" x14ac:dyDescent="0.25">
      <c r="B6" s="541"/>
      <c r="C6" s="683"/>
      <c r="D6" s="299" t="str">
        <f>'PLANILHA ORÇAMENTÁRIA'!D6</f>
        <v>EXTENSÃO:</v>
      </c>
      <c r="E6" s="722" t="str">
        <f>[2]Planilha7!$F$8</f>
        <v>43.012,00 Metros</v>
      </c>
      <c r="F6" s="723"/>
      <c r="G6" s="724"/>
    </row>
    <row r="7" spans="2:8" ht="20.100000000000001" customHeight="1" thickBot="1" x14ac:dyDescent="0.25">
      <c r="B7" s="687" t="s">
        <v>538</v>
      </c>
      <c r="C7" s="688"/>
      <c r="D7" s="688"/>
      <c r="E7" s="688"/>
      <c r="F7" s="688"/>
      <c r="G7" s="689"/>
      <c r="H7" s="30"/>
    </row>
    <row r="8" spans="2:8" s="128" customFormat="1" ht="20.100000000000001" customHeight="1" x14ac:dyDescent="0.25">
      <c r="B8" s="692" t="s">
        <v>263</v>
      </c>
      <c r="C8" s="693"/>
      <c r="D8" s="698" t="s">
        <v>539</v>
      </c>
      <c r="E8" s="699"/>
      <c r="F8" s="699"/>
      <c r="G8" s="424">
        <f>SUM(G9:G12)</f>
        <v>6.2700000000000006E-2</v>
      </c>
      <c r="H8" s="127"/>
    </row>
    <row r="9" spans="2:8" ht="20.100000000000001" customHeight="1" x14ac:dyDescent="0.3">
      <c r="B9" s="694" t="s">
        <v>2</v>
      </c>
      <c r="C9" s="695"/>
      <c r="D9" s="696" t="s">
        <v>540</v>
      </c>
      <c r="E9" s="697"/>
      <c r="F9" s="697"/>
      <c r="G9" s="425">
        <v>0.04</v>
      </c>
      <c r="H9" s="31"/>
    </row>
    <row r="10" spans="2:8" ht="20.100000000000001" customHeight="1" x14ac:dyDescent="0.3">
      <c r="B10" s="694" t="s">
        <v>541</v>
      </c>
      <c r="C10" s="695"/>
      <c r="D10" s="696" t="s">
        <v>542</v>
      </c>
      <c r="E10" s="697"/>
      <c r="F10" s="697"/>
      <c r="G10" s="425">
        <v>5.0000000000000001E-3</v>
      </c>
      <c r="H10" s="31"/>
    </row>
    <row r="11" spans="2:8" ht="20.100000000000001" customHeight="1" x14ac:dyDescent="0.3">
      <c r="B11" s="694" t="s">
        <v>543</v>
      </c>
      <c r="C11" s="695"/>
      <c r="D11" s="696" t="s">
        <v>544</v>
      </c>
      <c r="E11" s="697"/>
      <c r="F11" s="697"/>
      <c r="G11" s="425">
        <v>1.2699999999999999E-2</v>
      </c>
      <c r="H11" s="31"/>
    </row>
    <row r="12" spans="2:8" ht="20.100000000000001" customHeight="1" x14ac:dyDescent="0.3">
      <c r="B12" s="694" t="s">
        <v>545</v>
      </c>
      <c r="C12" s="695"/>
      <c r="D12" s="696" t="s">
        <v>546</v>
      </c>
      <c r="E12" s="697"/>
      <c r="F12" s="697"/>
      <c r="G12" s="425">
        <v>5.0000000000000001E-3</v>
      </c>
      <c r="H12" s="31"/>
    </row>
    <row r="13" spans="2:8" ht="20.100000000000001" customHeight="1" x14ac:dyDescent="0.3">
      <c r="B13" s="694"/>
      <c r="C13" s="695"/>
      <c r="D13" s="715"/>
      <c r="E13" s="716"/>
      <c r="F13" s="716"/>
      <c r="G13" s="425"/>
      <c r="H13" s="31"/>
    </row>
    <row r="14" spans="2:8" s="130" customFormat="1" ht="20.100000000000001" customHeight="1" x14ac:dyDescent="0.3">
      <c r="B14" s="704">
        <v>2</v>
      </c>
      <c r="C14" s="705"/>
      <c r="D14" s="717" t="s">
        <v>547</v>
      </c>
      <c r="E14" s="718"/>
      <c r="F14" s="718"/>
      <c r="G14" s="426">
        <v>1.23E-2</v>
      </c>
      <c r="H14" s="129"/>
    </row>
    <row r="15" spans="2:8" ht="20.100000000000001" customHeight="1" x14ac:dyDescent="0.3">
      <c r="B15" s="704"/>
      <c r="C15" s="705"/>
      <c r="D15" s="700"/>
      <c r="E15" s="701"/>
      <c r="F15" s="701"/>
      <c r="G15" s="427"/>
      <c r="H15" s="31"/>
    </row>
    <row r="16" spans="2:8" ht="20.100000000000001" customHeight="1" x14ac:dyDescent="0.3">
      <c r="B16" s="704" t="s">
        <v>270</v>
      </c>
      <c r="C16" s="705"/>
      <c r="D16" s="700" t="s">
        <v>548</v>
      </c>
      <c r="E16" s="701"/>
      <c r="F16" s="701"/>
      <c r="G16" s="491">
        <f>G17</f>
        <v>5.2400000000000002E-2</v>
      </c>
      <c r="H16" s="31"/>
    </row>
    <row r="17" spans="2:8" ht="20.100000000000001" customHeight="1" x14ac:dyDescent="0.3">
      <c r="B17" s="704" t="s">
        <v>271</v>
      </c>
      <c r="C17" s="705"/>
      <c r="D17" s="696" t="s">
        <v>549</v>
      </c>
      <c r="E17" s="697"/>
      <c r="F17" s="697"/>
      <c r="G17" s="428">
        <v>5.2400000000000002E-2</v>
      </c>
      <c r="H17" s="31"/>
    </row>
    <row r="18" spans="2:8" ht="20.100000000000001" customHeight="1" x14ac:dyDescent="0.25">
      <c r="B18" s="704"/>
      <c r="C18" s="705"/>
      <c r="D18" s="700"/>
      <c r="E18" s="701"/>
      <c r="F18" s="701"/>
      <c r="G18" s="427"/>
      <c r="H18" s="32"/>
    </row>
    <row r="19" spans="2:8" s="130" customFormat="1" ht="20.100000000000001" customHeight="1" x14ac:dyDescent="0.25">
      <c r="B19" s="704">
        <v>4</v>
      </c>
      <c r="C19" s="705"/>
      <c r="D19" s="702" t="s">
        <v>550</v>
      </c>
      <c r="E19" s="703"/>
      <c r="F19" s="703"/>
      <c r="G19" s="429">
        <f>SUM(G20:G23)</f>
        <v>0.10149999999999999</v>
      </c>
      <c r="H19" s="131"/>
    </row>
    <row r="20" spans="2:8" ht="20.100000000000001" customHeight="1" x14ac:dyDescent="0.3">
      <c r="B20" s="694" t="s">
        <v>272</v>
      </c>
      <c r="C20" s="695"/>
      <c r="D20" s="696" t="s">
        <v>551</v>
      </c>
      <c r="E20" s="697"/>
      <c r="F20" s="697"/>
      <c r="G20" s="428">
        <v>6.4999999999999997E-3</v>
      </c>
      <c r="H20" s="31"/>
    </row>
    <row r="21" spans="2:8" ht="20.100000000000001" customHeight="1" x14ac:dyDescent="0.3">
      <c r="B21" s="694" t="s">
        <v>273</v>
      </c>
      <c r="C21" s="695"/>
      <c r="D21" s="696" t="s">
        <v>552</v>
      </c>
      <c r="E21" s="697"/>
      <c r="F21" s="697"/>
      <c r="G21" s="425">
        <v>0.03</v>
      </c>
      <c r="H21" s="31"/>
    </row>
    <row r="22" spans="2:8" ht="20.100000000000001" customHeight="1" x14ac:dyDescent="0.3">
      <c r="B22" s="694" t="s">
        <v>274</v>
      </c>
      <c r="C22" s="695"/>
      <c r="D22" s="696" t="s">
        <v>553</v>
      </c>
      <c r="E22" s="697"/>
      <c r="F22" s="697"/>
      <c r="G22" s="425">
        <v>0.02</v>
      </c>
      <c r="H22" s="31"/>
    </row>
    <row r="23" spans="2:8" ht="20.100000000000001" customHeight="1" x14ac:dyDescent="0.25">
      <c r="B23" s="694" t="s">
        <v>554</v>
      </c>
      <c r="C23" s="695"/>
      <c r="D23" s="696" t="s">
        <v>555</v>
      </c>
      <c r="E23" s="697"/>
      <c r="F23" s="697"/>
      <c r="G23" s="425">
        <v>4.4999999999999998E-2</v>
      </c>
      <c r="H23" s="32"/>
    </row>
    <row r="24" spans="2:8" ht="20.100000000000001" customHeight="1" thickBot="1" x14ac:dyDescent="0.25">
      <c r="B24" s="430"/>
      <c r="C24" s="311"/>
      <c r="D24" s="311"/>
      <c r="E24" s="312"/>
      <c r="F24" s="312"/>
      <c r="G24" s="431"/>
    </row>
    <row r="25" spans="2:8" ht="20.100000000000001" customHeight="1" thickBot="1" x14ac:dyDescent="0.3">
      <c r="B25" s="432">
        <v>5</v>
      </c>
      <c r="C25" s="313"/>
      <c r="D25" s="313"/>
      <c r="E25" s="690" t="s">
        <v>556</v>
      </c>
      <c r="F25" s="691"/>
      <c r="G25" s="433">
        <f>(1+G8)*(1+G14)*(1+G16)/(1-G19)-1</f>
        <v>0.26003519354924864</v>
      </c>
    </row>
    <row r="26" spans="2:8" ht="20.100000000000001" customHeight="1" x14ac:dyDescent="0.2">
      <c r="B26" s="434"/>
      <c r="C26" s="312"/>
      <c r="D26" s="312"/>
      <c r="E26" s="312"/>
      <c r="F26" s="312"/>
      <c r="G26" s="431"/>
    </row>
    <row r="27" spans="2:8" ht="20.100000000000001" customHeight="1" x14ac:dyDescent="0.2">
      <c r="B27" s="684" t="s">
        <v>557</v>
      </c>
      <c r="C27" s="685"/>
      <c r="D27" s="685"/>
      <c r="E27" s="685"/>
      <c r="F27" s="685"/>
      <c r="G27" s="686"/>
    </row>
    <row r="28" spans="2:8" ht="20.100000000000001" customHeight="1" x14ac:dyDescent="0.2">
      <c r="B28" s="434"/>
      <c r="C28" s="312"/>
      <c r="D28" s="312"/>
      <c r="E28" s="312"/>
      <c r="F28" s="312"/>
      <c r="G28" s="431"/>
    </row>
    <row r="29" spans="2:8" ht="20.100000000000001" customHeight="1" x14ac:dyDescent="0.2">
      <c r="B29" s="434"/>
      <c r="C29" s="312"/>
      <c r="D29" s="312"/>
      <c r="E29" s="121"/>
      <c r="F29" s="312"/>
      <c r="G29" s="431"/>
    </row>
    <row r="30" spans="2:8" ht="20.100000000000001" customHeight="1" x14ac:dyDescent="0.25">
      <c r="B30" s="434"/>
      <c r="C30" s="312"/>
      <c r="D30" s="312"/>
      <c r="E30" s="312"/>
      <c r="F30" s="312"/>
      <c r="G30" s="435" t="s">
        <v>558</v>
      </c>
    </row>
    <row r="31" spans="2:8" ht="20.100000000000001" customHeight="1" x14ac:dyDescent="0.2">
      <c r="B31" s="436" t="s">
        <v>559</v>
      </c>
      <c r="C31" s="314"/>
      <c r="D31" s="314"/>
      <c r="E31" s="314"/>
      <c r="F31" s="315"/>
      <c r="G31" s="437">
        <v>5.5E-2</v>
      </c>
    </row>
    <row r="32" spans="2:8" ht="20.100000000000001" customHeight="1" x14ac:dyDescent="0.2">
      <c r="B32" s="438" t="s">
        <v>560</v>
      </c>
      <c r="C32" s="316"/>
      <c r="D32" s="316"/>
      <c r="E32" s="314"/>
      <c r="F32" s="315"/>
      <c r="G32" s="437">
        <v>5.0000000000000001E-3</v>
      </c>
    </row>
    <row r="33" spans="2:7" ht="20.100000000000001" customHeight="1" x14ac:dyDescent="0.2">
      <c r="B33" s="438" t="s">
        <v>561</v>
      </c>
      <c r="C33" s="316"/>
      <c r="D33" s="316"/>
      <c r="E33" s="314"/>
      <c r="F33" s="315"/>
      <c r="G33" s="437">
        <v>1.2699999999999999E-2</v>
      </c>
    </row>
    <row r="34" spans="2:7" ht="20.100000000000001" customHeight="1" x14ac:dyDescent="0.2">
      <c r="B34" s="438" t="s">
        <v>562</v>
      </c>
      <c r="C34" s="316"/>
      <c r="D34" s="316"/>
      <c r="E34" s="314"/>
      <c r="F34" s="315"/>
      <c r="G34" s="437">
        <v>5.0000000000000001E-3</v>
      </c>
    </row>
    <row r="35" spans="2:7" ht="20.100000000000001" customHeight="1" x14ac:dyDescent="0.2">
      <c r="B35" s="438" t="s">
        <v>563</v>
      </c>
      <c r="C35" s="316"/>
      <c r="D35" s="316"/>
      <c r="E35" s="314"/>
      <c r="F35" s="315"/>
      <c r="G35" s="437">
        <v>1.3899999999999999E-2</v>
      </c>
    </row>
    <row r="36" spans="2:7" ht="20.100000000000001" customHeight="1" x14ac:dyDescent="0.2">
      <c r="B36" s="438" t="s">
        <v>564</v>
      </c>
      <c r="C36" s="316"/>
      <c r="D36" s="316"/>
      <c r="E36" s="122"/>
      <c r="F36" s="123"/>
      <c r="G36" s="439">
        <v>8.9599999999999999E-2</v>
      </c>
    </row>
    <row r="37" spans="2:7" ht="20.100000000000001" customHeight="1" x14ac:dyDescent="0.2">
      <c r="B37" s="438" t="s">
        <v>565</v>
      </c>
      <c r="C37" s="316"/>
      <c r="D37" s="316"/>
      <c r="E37" s="124"/>
      <c r="F37" s="125"/>
      <c r="G37" s="440" t="s">
        <v>566</v>
      </c>
    </row>
    <row r="38" spans="2:7" ht="20.100000000000001" customHeight="1" x14ac:dyDescent="0.2">
      <c r="B38" s="441"/>
      <c r="C38" s="317"/>
      <c r="D38" s="317"/>
      <c r="E38" s="121" t="s">
        <v>567</v>
      </c>
      <c r="F38" s="121"/>
      <c r="G38" s="442">
        <v>0.24229999999999999</v>
      </c>
    </row>
    <row r="39" spans="2:7" ht="20.100000000000001" customHeight="1" x14ac:dyDescent="0.2">
      <c r="B39" s="441"/>
      <c r="C39" s="317"/>
      <c r="D39" s="317"/>
      <c r="E39" s="121" t="s">
        <v>568</v>
      </c>
      <c r="F39" s="121"/>
      <c r="G39" s="442">
        <v>0.25</v>
      </c>
    </row>
    <row r="40" spans="2:7" ht="20.100000000000001" customHeight="1" x14ac:dyDescent="0.2">
      <c r="B40" s="441"/>
      <c r="C40" s="317"/>
      <c r="D40" s="317"/>
      <c r="E40" s="121" t="s">
        <v>569</v>
      </c>
      <c r="F40" s="121"/>
      <c r="G40" s="442">
        <v>0.26440000000000002</v>
      </c>
    </row>
    <row r="41" spans="2:7" ht="20.100000000000001" customHeight="1" x14ac:dyDescent="0.2">
      <c r="B41" s="443"/>
      <c r="C41" s="126"/>
      <c r="D41" s="126"/>
      <c r="E41" s="126"/>
      <c r="F41" s="126"/>
      <c r="G41" s="444"/>
    </row>
    <row r="42" spans="2:7" ht="20.100000000000001" customHeight="1" thickBot="1" x14ac:dyDescent="0.25">
      <c r="B42" s="445"/>
      <c r="C42" s="446"/>
      <c r="D42" s="446"/>
      <c r="E42" s="446"/>
      <c r="F42" s="446"/>
      <c r="G42" s="447"/>
    </row>
  </sheetData>
  <mergeCells count="40">
    <mergeCell ref="D2:G3"/>
    <mergeCell ref="D17:F17"/>
    <mergeCell ref="E4:G4"/>
    <mergeCell ref="D12:F12"/>
    <mergeCell ref="D13:F13"/>
    <mergeCell ref="D14:F14"/>
    <mergeCell ref="D15:F15"/>
    <mergeCell ref="D16:F16"/>
    <mergeCell ref="E5:G5"/>
    <mergeCell ref="E6:G6"/>
    <mergeCell ref="D11:F11"/>
    <mergeCell ref="B21:C21"/>
    <mergeCell ref="B17:C17"/>
    <mergeCell ref="B18:C18"/>
    <mergeCell ref="B19:C19"/>
    <mergeCell ref="B20:C20"/>
    <mergeCell ref="D18:F18"/>
    <mergeCell ref="D19:F19"/>
    <mergeCell ref="D20:F20"/>
    <mergeCell ref="B12:C12"/>
    <mergeCell ref="B13:C13"/>
    <mergeCell ref="B14:C14"/>
    <mergeCell ref="B15:C15"/>
    <mergeCell ref="B16:C16"/>
    <mergeCell ref="B2:C6"/>
    <mergeCell ref="B27:G27"/>
    <mergeCell ref="B7:G7"/>
    <mergeCell ref="E25:F25"/>
    <mergeCell ref="B8:C8"/>
    <mergeCell ref="B9:C9"/>
    <mergeCell ref="B10:C10"/>
    <mergeCell ref="B11:C11"/>
    <mergeCell ref="D22:F22"/>
    <mergeCell ref="D23:F23"/>
    <mergeCell ref="D21:F21"/>
    <mergeCell ref="B22:C22"/>
    <mergeCell ref="B23:C23"/>
    <mergeCell ref="D8:F8"/>
    <mergeCell ref="D9:F9"/>
    <mergeCell ref="D10:F10"/>
  </mergeCells>
  <pageMargins left="0.9055118110236221" right="0.31496062992125984" top="0.78740157480314965" bottom="0.78740157480314965" header="0.31496062992125984" footer="0.31496062992125984"/>
  <pageSetup paperSize="9" scale="52" fitToHeight="0" orientation="portrait" r:id="rId1"/>
  <headerFooter>
    <oddFoote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IBGE 2010</vt:lpstr>
      <vt:lpstr>IBGE 2000</vt:lpstr>
      <vt:lpstr>Área</vt:lpstr>
      <vt:lpstr>Microrregiões</vt:lpstr>
      <vt:lpstr>PLANILHA ORÇAMENTÁRIA</vt:lpstr>
      <vt:lpstr>ORÇAM.SINTETICO</vt:lpstr>
      <vt:lpstr>CRONOGRAMA</vt:lpstr>
      <vt:lpstr>MEMORIA DE CALCULO</vt:lpstr>
      <vt:lpstr>BDI</vt:lpstr>
      <vt:lpstr>BDI-1</vt:lpstr>
      <vt:lpstr>Planilha2</vt:lpstr>
      <vt:lpstr>ENCARGOS</vt:lpstr>
      <vt:lpstr>Comp.Cust.</vt:lpstr>
      <vt:lpstr>Preço de Bombas Sub</vt:lpstr>
      <vt:lpstr>CURVA ABC</vt:lpstr>
      <vt:lpstr>BDI!Print_Area</vt:lpstr>
      <vt:lpstr>'BDI-1'!Print_Area</vt:lpstr>
      <vt:lpstr>Comp.Cust.!Print_Area</vt:lpstr>
      <vt:lpstr>CRONOGRAMA!Print_Area</vt:lpstr>
      <vt:lpstr>'CURVA ABC'!Print_Area</vt:lpstr>
      <vt:lpstr>ENCARGOS!Print_Area</vt:lpstr>
      <vt:lpstr>'MEMORIA DE CALCULO'!Print_Area</vt:lpstr>
      <vt:lpstr>ORÇAM.SINTETICO!Print_Area</vt:lpstr>
      <vt:lpstr>'PLANILHA ORÇAMENTÁRIA'!Print_Area</vt:lpstr>
      <vt:lpstr>Planilha2!Print_Area</vt:lpstr>
      <vt:lpstr>Comp.Cust.!Print_Titles</vt:lpstr>
      <vt:lpstr>'CURVA ABC'!Print_Titles</vt:lpstr>
      <vt:lpstr>'MEMORIA DE CALCULO'!Print_Titles</vt:lpstr>
      <vt:lpstr>'PLANILHA ORÇAMENTÁRIA'!Print_Titles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cp:lastModifiedBy>
  <cp:lastPrinted>2022-02-08T13:21:54Z</cp:lastPrinted>
  <dcterms:created xsi:type="dcterms:W3CDTF">2015-08-11T18:30:27Z</dcterms:created>
  <dcterms:modified xsi:type="dcterms:W3CDTF">2022-05-05T19:17:51Z</dcterms:modified>
</cp:coreProperties>
</file>