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C:\Users\CPL C\Downloads\"/>
    </mc:Choice>
  </mc:AlternateContent>
  <xr:revisionPtr revIDLastSave="0" documentId="13_ncr:1_{99FE4892-806D-45AF-8AC7-C98A3BAD1CF0}" xr6:coauthVersionLast="47" xr6:coauthVersionMax="47" xr10:uidLastSave="{00000000-0000-0000-0000-000000000000}"/>
  <bookViews>
    <workbookView xWindow="-120" yWindow="-120" windowWidth="24240" windowHeight="13140" tabRatio="830" firstSheet="2" activeTab="2" xr2:uid="{00000000-000D-0000-FFFF-FFFF00000000}"/>
  </bookViews>
  <sheets>
    <sheet name="Planilha Resumo" sheetId="3" state="hidden" r:id="rId1"/>
    <sheet name="Orçamento Total" sheetId="2" state="hidden" r:id="rId2"/>
    <sheet name="MEMORIA DE CALCULO" sheetId="12" r:id="rId3"/>
    <sheet name="DMT 01" sheetId="20" state="hidden" r:id="rId4"/>
    <sheet name="DMT 02" sheetId="21" state="hidden" r:id="rId5"/>
    <sheet name="Cronograma Físico Financeiro" sheetId="5" state="hidden" r:id="rId6"/>
    <sheet name="COMPOSIÇÃO DE CUSTOS" sheetId="13" state="hidden" r:id="rId7"/>
    <sheet name="QCI " sheetId="14" state="hidden" r:id="rId8"/>
    <sheet name="COMP. PROJ. EXECUTIVO" sheetId="15" state="hidden" r:id="rId9"/>
    <sheet name="MAT BET" sheetId="16" state="hidden" r:id="rId10"/>
    <sheet name=" BDI" sheetId="17" state="hidden" r:id="rId11"/>
    <sheet name="BDI 15,00%" sheetId="18" state="hidden" r:id="rId12"/>
    <sheet name="ENCARGOS SOCIAIS " sheetId="1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_________aga14">#REF!</definedName>
    <definedName name="___________bur3220">#REF!</definedName>
    <definedName name="___________cap20">#REF!</definedName>
    <definedName name="___________cva50">#REF!</definedName>
    <definedName name="___________cva60">#REF!</definedName>
    <definedName name="___________cve45100">#REF!</definedName>
    <definedName name="___________cve90100">#REF!</definedName>
    <definedName name="___________cve9040">#REF!</definedName>
    <definedName name="___________djm10">#REF!</definedName>
    <definedName name="___________djm15">#REF!</definedName>
    <definedName name="___________epl2">#REF!</definedName>
    <definedName name="___________epl5">#REF!</definedName>
    <definedName name="___________fil1">#REF!</definedName>
    <definedName name="___________fil2">#REF!</definedName>
    <definedName name="___________fio12">#REF!</definedName>
    <definedName name="___________fis5">#REF!</definedName>
    <definedName name="___________flf50">#REF!</definedName>
    <definedName name="___________flf60">#REF!</definedName>
    <definedName name="___________fpd12">#REF!</definedName>
    <definedName name="___________fvr10">#REF!</definedName>
    <definedName name="___________itu1">#REF!</definedName>
    <definedName name="___________jla20">#REF!</definedName>
    <definedName name="___________jla32">#REF!</definedName>
    <definedName name="___________lpi100">#REF!</definedName>
    <definedName name="___________lvg10060">#REF!</definedName>
    <definedName name="___________lvp32">#REF!</definedName>
    <definedName name="___________man50">#REF!</definedName>
    <definedName name="___________ope1">#REF!</definedName>
    <definedName name="___________ope2">#REF!</definedName>
    <definedName name="___________ope3">#REF!</definedName>
    <definedName name="___________pne1">#REF!</definedName>
    <definedName name="___________pne2">#REF!</definedName>
    <definedName name="___________ptm6">#REF!</definedName>
    <definedName name="___________qdm3">#REF!</definedName>
    <definedName name="___________rcm10">#REF!</definedName>
    <definedName name="___________rcm15">#REF!</definedName>
    <definedName name="___________rcm20">#REF!</definedName>
    <definedName name="___________rcm5">#REF!</definedName>
    <definedName name="___________res10">#REF!</definedName>
    <definedName name="___________res15">#REF!</definedName>
    <definedName name="___________res5">#REF!</definedName>
    <definedName name="___________rgf60">#REF!</definedName>
    <definedName name="___________rgp1">#REF!</definedName>
    <definedName name="___________tap100">#REF!</definedName>
    <definedName name="___________tba20">#REF!</definedName>
    <definedName name="___________tba32">#REF!</definedName>
    <definedName name="___________tba50">#REF!</definedName>
    <definedName name="___________tba60">#REF!</definedName>
    <definedName name="___________tbe100">#REF!</definedName>
    <definedName name="___________tbe40">#REF!</definedName>
    <definedName name="___________tbe50">#REF!</definedName>
    <definedName name="___________tea32">#REF!</definedName>
    <definedName name="___________tea4560">#REF!</definedName>
    <definedName name="___________tee100">#REF!</definedName>
    <definedName name="___________ter10050">#REF!</definedName>
    <definedName name="___________tlf6">#REF!</definedName>
    <definedName name="___________tub10012">#REF!</definedName>
    <definedName name="___________tub10015">#REF!</definedName>
    <definedName name="___________tub10020">#REF!</definedName>
    <definedName name="___________tub4012">#REF!</definedName>
    <definedName name="___________tub4015">#REF!</definedName>
    <definedName name="___________tub4020">#REF!</definedName>
    <definedName name="___________tub5012">#REF!</definedName>
    <definedName name="___________tub5015">#REF!</definedName>
    <definedName name="___________tub5020">#REF!</definedName>
    <definedName name="___________tub7512">#REF!</definedName>
    <definedName name="___________tub7515">#REF!</definedName>
    <definedName name="___________tub7520">#REF!</definedName>
    <definedName name="___________xlnm.Print_Area_3">#REF!</definedName>
    <definedName name="___________xlnm.Print_Area_4">#REF!</definedName>
    <definedName name="__________aga14">#REF!</definedName>
    <definedName name="__________bur3220">#REF!</definedName>
    <definedName name="__________C930I">#REF!</definedName>
    <definedName name="__________C930P">#REF!</definedName>
    <definedName name="__________C966I">#REF!</definedName>
    <definedName name="__________C966P">#REF!</definedName>
    <definedName name="__________C996P">#REF!</definedName>
    <definedName name="__________cap20">#REF!</definedName>
    <definedName name="__________cva50">#REF!</definedName>
    <definedName name="__________cva60">#REF!</definedName>
    <definedName name="__________cve45100">#REF!</definedName>
    <definedName name="__________cve90100">#REF!</definedName>
    <definedName name="__________cve9040">#REF!</definedName>
    <definedName name="__________djm10">#REF!</definedName>
    <definedName name="__________djm15">#REF!</definedName>
    <definedName name="__________epl2">#REF!</definedName>
    <definedName name="__________epl5">#REF!</definedName>
    <definedName name="__________fil1">#REF!</definedName>
    <definedName name="__________fil2">#REF!</definedName>
    <definedName name="__________fio12">#REF!</definedName>
    <definedName name="__________fis5">#REF!</definedName>
    <definedName name="__________flf50">#REF!</definedName>
    <definedName name="__________flf60">#REF!</definedName>
    <definedName name="__________fpd12">#REF!</definedName>
    <definedName name="__________fvr10">#REF!</definedName>
    <definedName name="__________itu1">#REF!</definedName>
    <definedName name="__________jla20">#REF!</definedName>
    <definedName name="__________jla32">#REF!</definedName>
    <definedName name="__________lpi100">#REF!</definedName>
    <definedName name="__________lvg10060">#REF!</definedName>
    <definedName name="__________lvp32">#REF!</definedName>
    <definedName name="__________man50">#REF!</definedName>
    <definedName name="__________ope1">#REF!</definedName>
    <definedName name="__________ope2">#REF!</definedName>
    <definedName name="__________ope3">#REF!</definedName>
    <definedName name="__________pne1">#REF!</definedName>
    <definedName name="__________pne2">#REF!</definedName>
    <definedName name="__________ptm6">#REF!</definedName>
    <definedName name="__________qdm3">#REF!</definedName>
    <definedName name="__________rcm10">#REF!</definedName>
    <definedName name="__________rcm15">#REF!</definedName>
    <definedName name="__________rcm20">#REF!</definedName>
    <definedName name="__________rcm5">#REF!</definedName>
    <definedName name="__________res10">#REF!</definedName>
    <definedName name="__________res15">#REF!</definedName>
    <definedName name="__________res5">#REF!</definedName>
    <definedName name="__________rgf60">#REF!</definedName>
    <definedName name="__________rgp1">#REF!</definedName>
    <definedName name="__________tap100">#REF!</definedName>
    <definedName name="__________tba20">#REF!</definedName>
    <definedName name="__________tba32">#REF!</definedName>
    <definedName name="__________tba50">#REF!</definedName>
    <definedName name="__________tba60">#REF!</definedName>
    <definedName name="__________tbe100">#REF!</definedName>
    <definedName name="__________tbe40">#REF!</definedName>
    <definedName name="__________tbe50">#REF!</definedName>
    <definedName name="__________tea32">#REF!</definedName>
    <definedName name="__________tea4560">#REF!</definedName>
    <definedName name="__________tee100">#REF!</definedName>
    <definedName name="__________ter10050">#REF!</definedName>
    <definedName name="__________tlf6">#REF!</definedName>
    <definedName name="__________tub10012">#REF!</definedName>
    <definedName name="__________tub10015">#REF!</definedName>
    <definedName name="__________tub10020">#REF!</definedName>
    <definedName name="__________tub4012">#REF!</definedName>
    <definedName name="__________tub4015">#REF!</definedName>
    <definedName name="__________tub4020">#REF!</definedName>
    <definedName name="__________tub5012">#REF!</definedName>
    <definedName name="__________tub5015">#REF!</definedName>
    <definedName name="__________tub5020">#REF!</definedName>
    <definedName name="__________tub7512">#REF!</definedName>
    <definedName name="__________tub7515">#REF!</definedName>
    <definedName name="__________tub7520">#REF!</definedName>
    <definedName name="__________xlnm.Print_Area_3">#REF!</definedName>
    <definedName name="__________xlnm.Print_Area_4">#REF!</definedName>
    <definedName name="_________aga14" localSheetId="9">#REF!</definedName>
    <definedName name="_________bur3220" localSheetId="9">#REF!</definedName>
    <definedName name="_________C930I">#REF!</definedName>
    <definedName name="_________C930P">#REF!</definedName>
    <definedName name="_________C966I">#REF!</definedName>
    <definedName name="_________C966P">#REF!</definedName>
    <definedName name="_________C996P">#REF!</definedName>
    <definedName name="_________cap20" localSheetId="9">#REF!</definedName>
    <definedName name="_________cva50" localSheetId="9">#REF!</definedName>
    <definedName name="_________cva60" localSheetId="9">#REF!</definedName>
    <definedName name="_________cve45100" localSheetId="9">#REF!</definedName>
    <definedName name="_________cve90100" localSheetId="9">#REF!</definedName>
    <definedName name="_________cve9040" localSheetId="9">#REF!</definedName>
    <definedName name="_________djm10" localSheetId="9">#REF!</definedName>
    <definedName name="_________djm15" localSheetId="9">#REF!</definedName>
    <definedName name="_________epl2" localSheetId="9">#REF!</definedName>
    <definedName name="_________epl5" localSheetId="9">#REF!</definedName>
    <definedName name="_________fil1" localSheetId="9">#REF!</definedName>
    <definedName name="_________fil2" localSheetId="9">#REF!</definedName>
    <definedName name="_________fio12" localSheetId="9">#REF!</definedName>
    <definedName name="_________fis5" localSheetId="9">#REF!</definedName>
    <definedName name="_________flf50" localSheetId="9">#REF!</definedName>
    <definedName name="_________flf60" localSheetId="9">#REF!</definedName>
    <definedName name="_________fpd12" localSheetId="9">#REF!</definedName>
    <definedName name="_________fvr10" localSheetId="9">#REF!</definedName>
    <definedName name="_________itu1" localSheetId="9">#REF!</definedName>
    <definedName name="_________jla20" localSheetId="9">#REF!</definedName>
    <definedName name="_________jla32" localSheetId="9">#REF!</definedName>
    <definedName name="_________lpi100" localSheetId="9">#REF!</definedName>
    <definedName name="_________lvg10060" localSheetId="9">#REF!</definedName>
    <definedName name="_________lvp32" localSheetId="9">#REF!</definedName>
    <definedName name="_________man50" localSheetId="9">#REF!</definedName>
    <definedName name="_________ope1" localSheetId="9">#REF!</definedName>
    <definedName name="_________ope2" localSheetId="9">#REF!</definedName>
    <definedName name="_________ope3" localSheetId="9">#REF!</definedName>
    <definedName name="_________pne1" localSheetId="9">#REF!</definedName>
    <definedName name="_________pne2" localSheetId="9">#REF!</definedName>
    <definedName name="_________ptm6" localSheetId="9">#REF!</definedName>
    <definedName name="_________qdm3" localSheetId="9">#REF!</definedName>
    <definedName name="_________rcm10" localSheetId="9">#REF!</definedName>
    <definedName name="_________rcm15" localSheetId="9">#REF!</definedName>
    <definedName name="_________rcm20" localSheetId="9">#REF!</definedName>
    <definedName name="_________rcm5" localSheetId="9">#REF!</definedName>
    <definedName name="_________res10" localSheetId="9">#REF!</definedName>
    <definedName name="_________res15" localSheetId="9">#REF!</definedName>
    <definedName name="_________res5" localSheetId="9">#REF!</definedName>
    <definedName name="_________rgf60" localSheetId="9">#REF!</definedName>
    <definedName name="_________rgp1" localSheetId="9">#REF!</definedName>
    <definedName name="_________tap100" localSheetId="9">#REF!</definedName>
    <definedName name="_________tba20" localSheetId="9">#REF!</definedName>
    <definedName name="_________tba32" localSheetId="9">#REF!</definedName>
    <definedName name="_________tba50" localSheetId="9">#REF!</definedName>
    <definedName name="_________tba60" localSheetId="9">#REF!</definedName>
    <definedName name="_________tbe100" localSheetId="9">#REF!</definedName>
    <definedName name="_________tbe40" localSheetId="9">#REF!</definedName>
    <definedName name="_________tbe50" localSheetId="9">#REF!</definedName>
    <definedName name="_________tea32" localSheetId="9">#REF!</definedName>
    <definedName name="_________tea4560" localSheetId="9">#REF!</definedName>
    <definedName name="_________tee100" localSheetId="9">#REF!</definedName>
    <definedName name="_________ter10050" localSheetId="9">#REF!</definedName>
    <definedName name="_________tlf6" localSheetId="9">#REF!</definedName>
    <definedName name="_________tub10012" localSheetId="9">#REF!</definedName>
    <definedName name="_________tub10015" localSheetId="9">#REF!</definedName>
    <definedName name="_________tub10020" localSheetId="9">#REF!</definedName>
    <definedName name="_________tub4012" localSheetId="9">#REF!</definedName>
    <definedName name="_________tub4015" localSheetId="9">#REF!</definedName>
    <definedName name="_________tub4020" localSheetId="9">#REF!</definedName>
    <definedName name="_________tub5012" localSheetId="9">#REF!</definedName>
    <definedName name="_________tub5015" localSheetId="9">#REF!</definedName>
    <definedName name="_________tub5020" localSheetId="9">#REF!</definedName>
    <definedName name="_________tub7512" localSheetId="9">#REF!</definedName>
    <definedName name="_________tub7515" localSheetId="9">#REF!</definedName>
    <definedName name="_________tub7520" localSheetId="9">#REF!</definedName>
    <definedName name="_________xlnm.Print_Area_3" localSheetId="9">#REF!</definedName>
    <definedName name="_________xlnm.Print_Area_4" localSheetId="9">#REF!</definedName>
    <definedName name="________aga14" localSheetId="12">#REF!</definedName>
    <definedName name="________bur3220" localSheetId="12">#REF!</definedName>
    <definedName name="________C930I" localSheetId="9">#REF!</definedName>
    <definedName name="________C930P" localSheetId="9">#REF!</definedName>
    <definedName name="________C966I" localSheetId="9">#REF!</definedName>
    <definedName name="________C966P" localSheetId="9">#REF!</definedName>
    <definedName name="________C996P" localSheetId="9">#REF!</definedName>
    <definedName name="________cap20" localSheetId="12">#REF!</definedName>
    <definedName name="________cva50" localSheetId="12">#REF!</definedName>
    <definedName name="________cva60" localSheetId="12">#REF!</definedName>
    <definedName name="________cve45100" localSheetId="12">#REF!</definedName>
    <definedName name="________cve90100" localSheetId="12">#REF!</definedName>
    <definedName name="________cve9040" localSheetId="12">#REF!</definedName>
    <definedName name="________djm10" localSheetId="12">#REF!</definedName>
    <definedName name="________djm15" localSheetId="12">#REF!</definedName>
    <definedName name="________epl2" localSheetId="12">#REF!</definedName>
    <definedName name="________epl5" localSheetId="12">#REF!</definedName>
    <definedName name="________fil1" localSheetId="12">#REF!</definedName>
    <definedName name="________fil2" localSheetId="12">#REF!</definedName>
    <definedName name="________fio12" localSheetId="12">#REF!</definedName>
    <definedName name="________fis5" localSheetId="12">#REF!</definedName>
    <definedName name="________flf50" localSheetId="12">#REF!</definedName>
    <definedName name="________flf60" localSheetId="12">#REF!</definedName>
    <definedName name="________fpd12" localSheetId="12">#REF!</definedName>
    <definedName name="________fvr10" localSheetId="12">#REF!</definedName>
    <definedName name="________itu1" localSheetId="12">#REF!</definedName>
    <definedName name="________jla20" localSheetId="12">#REF!</definedName>
    <definedName name="________jla32" localSheetId="12">#REF!</definedName>
    <definedName name="________lpi100" localSheetId="12">#REF!</definedName>
    <definedName name="________lvg10060" localSheetId="12">#REF!</definedName>
    <definedName name="________lvp32" localSheetId="12">#REF!</definedName>
    <definedName name="________man50" localSheetId="12">#REF!</definedName>
    <definedName name="________ope1" localSheetId="12">#REF!</definedName>
    <definedName name="________ope2" localSheetId="12">#REF!</definedName>
    <definedName name="________ope3" localSheetId="12">#REF!</definedName>
    <definedName name="________pne1" localSheetId="12">#REF!</definedName>
    <definedName name="________pne2" localSheetId="12">#REF!</definedName>
    <definedName name="________ptm6" localSheetId="12">#REF!</definedName>
    <definedName name="________qdm3" localSheetId="12">#REF!</definedName>
    <definedName name="________rcm10" localSheetId="12">#REF!</definedName>
    <definedName name="________rcm15" localSheetId="12">#REF!</definedName>
    <definedName name="________rcm20" localSheetId="12">#REF!</definedName>
    <definedName name="________rcm5" localSheetId="12">#REF!</definedName>
    <definedName name="________res10" localSheetId="12">#REF!</definedName>
    <definedName name="________res15" localSheetId="12">#REF!</definedName>
    <definedName name="________res5" localSheetId="12">#REF!</definedName>
    <definedName name="________rgf60" localSheetId="12">#REF!</definedName>
    <definedName name="________rgp1" localSheetId="12">#REF!</definedName>
    <definedName name="________tap100" localSheetId="12">#REF!</definedName>
    <definedName name="________tba20" localSheetId="12">#REF!</definedName>
    <definedName name="________tba32" localSheetId="12">#REF!</definedName>
    <definedName name="________tba50" localSheetId="12">#REF!</definedName>
    <definedName name="________tba60" localSheetId="12">#REF!</definedName>
    <definedName name="________tbe100" localSheetId="12">#REF!</definedName>
    <definedName name="________tbe40" localSheetId="12">#REF!</definedName>
    <definedName name="________tbe50" localSheetId="12">#REF!</definedName>
    <definedName name="________tea32" localSheetId="12">#REF!</definedName>
    <definedName name="________tea4560" localSheetId="12">#REF!</definedName>
    <definedName name="________tee100" localSheetId="12">#REF!</definedName>
    <definedName name="________ter10050" localSheetId="12">#REF!</definedName>
    <definedName name="________tlf6" localSheetId="12">#REF!</definedName>
    <definedName name="________tub10012" localSheetId="12">#REF!</definedName>
    <definedName name="________tub10015" localSheetId="12">#REF!</definedName>
    <definedName name="________tub10020" localSheetId="12">#REF!</definedName>
    <definedName name="________tub4012" localSheetId="12">#REF!</definedName>
    <definedName name="________tub4015" localSheetId="12">#REF!</definedName>
    <definedName name="________tub4020" localSheetId="12">#REF!</definedName>
    <definedName name="________tub5012" localSheetId="12">#REF!</definedName>
    <definedName name="________tub5015" localSheetId="12">#REF!</definedName>
    <definedName name="________tub5020" localSheetId="12">#REF!</definedName>
    <definedName name="________tub7512" localSheetId="12">#REF!</definedName>
    <definedName name="________tub7515" localSheetId="12">#REF!</definedName>
    <definedName name="________tub7520" localSheetId="12">#REF!</definedName>
    <definedName name="________xlnm.Print_Area_3" localSheetId="12">#REF!</definedName>
    <definedName name="________xlnm.Print_Area_4" localSheetId="12">#REF!</definedName>
    <definedName name="_______aga14" localSheetId="6">#REF!</definedName>
    <definedName name="_______bur3220" localSheetId="6">#REF!</definedName>
    <definedName name="_______C930I" localSheetId="12">#REF!</definedName>
    <definedName name="_______C930P" localSheetId="12">#REF!</definedName>
    <definedName name="_______C966I" localSheetId="12">#REF!</definedName>
    <definedName name="_______C966P" localSheetId="12">#REF!</definedName>
    <definedName name="_______C996P" localSheetId="12">#REF!</definedName>
    <definedName name="_______cap20" localSheetId="6">#REF!</definedName>
    <definedName name="_______cva50" localSheetId="6">#REF!</definedName>
    <definedName name="_______cva60" localSheetId="6">#REF!</definedName>
    <definedName name="_______cve45100" localSheetId="6">#REF!</definedName>
    <definedName name="_______cve90100" localSheetId="6">#REF!</definedName>
    <definedName name="_______cve9040" localSheetId="6">#REF!</definedName>
    <definedName name="_______djm10" localSheetId="6">#REF!</definedName>
    <definedName name="_______djm15" localSheetId="6">#REF!</definedName>
    <definedName name="_______epl2" localSheetId="6">#REF!</definedName>
    <definedName name="_______epl5" localSheetId="6">#REF!</definedName>
    <definedName name="_______fil1" localSheetId="6">#REF!</definedName>
    <definedName name="_______fil2" localSheetId="6">#REF!</definedName>
    <definedName name="_______fio12" localSheetId="6">#REF!</definedName>
    <definedName name="_______fis5" localSheetId="6">#REF!</definedName>
    <definedName name="_______flf50" localSheetId="6">#REF!</definedName>
    <definedName name="_______flf60" localSheetId="6">#REF!</definedName>
    <definedName name="_______fpd12" localSheetId="6">#REF!</definedName>
    <definedName name="_______fvr10" localSheetId="6">#REF!</definedName>
    <definedName name="_______itu1" localSheetId="6">#REF!</definedName>
    <definedName name="_______jla20" localSheetId="6">#REF!</definedName>
    <definedName name="_______jla32" localSheetId="6">#REF!</definedName>
    <definedName name="_______lpi100" localSheetId="6">#REF!</definedName>
    <definedName name="_______lvg10060" localSheetId="6">#REF!</definedName>
    <definedName name="_______lvp32" localSheetId="6">#REF!</definedName>
    <definedName name="_______man50" localSheetId="6">#REF!</definedName>
    <definedName name="_______ope1" localSheetId="6">#REF!</definedName>
    <definedName name="_______ope2" localSheetId="6">#REF!</definedName>
    <definedName name="_______ope3" localSheetId="6">#REF!</definedName>
    <definedName name="_______pne1" localSheetId="6">#REF!</definedName>
    <definedName name="_______pne2" localSheetId="6">#REF!</definedName>
    <definedName name="_______ptm6" localSheetId="6">#REF!</definedName>
    <definedName name="_______qdm3" localSheetId="6">#REF!</definedName>
    <definedName name="_______rcm10" localSheetId="6">#REF!</definedName>
    <definedName name="_______rcm15" localSheetId="6">#REF!</definedName>
    <definedName name="_______rcm20" localSheetId="6">#REF!</definedName>
    <definedName name="_______rcm5" localSheetId="6">#REF!</definedName>
    <definedName name="_______res10" localSheetId="6">#REF!</definedName>
    <definedName name="_______res15" localSheetId="6">#REF!</definedName>
    <definedName name="_______res5" localSheetId="6">#REF!</definedName>
    <definedName name="_______rgf60" localSheetId="6">#REF!</definedName>
    <definedName name="_______rgp1" localSheetId="6">#REF!</definedName>
    <definedName name="_______tap100" localSheetId="6">#REF!</definedName>
    <definedName name="_______tba20" localSheetId="6">#REF!</definedName>
    <definedName name="_______tba32" localSheetId="6">#REF!</definedName>
    <definedName name="_______tba50" localSheetId="6">#REF!</definedName>
    <definedName name="_______tba60" localSheetId="6">#REF!</definedName>
    <definedName name="_______tbe100" localSheetId="6">#REF!</definedName>
    <definedName name="_______tbe40" localSheetId="6">#REF!</definedName>
    <definedName name="_______tbe50" localSheetId="6">#REF!</definedName>
    <definedName name="_______tea32" localSheetId="6">#REF!</definedName>
    <definedName name="_______tea4560" localSheetId="6">#REF!</definedName>
    <definedName name="_______tee100" localSheetId="6">#REF!</definedName>
    <definedName name="_______ter10050" localSheetId="6">#REF!</definedName>
    <definedName name="_______tlf6" localSheetId="6">#REF!</definedName>
    <definedName name="_______tub10012" localSheetId="6">#REF!</definedName>
    <definedName name="_______tub10015" localSheetId="6">#REF!</definedName>
    <definedName name="_______tub10020" localSheetId="6">#REF!</definedName>
    <definedName name="_______tub4012" localSheetId="6">#REF!</definedName>
    <definedName name="_______tub4015" localSheetId="6">#REF!</definedName>
    <definedName name="_______tub4020" localSheetId="6">#REF!</definedName>
    <definedName name="_______tub5012" localSheetId="6">#REF!</definedName>
    <definedName name="_______tub5015" localSheetId="6">#REF!</definedName>
    <definedName name="_______tub5020" localSheetId="6">#REF!</definedName>
    <definedName name="_______tub7512" localSheetId="6">#REF!</definedName>
    <definedName name="_______tub7515" localSheetId="6">#REF!</definedName>
    <definedName name="_______tub7520" localSheetId="6">#REF!</definedName>
    <definedName name="_______xlnm.Print_Area_3" localSheetId="6">#REF!</definedName>
    <definedName name="_______xlnm.Print_Area_4" localSheetId="6">#REF!</definedName>
    <definedName name="______aga14" localSheetId="8">#REF!</definedName>
    <definedName name="______bur3220" localSheetId="8">#REF!</definedName>
    <definedName name="______C930I" localSheetId="6">#REF!</definedName>
    <definedName name="______C930P" localSheetId="6">#REF!</definedName>
    <definedName name="______C966I" localSheetId="6">#REF!</definedName>
    <definedName name="______C966P" localSheetId="6">#REF!</definedName>
    <definedName name="______C996P" localSheetId="6">#REF!</definedName>
    <definedName name="______cap20" localSheetId="8">#REF!</definedName>
    <definedName name="______cva50" localSheetId="8">#REF!</definedName>
    <definedName name="______cva60" localSheetId="8">#REF!</definedName>
    <definedName name="______cve45100" localSheetId="8">#REF!</definedName>
    <definedName name="______cve90100" localSheetId="8">#REF!</definedName>
    <definedName name="______cve9040" localSheetId="8">#REF!</definedName>
    <definedName name="______djm10" localSheetId="8">#REF!</definedName>
    <definedName name="______djm15" localSheetId="8">#REF!</definedName>
    <definedName name="______epl2" localSheetId="8">#REF!</definedName>
    <definedName name="______epl5" localSheetId="8">#REF!</definedName>
    <definedName name="______fil1" localSheetId="8">#REF!</definedName>
    <definedName name="______fil2" localSheetId="8">#REF!</definedName>
    <definedName name="______fio12" localSheetId="8">#REF!</definedName>
    <definedName name="______fis5" localSheetId="8">#REF!</definedName>
    <definedName name="______flf50" localSheetId="8">#REF!</definedName>
    <definedName name="______flf60" localSheetId="8">#REF!</definedName>
    <definedName name="______fpd12" localSheetId="8">#REF!</definedName>
    <definedName name="______fvr10" localSheetId="8">#REF!</definedName>
    <definedName name="______itu1" localSheetId="8">#REF!</definedName>
    <definedName name="______jla20" localSheetId="8">#REF!</definedName>
    <definedName name="______jla32" localSheetId="8">#REF!</definedName>
    <definedName name="______lpi100" localSheetId="8">#REF!</definedName>
    <definedName name="______lvg10060" localSheetId="8">#REF!</definedName>
    <definedName name="______lvp32" localSheetId="8">#REF!</definedName>
    <definedName name="______man50" localSheetId="8">#REF!</definedName>
    <definedName name="______ope1" localSheetId="8">#REF!</definedName>
    <definedName name="______ope2" localSheetId="8">#REF!</definedName>
    <definedName name="______ope3" localSheetId="8">#REF!</definedName>
    <definedName name="______pne1" localSheetId="8">#REF!</definedName>
    <definedName name="______pne2" localSheetId="8">#REF!</definedName>
    <definedName name="______ptm6" localSheetId="8">#REF!</definedName>
    <definedName name="______qdm3" localSheetId="8">#REF!</definedName>
    <definedName name="______rcm10" localSheetId="8">#REF!</definedName>
    <definedName name="______rcm15" localSheetId="8">#REF!</definedName>
    <definedName name="______rcm20" localSheetId="8">#REF!</definedName>
    <definedName name="______rcm5" localSheetId="8">#REF!</definedName>
    <definedName name="______res10" localSheetId="8">#REF!</definedName>
    <definedName name="______res15" localSheetId="8">#REF!</definedName>
    <definedName name="______res5" localSheetId="8">#REF!</definedName>
    <definedName name="______rgf60" localSheetId="8">#REF!</definedName>
    <definedName name="______rgp1" localSheetId="8">#REF!</definedName>
    <definedName name="______tap100" localSheetId="8">#REF!</definedName>
    <definedName name="______tba20" localSheetId="8">#REF!</definedName>
    <definedName name="______tba32" localSheetId="8">#REF!</definedName>
    <definedName name="______tba50" localSheetId="8">#REF!</definedName>
    <definedName name="______tba60" localSheetId="8">#REF!</definedName>
    <definedName name="______tbe100" localSheetId="8">#REF!</definedName>
    <definedName name="______tbe40" localSheetId="8">#REF!</definedName>
    <definedName name="______tbe50" localSheetId="8">#REF!</definedName>
    <definedName name="______tea32" localSheetId="8">#REF!</definedName>
    <definedName name="______tea4560" localSheetId="8">#REF!</definedName>
    <definedName name="______tee100" localSheetId="8">#REF!</definedName>
    <definedName name="______ter10050" localSheetId="8">#REF!</definedName>
    <definedName name="______tlf6" localSheetId="8">#REF!</definedName>
    <definedName name="______tub10012" localSheetId="8">#REF!</definedName>
    <definedName name="______tub10015" localSheetId="8">#REF!</definedName>
    <definedName name="______tub10020" localSheetId="8">#REF!</definedName>
    <definedName name="______tub4012" localSheetId="8">#REF!</definedName>
    <definedName name="______tub4015" localSheetId="8">#REF!</definedName>
    <definedName name="______tub4020" localSheetId="8">#REF!</definedName>
    <definedName name="______tub5012" localSheetId="8">#REF!</definedName>
    <definedName name="______tub5015" localSheetId="8">#REF!</definedName>
    <definedName name="______tub5020" localSheetId="8">#REF!</definedName>
    <definedName name="______tub7512" localSheetId="8">#REF!</definedName>
    <definedName name="______tub7515" localSheetId="8">#REF!</definedName>
    <definedName name="______tub7520" localSheetId="8">#REF!</definedName>
    <definedName name="______xlnm.Print_Area_3" localSheetId="8">#REF!</definedName>
    <definedName name="______xlnm.Print_Area_4" localSheetId="8">#REF!</definedName>
    <definedName name="_____aga14" localSheetId="2">#REF!</definedName>
    <definedName name="_____aga14">#REF!</definedName>
    <definedName name="_____bur3220" localSheetId="2">#REF!</definedName>
    <definedName name="_____bur3220">#REF!</definedName>
    <definedName name="_____C930I" localSheetId="8">#REF!</definedName>
    <definedName name="_____C930P" localSheetId="8">#REF!</definedName>
    <definedName name="_____C966I" localSheetId="8">#REF!</definedName>
    <definedName name="_____C966P" localSheetId="8">#REF!</definedName>
    <definedName name="_____C996P" localSheetId="8">#REF!</definedName>
    <definedName name="_____cap20">#REF!</definedName>
    <definedName name="_____cva50">#REF!</definedName>
    <definedName name="_____cva60">#REF!</definedName>
    <definedName name="_____cve45100">#REF!</definedName>
    <definedName name="_____cve90100">#REF!</definedName>
    <definedName name="_____cve9040">#REF!</definedName>
    <definedName name="_____djm10">#REF!</definedName>
    <definedName name="_____djm15">#REF!</definedName>
    <definedName name="_____epl2">#REF!</definedName>
    <definedName name="_____epl5">#REF!</definedName>
    <definedName name="_____fil1">#REF!</definedName>
    <definedName name="_____fil2">#REF!</definedName>
    <definedName name="_____fio12">#REF!</definedName>
    <definedName name="_____fis5">#REF!</definedName>
    <definedName name="_____flf50">#REF!</definedName>
    <definedName name="_____flf60">#REF!</definedName>
    <definedName name="_____fpd12">#REF!</definedName>
    <definedName name="_____fvr10">#REF!</definedName>
    <definedName name="_____itu1">#REF!</definedName>
    <definedName name="_____jla20">#REF!</definedName>
    <definedName name="_____jla32">#REF!</definedName>
    <definedName name="_____lpi100">#REF!</definedName>
    <definedName name="_____lvg10060">#REF!</definedName>
    <definedName name="_____lvp32">#REF!</definedName>
    <definedName name="_____man50">#REF!</definedName>
    <definedName name="_____ope1">#REF!</definedName>
    <definedName name="_____ope2">#REF!</definedName>
    <definedName name="_____ope3">#REF!</definedName>
    <definedName name="_____pne1">#REF!</definedName>
    <definedName name="_____pne2">#REF!</definedName>
    <definedName name="_____ptm6">#REF!</definedName>
    <definedName name="_____qdm3">#REF!</definedName>
    <definedName name="_____rcm10">#REF!</definedName>
    <definedName name="_____rcm15">#REF!</definedName>
    <definedName name="_____rcm20">#REF!</definedName>
    <definedName name="_____rcm5">#REF!</definedName>
    <definedName name="_____res10">#REF!</definedName>
    <definedName name="_____res15">#REF!</definedName>
    <definedName name="_____res5">#REF!</definedName>
    <definedName name="_____rgf60">#REF!</definedName>
    <definedName name="_____rgp1">#REF!</definedName>
    <definedName name="_____tap100">#REF!</definedName>
    <definedName name="_____tba20">#REF!</definedName>
    <definedName name="_____tba32">#REF!</definedName>
    <definedName name="_____tba50">#REF!</definedName>
    <definedName name="_____tba60">#REF!</definedName>
    <definedName name="_____tbe100">#REF!</definedName>
    <definedName name="_____tbe40">#REF!</definedName>
    <definedName name="_____tbe50">#REF!</definedName>
    <definedName name="_____tea32">#REF!</definedName>
    <definedName name="_____tea4560">#REF!</definedName>
    <definedName name="_____tee100">#REF!</definedName>
    <definedName name="_____ter10050">#REF!</definedName>
    <definedName name="_____tlf6">#REF!</definedName>
    <definedName name="_____tub10012">#REF!</definedName>
    <definedName name="_____tub10015">#REF!</definedName>
    <definedName name="_____tub10020">#REF!</definedName>
    <definedName name="_____tub4012">#REF!</definedName>
    <definedName name="_____tub4015">#REF!</definedName>
    <definedName name="_____tub4020">#REF!</definedName>
    <definedName name="_____tub5012">#REF!</definedName>
    <definedName name="_____tub5015">#REF!</definedName>
    <definedName name="_____tub5020">#REF!</definedName>
    <definedName name="_____tub7512">#REF!</definedName>
    <definedName name="_____tub7515">#REF!</definedName>
    <definedName name="_____tub7520">#REF!</definedName>
    <definedName name="_____xlnm.Print_Area_3">#REF!</definedName>
    <definedName name="_____xlnm.Print_Area_4">#REF!</definedName>
    <definedName name="____aga14" localSheetId="11">#REF!</definedName>
    <definedName name="____bur3220" localSheetId="11">#REF!</definedName>
    <definedName name="____C930I" localSheetId="11">#REF!</definedName>
    <definedName name="____C930P" localSheetId="11">#REF!</definedName>
    <definedName name="____C966I" localSheetId="11">#REF!</definedName>
    <definedName name="____C966P" localSheetId="11">#REF!</definedName>
    <definedName name="____C996P" localSheetId="11">#REF!</definedName>
    <definedName name="____cap20" localSheetId="11">#REF!</definedName>
    <definedName name="____cva50" localSheetId="11">#REF!</definedName>
    <definedName name="____cva60" localSheetId="11">#REF!</definedName>
    <definedName name="____cve45100" localSheetId="11">#REF!</definedName>
    <definedName name="____cve90100" localSheetId="11">#REF!</definedName>
    <definedName name="____cve9040" localSheetId="11">#REF!</definedName>
    <definedName name="____djm10" localSheetId="11">#REF!</definedName>
    <definedName name="____djm15" localSheetId="11">#REF!</definedName>
    <definedName name="____epl2" localSheetId="11">#REF!</definedName>
    <definedName name="____epl5" localSheetId="11">#REF!</definedName>
    <definedName name="____fil1" localSheetId="11">#REF!</definedName>
    <definedName name="____fil2" localSheetId="11">#REF!</definedName>
    <definedName name="____fio12" localSheetId="11">#REF!</definedName>
    <definedName name="____fis5" localSheetId="11">#REF!</definedName>
    <definedName name="____flf50" localSheetId="11">#REF!</definedName>
    <definedName name="____flf60" localSheetId="11">#REF!</definedName>
    <definedName name="____fpd12" localSheetId="11">#REF!</definedName>
    <definedName name="____fvr10" localSheetId="11">#REF!</definedName>
    <definedName name="____itu1" localSheetId="11">#REF!</definedName>
    <definedName name="____jla20" localSheetId="11">#REF!</definedName>
    <definedName name="____jla32" localSheetId="11">#REF!</definedName>
    <definedName name="____lpi100" localSheetId="11">#REF!</definedName>
    <definedName name="____lvg10060" localSheetId="11">#REF!</definedName>
    <definedName name="____lvp32" localSheetId="11">#REF!</definedName>
    <definedName name="____man50" localSheetId="11">#REF!</definedName>
    <definedName name="____ope1" localSheetId="11">#REF!</definedName>
    <definedName name="____ope2" localSheetId="11">#REF!</definedName>
    <definedName name="____ope3" localSheetId="11">#REF!</definedName>
    <definedName name="____pne1" localSheetId="11">#REF!</definedName>
    <definedName name="____pne2" localSheetId="11">#REF!</definedName>
    <definedName name="____ptm6" localSheetId="11">#REF!</definedName>
    <definedName name="____qdm3" localSheetId="11">#REF!</definedName>
    <definedName name="____rcm10" localSheetId="11">#REF!</definedName>
    <definedName name="____rcm15" localSheetId="11">#REF!</definedName>
    <definedName name="____rcm20" localSheetId="11">#REF!</definedName>
    <definedName name="____rcm5" localSheetId="11">#REF!</definedName>
    <definedName name="____res10" localSheetId="11">#REF!</definedName>
    <definedName name="____res15" localSheetId="11">#REF!</definedName>
    <definedName name="____res5" localSheetId="11">#REF!</definedName>
    <definedName name="____rgf60" localSheetId="11">#REF!</definedName>
    <definedName name="____rgp1" localSheetId="11">#REF!</definedName>
    <definedName name="____tap100" localSheetId="11">#REF!</definedName>
    <definedName name="____tba20" localSheetId="11">#REF!</definedName>
    <definedName name="____tba32" localSheetId="11">#REF!</definedName>
    <definedName name="____tba50" localSheetId="11">#REF!</definedName>
    <definedName name="____tba60" localSheetId="11">#REF!</definedName>
    <definedName name="____tbe100" localSheetId="11">#REF!</definedName>
    <definedName name="____tbe40" localSheetId="11">#REF!</definedName>
    <definedName name="____tbe50" localSheetId="11">#REF!</definedName>
    <definedName name="____tea32" localSheetId="11">#REF!</definedName>
    <definedName name="____tea4560" localSheetId="11">#REF!</definedName>
    <definedName name="____tee100" localSheetId="11">#REF!</definedName>
    <definedName name="____ter10050" localSheetId="11">#REF!</definedName>
    <definedName name="____tlf6" localSheetId="11">#REF!</definedName>
    <definedName name="____tub10012" localSheetId="11">#REF!</definedName>
    <definedName name="____tub10015" localSheetId="11">#REF!</definedName>
    <definedName name="____tub10020" localSheetId="11">#REF!</definedName>
    <definedName name="____tub4012" localSheetId="11">#REF!</definedName>
    <definedName name="____tub4015" localSheetId="11">#REF!</definedName>
    <definedName name="____tub4020" localSheetId="11">#REF!</definedName>
    <definedName name="____tub5012" localSheetId="11">#REF!</definedName>
    <definedName name="____tub5015" localSheetId="11">#REF!</definedName>
    <definedName name="____tub5020" localSheetId="11">#REF!</definedName>
    <definedName name="____tub7512" localSheetId="11">#REF!</definedName>
    <definedName name="____tub7515" localSheetId="11">#REF!</definedName>
    <definedName name="____tub7520" localSheetId="11">#REF!</definedName>
    <definedName name="____xlnm.Print_Area_3" localSheetId="11">#REF!</definedName>
    <definedName name="____xlnm.Print_Area_4" localSheetId="11">#REF!</definedName>
    <definedName name="___aga14" localSheetId="4">#REF!</definedName>
    <definedName name="___aga14">#REF!</definedName>
    <definedName name="___bur3220" localSheetId="4">#REF!</definedName>
    <definedName name="___bur3220">#REF!</definedName>
    <definedName name="___C930I">#REF!</definedName>
    <definedName name="___C930P">#REF!</definedName>
    <definedName name="___C966I">#REF!</definedName>
    <definedName name="___C966P">#REF!</definedName>
    <definedName name="___C996P">#REF!</definedName>
    <definedName name="___cap20" localSheetId="4">#REF!</definedName>
    <definedName name="___cap20">#REF!</definedName>
    <definedName name="___cva50" localSheetId="4">#REF!</definedName>
    <definedName name="___cva50">#REF!</definedName>
    <definedName name="___cva60" localSheetId="4">#REF!</definedName>
    <definedName name="___cva60">#REF!</definedName>
    <definedName name="___cve45100" localSheetId="4">#REF!</definedName>
    <definedName name="___cve45100">#REF!</definedName>
    <definedName name="___cve90100" localSheetId="4">#REF!</definedName>
    <definedName name="___cve90100">#REF!</definedName>
    <definedName name="___cve9040" localSheetId="4">#REF!</definedName>
    <definedName name="___cve9040">#REF!</definedName>
    <definedName name="___djm10" localSheetId="4">#REF!</definedName>
    <definedName name="___djm10">#REF!</definedName>
    <definedName name="___djm15" localSheetId="4">#REF!</definedName>
    <definedName name="___djm15">#REF!</definedName>
    <definedName name="___epl2" localSheetId="4">#REF!</definedName>
    <definedName name="___epl2">#REF!</definedName>
    <definedName name="___epl5" localSheetId="4">#REF!</definedName>
    <definedName name="___epl5">#REF!</definedName>
    <definedName name="___fil1" localSheetId="4">#REF!</definedName>
    <definedName name="___fil1">#REF!</definedName>
    <definedName name="___fil2" localSheetId="4">#REF!</definedName>
    <definedName name="___fil2">#REF!</definedName>
    <definedName name="___fio12" localSheetId="4">#REF!</definedName>
    <definedName name="___fio12">#REF!</definedName>
    <definedName name="___fis5" localSheetId="4">#REF!</definedName>
    <definedName name="___fis5">#REF!</definedName>
    <definedName name="___flf50" localSheetId="4">#REF!</definedName>
    <definedName name="___flf50">#REF!</definedName>
    <definedName name="___flf60" localSheetId="4">#REF!</definedName>
    <definedName name="___flf60">#REF!</definedName>
    <definedName name="___fpd12" localSheetId="4">#REF!</definedName>
    <definedName name="___fpd12">#REF!</definedName>
    <definedName name="___fvr10" localSheetId="4">#REF!</definedName>
    <definedName name="___fvr10">#REF!</definedName>
    <definedName name="___itu1" localSheetId="4">#REF!</definedName>
    <definedName name="___itu1">#REF!</definedName>
    <definedName name="___jla20" localSheetId="4">#REF!</definedName>
    <definedName name="___jla20">#REF!</definedName>
    <definedName name="___jla32" localSheetId="4">#REF!</definedName>
    <definedName name="___jla32">#REF!</definedName>
    <definedName name="___lpi100" localSheetId="4">#REF!</definedName>
    <definedName name="___lpi100">#REF!</definedName>
    <definedName name="___lvg10060" localSheetId="4">#REF!</definedName>
    <definedName name="___lvg10060">#REF!</definedName>
    <definedName name="___lvp32" localSheetId="4">#REF!</definedName>
    <definedName name="___lvp32">#REF!</definedName>
    <definedName name="___man50" localSheetId="4">#REF!</definedName>
    <definedName name="___man50">#REF!</definedName>
    <definedName name="___ope1" localSheetId="4">#REF!</definedName>
    <definedName name="___ope1">#REF!</definedName>
    <definedName name="___ope2" localSheetId="4">#REF!</definedName>
    <definedName name="___ope2">#REF!</definedName>
    <definedName name="___ope3" localSheetId="4">#REF!</definedName>
    <definedName name="___ope3">#REF!</definedName>
    <definedName name="___pne1" localSheetId="4">#REF!</definedName>
    <definedName name="___pne1">#REF!</definedName>
    <definedName name="___pne2" localSheetId="4">#REF!</definedName>
    <definedName name="___pne2">#REF!</definedName>
    <definedName name="___ptm6" localSheetId="4">#REF!</definedName>
    <definedName name="___ptm6">#REF!</definedName>
    <definedName name="___qdm3" localSheetId="4">#REF!</definedName>
    <definedName name="___qdm3">#REF!</definedName>
    <definedName name="___rcm10" localSheetId="4">#REF!</definedName>
    <definedName name="___rcm10">#REF!</definedName>
    <definedName name="___rcm15" localSheetId="4">#REF!</definedName>
    <definedName name="___rcm15">#REF!</definedName>
    <definedName name="___rcm20" localSheetId="4">#REF!</definedName>
    <definedName name="___rcm20">#REF!</definedName>
    <definedName name="___rcm5" localSheetId="4">#REF!</definedName>
    <definedName name="___rcm5">#REF!</definedName>
    <definedName name="___res10" localSheetId="4">#REF!</definedName>
    <definedName name="___res10">#REF!</definedName>
    <definedName name="___res15" localSheetId="4">#REF!</definedName>
    <definedName name="___res15">#REF!</definedName>
    <definedName name="___res5" localSheetId="4">#REF!</definedName>
    <definedName name="___res5">#REF!</definedName>
    <definedName name="___rgf60" localSheetId="4">#REF!</definedName>
    <definedName name="___rgf60">#REF!</definedName>
    <definedName name="___rgp1" localSheetId="4">#REF!</definedName>
    <definedName name="___rgp1">#REF!</definedName>
    <definedName name="___tap100" localSheetId="4">#REF!</definedName>
    <definedName name="___tap100">#REF!</definedName>
    <definedName name="___tba20" localSheetId="4">#REF!</definedName>
    <definedName name="___tba20">#REF!</definedName>
    <definedName name="___tba32" localSheetId="4">#REF!</definedName>
    <definedName name="___tba32">#REF!</definedName>
    <definedName name="___tba50" localSheetId="4">#REF!</definedName>
    <definedName name="___tba50">#REF!</definedName>
    <definedName name="___tba60" localSheetId="4">#REF!</definedName>
    <definedName name="___tba60">#REF!</definedName>
    <definedName name="___tbe100" localSheetId="4">#REF!</definedName>
    <definedName name="___tbe100">#REF!</definedName>
    <definedName name="___tbe40" localSheetId="4">#REF!</definedName>
    <definedName name="___tbe40">#REF!</definedName>
    <definedName name="___tbe50" localSheetId="4">#REF!</definedName>
    <definedName name="___tbe50">#REF!</definedName>
    <definedName name="___tea32" localSheetId="4">#REF!</definedName>
    <definedName name="___tea32">#REF!</definedName>
    <definedName name="___tea4560" localSheetId="4">#REF!</definedName>
    <definedName name="___tea4560">#REF!</definedName>
    <definedName name="___tee100" localSheetId="4">#REF!</definedName>
    <definedName name="___tee100">#REF!</definedName>
    <definedName name="___ter10050" localSheetId="4">#REF!</definedName>
    <definedName name="___ter10050">#REF!</definedName>
    <definedName name="___tlf6" localSheetId="4">#REF!</definedName>
    <definedName name="___tlf6">#REF!</definedName>
    <definedName name="___tub10012" localSheetId="4">#REF!</definedName>
    <definedName name="___tub10012">#REF!</definedName>
    <definedName name="___tub10015" localSheetId="4">#REF!</definedName>
    <definedName name="___tub10015">#REF!</definedName>
    <definedName name="___tub10020" localSheetId="4">#REF!</definedName>
    <definedName name="___tub10020">#REF!</definedName>
    <definedName name="___tub4012" localSheetId="4">#REF!</definedName>
    <definedName name="___tub4012">#REF!</definedName>
    <definedName name="___tub4015" localSheetId="4">#REF!</definedName>
    <definedName name="___tub4015">#REF!</definedName>
    <definedName name="___tub4020" localSheetId="4">#REF!</definedName>
    <definedName name="___tub4020">#REF!</definedName>
    <definedName name="___tub5012" localSheetId="4">#REF!</definedName>
    <definedName name="___tub5012">#REF!</definedName>
    <definedName name="___tub5015" localSheetId="4">#REF!</definedName>
    <definedName name="___tub5015">#REF!</definedName>
    <definedName name="___tub5020" localSheetId="4">#REF!</definedName>
    <definedName name="___tub5020">#REF!</definedName>
    <definedName name="___tub7512" localSheetId="4">#REF!</definedName>
    <definedName name="___tub7512">#REF!</definedName>
    <definedName name="___tub7515" localSheetId="4">#REF!</definedName>
    <definedName name="___tub7515">#REF!</definedName>
    <definedName name="___tub7520" localSheetId="4">#REF!</definedName>
    <definedName name="___tub7520">#REF!</definedName>
    <definedName name="___xlnm.Print_Area_3" localSheetId="4">#REF!</definedName>
    <definedName name="___xlnm.Print_Area_3">#REF!</definedName>
    <definedName name="___xlnm.Print_Area_4" localSheetId="4">#REF!</definedName>
    <definedName name="___xlnm.Print_Area_4">#REF!</definedName>
    <definedName name="__aga14" localSheetId="3">#REF!</definedName>
    <definedName name="__aga14" localSheetId="4">#REF!</definedName>
    <definedName name="__aga14">#REF!</definedName>
    <definedName name="__bur3220" localSheetId="3">#REF!</definedName>
    <definedName name="__bur3220" localSheetId="4">#REF!</definedName>
    <definedName name="__bur3220">#REF!</definedName>
    <definedName name="__C930I" localSheetId="4">#REF!</definedName>
    <definedName name="__C930I">#REF!</definedName>
    <definedName name="__C930P" localSheetId="4">#REF!</definedName>
    <definedName name="__C930P">#REF!</definedName>
    <definedName name="__C966I" localSheetId="4">#REF!</definedName>
    <definedName name="__C966I">#REF!</definedName>
    <definedName name="__C966P" localSheetId="4">#REF!</definedName>
    <definedName name="__C966P">#REF!</definedName>
    <definedName name="__C996P" localSheetId="4">#REF!</definedName>
    <definedName name="__C996P">#REF!</definedName>
    <definedName name="__cap20" localSheetId="3">#REF!</definedName>
    <definedName name="__cap20" localSheetId="4">#REF!</definedName>
    <definedName name="__cap20">#REF!</definedName>
    <definedName name="__cva50" localSheetId="3">#REF!</definedName>
    <definedName name="__cva50" localSheetId="4">#REF!</definedName>
    <definedName name="__cva50">#REF!</definedName>
    <definedName name="__cva60" localSheetId="3">#REF!</definedName>
    <definedName name="__cva60" localSheetId="4">#REF!</definedName>
    <definedName name="__cva60">#REF!</definedName>
    <definedName name="__cve45100" localSheetId="3">#REF!</definedName>
    <definedName name="__cve45100" localSheetId="4">#REF!</definedName>
    <definedName name="__cve45100">#REF!</definedName>
    <definedName name="__cve90100" localSheetId="3">#REF!</definedName>
    <definedName name="__cve90100" localSheetId="4">#REF!</definedName>
    <definedName name="__cve90100">#REF!</definedName>
    <definedName name="__cve9040" localSheetId="3">#REF!</definedName>
    <definedName name="__cve9040" localSheetId="4">#REF!</definedName>
    <definedName name="__cve9040">#REF!</definedName>
    <definedName name="__djm10" localSheetId="3">#REF!</definedName>
    <definedName name="__djm10" localSheetId="4">#REF!</definedName>
    <definedName name="__djm10">#REF!</definedName>
    <definedName name="__djm15" localSheetId="3">#REF!</definedName>
    <definedName name="__djm15" localSheetId="4">#REF!</definedName>
    <definedName name="__djm15">#REF!</definedName>
    <definedName name="__epl2" localSheetId="3">#REF!</definedName>
    <definedName name="__epl2" localSheetId="4">#REF!</definedName>
    <definedName name="__epl2">#REF!</definedName>
    <definedName name="__epl5" localSheetId="3">#REF!</definedName>
    <definedName name="__epl5" localSheetId="4">#REF!</definedName>
    <definedName name="__epl5">#REF!</definedName>
    <definedName name="__fil1" localSheetId="3">#REF!</definedName>
    <definedName name="__fil1" localSheetId="4">#REF!</definedName>
    <definedName name="__fil1">#REF!</definedName>
    <definedName name="__fil2" localSheetId="3">#REF!</definedName>
    <definedName name="__fil2" localSheetId="4">#REF!</definedName>
    <definedName name="__fil2">#REF!</definedName>
    <definedName name="__fio12" localSheetId="3">#REF!</definedName>
    <definedName name="__fio12" localSheetId="4">#REF!</definedName>
    <definedName name="__fio12">#REF!</definedName>
    <definedName name="__fis5" localSheetId="3">#REF!</definedName>
    <definedName name="__fis5" localSheetId="4">#REF!</definedName>
    <definedName name="__fis5">#REF!</definedName>
    <definedName name="__flf50" localSheetId="3">#REF!</definedName>
    <definedName name="__flf50" localSheetId="4">#REF!</definedName>
    <definedName name="__flf50">#REF!</definedName>
    <definedName name="__flf60" localSheetId="3">#REF!</definedName>
    <definedName name="__flf60" localSheetId="4">#REF!</definedName>
    <definedName name="__flf60">#REF!</definedName>
    <definedName name="__fpd12" localSheetId="3">#REF!</definedName>
    <definedName name="__fpd12" localSheetId="4">#REF!</definedName>
    <definedName name="__fpd12">#REF!</definedName>
    <definedName name="__fvr10" localSheetId="3">#REF!</definedName>
    <definedName name="__fvr10" localSheetId="4">#REF!</definedName>
    <definedName name="__fvr10">#REF!</definedName>
    <definedName name="__itu1" localSheetId="3">#REF!</definedName>
    <definedName name="__itu1" localSheetId="4">#REF!</definedName>
    <definedName name="__itu1">#REF!</definedName>
    <definedName name="__jla20" localSheetId="3">#REF!</definedName>
    <definedName name="__jla20" localSheetId="4">#REF!</definedName>
    <definedName name="__jla20">#REF!</definedName>
    <definedName name="__jla32" localSheetId="3">#REF!</definedName>
    <definedName name="__jla32" localSheetId="4">#REF!</definedName>
    <definedName name="__jla32">#REF!</definedName>
    <definedName name="__lpi100" localSheetId="3">#REF!</definedName>
    <definedName name="__lpi100" localSheetId="4">#REF!</definedName>
    <definedName name="__lpi100">#REF!</definedName>
    <definedName name="__lvg10060" localSheetId="3">#REF!</definedName>
    <definedName name="__lvg10060" localSheetId="4">#REF!</definedName>
    <definedName name="__lvg10060">#REF!</definedName>
    <definedName name="__lvp32" localSheetId="3">#REF!</definedName>
    <definedName name="__lvp32" localSheetId="4">#REF!</definedName>
    <definedName name="__lvp32">#REF!</definedName>
    <definedName name="__man50" localSheetId="3">#REF!</definedName>
    <definedName name="__man50" localSheetId="4">#REF!</definedName>
    <definedName name="__man50">#REF!</definedName>
    <definedName name="__ope1" localSheetId="3">#REF!</definedName>
    <definedName name="__ope1" localSheetId="4">#REF!</definedName>
    <definedName name="__ope1">#REF!</definedName>
    <definedName name="__ope2" localSheetId="3">#REF!</definedName>
    <definedName name="__ope2" localSheetId="4">#REF!</definedName>
    <definedName name="__ope2">#REF!</definedName>
    <definedName name="__ope3" localSheetId="3">#REF!</definedName>
    <definedName name="__ope3" localSheetId="4">#REF!</definedName>
    <definedName name="__ope3">#REF!</definedName>
    <definedName name="__pne1" localSheetId="3">#REF!</definedName>
    <definedName name="__pne1" localSheetId="4">#REF!</definedName>
    <definedName name="__pne1">#REF!</definedName>
    <definedName name="__pne2" localSheetId="3">#REF!</definedName>
    <definedName name="__pne2" localSheetId="4">#REF!</definedName>
    <definedName name="__pne2">#REF!</definedName>
    <definedName name="__ptm6" localSheetId="3">#REF!</definedName>
    <definedName name="__ptm6" localSheetId="4">#REF!</definedName>
    <definedName name="__ptm6">#REF!</definedName>
    <definedName name="__qdm3" localSheetId="3">#REF!</definedName>
    <definedName name="__qdm3" localSheetId="4">#REF!</definedName>
    <definedName name="__qdm3">#REF!</definedName>
    <definedName name="__rcm10" localSheetId="3">#REF!</definedName>
    <definedName name="__rcm10" localSheetId="4">#REF!</definedName>
    <definedName name="__rcm10">#REF!</definedName>
    <definedName name="__rcm15" localSheetId="3">#REF!</definedName>
    <definedName name="__rcm15" localSheetId="4">#REF!</definedName>
    <definedName name="__rcm15">#REF!</definedName>
    <definedName name="__rcm20" localSheetId="3">#REF!</definedName>
    <definedName name="__rcm20" localSheetId="4">#REF!</definedName>
    <definedName name="__rcm20">#REF!</definedName>
    <definedName name="__rcm5" localSheetId="3">#REF!</definedName>
    <definedName name="__rcm5" localSheetId="4">#REF!</definedName>
    <definedName name="__rcm5">#REF!</definedName>
    <definedName name="__res10" localSheetId="3">#REF!</definedName>
    <definedName name="__res10" localSheetId="4">#REF!</definedName>
    <definedName name="__res10">#REF!</definedName>
    <definedName name="__res15" localSheetId="3">#REF!</definedName>
    <definedName name="__res15" localSheetId="4">#REF!</definedName>
    <definedName name="__res15">#REF!</definedName>
    <definedName name="__res5" localSheetId="3">#REF!</definedName>
    <definedName name="__res5" localSheetId="4">#REF!</definedName>
    <definedName name="__res5">#REF!</definedName>
    <definedName name="__rgf60" localSheetId="3">#REF!</definedName>
    <definedName name="__rgf60" localSheetId="4">#REF!</definedName>
    <definedName name="__rgf60">#REF!</definedName>
    <definedName name="__rgp1" localSheetId="3">#REF!</definedName>
    <definedName name="__rgp1" localSheetId="4">#REF!</definedName>
    <definedName name="__rgp1">#REF!</definedName>
    <definedName name="__tap100" localSheetId="3">#REF!</definedName>
    <definedName name="__tap100" localSheetId="4">#REF!</definedName>
    <definedName name="__tap100">#REF!</definedName>
    <definedName name="__tba20" localSheetId="3">#REF!</definedName>
    <definedName name="__tba20" localSheetId="4">#REF!</definedName>
    <definedName name="__tba20">#REF!</definedName>
    <definedName name="__tba32" localSheetId="3">#REF!</definedName>
    <definedName name="__tba32" localSheetId="4">#REF!</definedName>
    <definedName name="__tba32">#REF!</definedName>
    <definedName name="__tba50" localSheetId="3">#REF!</definedName>
    <definedName name="__tba50" localSheetId="4">#REF!</definedName>
    <definedName name="__tba50">#REF!</definedName>
    <definedName name="__tba60" localSheetId="3">#REF!</definedName>
    <definedName name="__tba60" localSheetId="4">#REF!</definedName>
    <definedName name="__tba60">#REF!</definedName>
    <definedName name="__tbe100" localSheetId="3">#REF!</definedName>
    <definedName name="__tbe100" localSheetId="4">#REF!</definedName>
    <definedName name="__tbe100">#REF!</definedName>
    <definedName name="__tbe40" localSheetId="3">#REF!</definedName>
    <definedName name="__tbe40" localSheetId="4">#REF!</definedName>
    <definedName name="__tbe40">#REF!</definedName>
    <definedName name="__tbe50" localSheetId="3">#REF!</definedName>
    <definedName name="__tbe50" localSheetId="4">#REF!</definedName>
    <definedName name="__tbe50">#REF!</definedName>
    <definedName name="__tea32" localSheetId="3">#REF!</definedName>
    <definedName name="__tea32" localSheetId="4">#REF!</definedName>
    <definedName name="__tea32">#REF!</definedName>
    <definedName name="__tea4560" localSheetId="3">#REF!</definedName>
    <definedName name="__tea4560" localSheetId="4">#REF!</definedName>
    <definedName name="__tea4560">#REF!</definedName>
    <definedName name="__tee100" localSheetId="3">#REF!</definedName>
    <definedName name="__tee100" localSheetId="4">#REF!</definedName>
    <definedName name="__tee100">#REF!</definedName>
    <definedName name="__ter10050" localSheetId="3">#REF!</definedName>
    <definedName name="__ter10050" localSheetId="4">#REF!</definedName>
    <definedName name="__ter10050">#REF!</definedName>
    <definedName name="__tlf6" localSheetId="3">#REF!</definedName>
    <definedName name="__tlf6" localSheetId="4">#REF!</definedName>
    <definedName name="__tlf6">#REF!</definedName>
    <definedName name="__tub10012" localSheetId="3">#REF!</definedName>
    <definedName name="__tub10012" localSheetId="4">#REF!</definedName>
    <definedName name="__tub10012">#REF!</definedName>
    <definedName name="__tub10015" localSheetId="3">#REF!</definedName>
    <definedName name="__tub10015" localSheetId="4">#REF!</definedName>
    <definedName name="__tub10015">#REF!</definedName>
    <definedName name="__tub10020" localSheetId="3">#REF!</definedName>
    <definedName name="__tub10020" localSheetId="4">#REF!</definedName>
    <definedName name="__tub10020">#REF!</definedName>
    <definedName name="__tub4012" localSheetId="3">#REF!</definedName>
    <definedName name="__tub4012" localSheetId="4">#REF!</definedName>
    <definedName name="__tub4012">#REF!</definedName>
    <definedName name="__tub4015" localSheetId="3">#REF!</definedName>
    <definedName name="__tub4015" localSheetId="4">#REF!</definedName>
    <definedName name="__tub4015">#REF!</definedName>
    <definedName name="__tub4020" localSheetId="3">#REF!</definedName>
    <definedName name="__tub4020" localSheetId="4">#REF!</definedName>
    <definedName name="__tub4020">#REF!</definedName>
    <definedName name="__tub5012" localSheetId="3">#REF!</definedName>
    <definedName name="__tub5012" localSheetId="4">#REF!</definedName>
    <definedName name="__tub5012">#REF!</definedName>
    <definedName name="__tub5015" localSheetId="3">#REF!</definedName>
    <definedName name="__tub5015" localSheetId="4">#REF!</definedName>
    <definedName name="__tub5015">#REF!</definedName>
    <definedName name="__tub5020" localSheetId="3">#REF!</definedName>
    <definedName name="__tub5020" localSheetId="4">#REF!</definedName>
    <definedName name="__tub5020">#REF!</definedName>
    <definedName name="__tub7512" localSheetId="3">#REF!</definedName>
    <definedName name="__tub7512" localSheetId="4">#REF!</definedName>
    <definedName name="__tub7512">#REF!</definedName>
    <definedName name="__tub7515" localSheetId="3">#REF!</definedName>
    <definedName name="__tub7515" localSheetId="4">#REF!</definedName>
    <definedName name="__tub7515">#REF!</definedName>
    <definedName name="__tub7520" localSheetId="3">#REF!</definedName>
    <definedName name="__tub7520" localSheetId="4">#REF!</definedName>
    <definedName name="__tub7520">#REF!</definedName>
    <definedName name="__xlnm.Print_Area_3" localSheetId="3">#REF!</definedName>
    <definedName name="__xlnm.Print_Area_3" localSheetId="4">#REF!</definedName>
    <definedName name="__xlnm.Print_Area_3">#REF!</definedName>
    <definedName name="__xlnm.Print_Area_4" localSheetId="3">#REF!</definedName>
    <definedName name="__xlnm.Print_Area_4" localSheetId="4">#REF!</definedName>
    <definedName name="__xlnm.Print_Area_4">#REF!</definedName>
    <definedName name="_12Excel_BuiltIn_Print_Area_2_1">#REF!</definedName>
    <definedName name="_16Excel_BuiltIn_Print_Area_2_1_1">#REF!</definedName>
    <definedName name="_4_Excel_BuiltIn_Print_Area_2_1">#REF!</definedName>
    <definedName name="_8Excel_BuiltIn_Print_Area_1">#REF!</definedName>
    <definedName name="_aga14" localSheetId="11">#REF!</definedName>
    <definedName name="_aga14" localSheetId="8">#REF!</definedName>
    <definedName name="_aga14" localSheetId="6">#REF!</definedName>
    <definedName name="_aga14" localSheetId="3">#REF!</definedName>
    <definedName name="_aga14" localSheetId="4">#REF!</definedName>
    <definedName name="_aga14" localSheetId="12">#REF!</definedName>
    <definedName name="_aga14" localSheetId="9">#REF!</definedName>
    <definedName name="_aga14">#REF!</definedName>
    <definedName name="_bur3220" localSheetId="11">#REF!</definedName>
    <definedName name="_bur3220" localSheetId="8">#REF!</definedName>
    <definedName name="_bur3220" localSheetId="6">#REF!</definedName>
    <definedName name="_bur3220" localSheetId="3">#REF!</definedName>
    <definedName name="_bur3220" localSheetId="4">#REF!</definedName>
    <definedName name="_bur3220" localSheetId="12">#REF!</definedName>
    <definedName name="_bur3220" localSheetId="9">#REF!</definedName>
    <definedName name="_bur3220">#REF!</definedName>
    <definedName name="_C930I" localSheetId="3">#REF!</definedName>
    <definedName name="_C930I" localSheetId="4">#REF!</definedName>
    <definedName name="_C930I">#REF!</definedName>
    <definedName name="_C930P" localSheetId="3">#REF!</definedName>
    <definedName name="_C930P" localSheetId="4">#REF!</definedName>
    <definedName name="_C930P">#REF!</definedName>
    <definedName name="_C966I" localSheetId="3">#REF!</definedName>
    <definedName name="_C966I" localSheetId="4">#REF!</definedName>
    <definedName name="_C966I">#REF!</definedName>
    <definedName name="_C966P" localSheetId="3">#REF!</definedName>
    <definedName name="_C966P" localSheetId="4">#REF!</definedName>
    <definedName name="_C966P">#REF!</definedName>
    <definedName name="_C996P" localSheetId="3">#REF!</definedName>
    <definedName name="_C996P" localSheetId="4">#REF!</definedName>
    <definedName name="_C996P">#REF!</definedName>
    <definedName name="_cap20" localSheetId="11">#REF!</definedName>
    <definedName name="_cap20" localSheetId="8">#REF!</definedName>
    <definedName name="_cap20" localSheetId="6">#REF!</definedName>
    <definedName name="_cap20" localSheetId="3">#REF!</definedName>
    <definedName name="_cap20" localSheetId="4">#REF!</definedName>
    <definedName name="_cap20" localSheetId="12">#REF!</definedName>
    <definedName name="_cap20" localSheetId="9">#REF!</definedName>
    <definedName name="_cap20">#REF!</definedName>
    <definedName name="_cva50" localSheetId="11">#REF!</definedName>
    <definedName name="_cva50" localSheetId="8">#REF!</definedName>
    <definedName name="_cva50" localSheetId="6">#REF!</definedName>
    <definedName name="_cva50" localSheetId="3">#REF!</definedName>
    <definedName name="_cva50" localSheetId="4">#REF!</definedName>
    <definedName name="_cva50" localSheetId="12">#REF!</definedName>
    <definedName name="_cva50" localSheetId="9">#REF!</definedName>
    <definedName name="_cva50">#REF!</definedName>
    <definedName name="_cva60" localSheetId="11">#REF!</definedName>
    <definedName name="_cva60" localSheetId="8">#REF!</definedName>
    <definedName name="_cva60" localSheetId="6">#REF!</definedName>
    <definedName name="_cva60" localSheetId="3">#REF!</definedName>
    <definedName name="_cva60" localSheetId="4">#REF!</definedName>
    <definedName name="_cva60" localSheetId="12">#REF!</definedName>
    <definedName name="_cva60" localSheetId="9">#REF!</definedName>
    <definedName name="_cva60">#REF!</definedName>
    <definedName name="_cve45100" localSheetId="11">#REF!</definedName>
    <definedName name="_cve45100" localSheetId="8">#REF!</definedName>
    <definedName name="_cve45100" localSheetId="6">#REF!</definedName>
    <definedName name="_cve45100" localSheetId="3">#REF!</definedName>
    <definedName name="_cve45100" localSheetId="4">#REF!</definedName>
    <definedName name="_cve45100" localSheetId="12">#REF!</definedName>
    <definedName name="_cve45100" localSheetId="9">#REF!</definedName>
    <definedName name="_cve45100">#REF!</definedName>
    <definedName name="_cve90100" localSheetId="11">#REF!</definedName>
    <definedName name="_cve90100" localSheetId="8">#REF!</definedName>
    <definedName name="_cve90100" localSheetId="6">#REF!</definedName>
    <definedName name="_cve90100" localSheetId="3">#REF!</definedName>
    <definedName name="_cve90100" localSheetId="4">#REF!</definedName>
    <definedName name="_cve90100" localSheetId="12">#REF!</definedName>
    <definedName name="_cve90100" localSheetId="9">#REF!</definedName>
    <definedName name="_cve90100">#REF!</definedName>
    <definedName name="_cve9040" localSheetId="11">#REF!</definedName>
    <definedName name="_cve9040" localSheetId="8">#REF!</definedName>
    <definedName name="_cve9040" localSheetId="6">#REF!</definedName>
    <definedName name="_cve9040" localSheetId="3">#REF!</definedName>
    <definedName name="_cve9040" localSheetId="4">#REF!</definedName>
    <definedName name="_cve9040" localSheetId="12">#REF!</definedName>
    <definedName name="_cve9040" localSheetId="9">#REF!</definedName>
    <definedName name="_cve9040">#REF!</definedName>
    <definedName name="_DD" localSheetId="4">#REF!</definedName>
    <definedName name="_DD">#REF!</definedName>
    <definedName name="_djm10" localSheetId="11">#REF!</definedName>
    <definedName name="_djm10" localSheetId="8">#REF!</definedName>
    <definedName name="_djm10" localSheetId="6">#REF!</definedName>
    <definedName name="_djm10" localSheetId="3">#REF!</definedName>
    <definedName name="_djm10" localSheetId="4">#REF!</definedName>
    <definedName name="_djm10" localSheetId="12">#REF!</definedName>
    <definedName name="_djm10" localSheetId="9">#REF!</definedName>
    <definedName name="_djm10">#REF!</definedName>
    <definedName name="_djm15" localSheetId="11">#REF!</definedName>
    <definedName name="_djm15" localSheetId="8">#REF!</definedName>
    <definedName name="_djm15" localSheetId="6">#REF!</definedName>
    <definedName name="_djm15" localSheetId="3">#REF!</definedName>
    <definedName name="_djm15" localSheetId="4">#REF!</definedName>
    <definedName name="_djm15" localSheetId="12">#REF!</definedName>
    <definedName name="_djm15" localSheetId="9">#REF!</definedName>
    <definedName name="_djm15">#REF!</definedName>
    <definedName name="_epl2" localSheetId="11">#REF!</definedName>
    <definedName name="_epl2" localSheetId="8">#REF!</definedName>
    <definedName name="_epl2" localSheetId="6">#REF!</definedName>
    <definedName name="_epl2" localSheetId="3">#REF!</definedName>
    <definedName name="_epl2" localSheetId="4">#REF!</definedName>
    <definedName name="_epl2" localSheetId="12">#REF!</definedName>
    <definedName name="_epl2" localSheetId="9">#REF!</definedName>
    <definedName name="_epl2">#REF!</definedName>
    <definedName name="_epl5" localSheetId="11">#REF!</definedName>
    <definedName name="_epl5" localSheetId="8">#REF!</definedName>
    <definedName name="_epl5" localSheetId="6">#REF!</definedName>
    <definedName name="_epl5" localSheetId="3">#REF!</definedName>
    <definedName name="_epl5" localSheetId="4">#REF!</definedName>
    <definedName name="_epl5" localSheetId="12">#REF!</definedName>
    <definedName name="_epl5" localSheetId="9">#REF!</definedName>
    <definedName name="_epl5">#REF!</definedName>
    <definedName name="_fil1" localSheetId="11">#REF!</definedName>
    <definedName name="_fil1" localSheetId="8">#REF!</definedName>
    <definedName name="_fil1" localSheetId="6">#REF!</definedName>
    <definedName name="_fil1" localSheetId="3">#REF!</definedName>
    <definedName name="_fil1" localSheetId="4">#REF!</definedName>
    <definedName name="_fil1" localSheetId="12">#REF!</definedName>
    <definedName name="_fil1" localSheetId="9">#REF!</definedName>
    <definedName name="_fil1">#REF!</definedName>
    <definedName name="_fil2" localSheetId="11">#REF!</definedName>
    <definedName name="_fil2" localSheetId="8">#REF!</definedName>
    <definedName name="_fil2" localSheetId="6">#REF!</definedName>
    <definedName name="_fil2" localSheetId="3">#REF!</definedName>
    <definedName name="_fil2" localSheetId="4">#REF!</definedName>
    <definedName name="_fil2" localSheetId="12">#REF!</definedName>
    <definedName name="_fil2" localSheetId="9">#REF!</definedName>
    <definedName name="_fil2">#REF!</definedName>
    <definedName name="_fio12" localSheetId="11">#REF!</definedName>
    <definedName name="_fio12" localSheetId="8">#REF!</definedName>
    <definedName name="_fio12" localSheetId="6">#REF!</definedName>
    <definedName name="_fio12" localSheetId="3">#REF!</definedName>
    <definedName name="_fio12" localSheetId="4">#REF!</definedName>
    <definedName name="_fio12" localSheetId="12">#REF!</definedName>
    <definedName name="_fio12" localSheetId="9">#REF!</definedName>
    <definedName name="_fio12">#REF!</definedName>
    <definedName name="_fis5" localSheetId="11">#REF!</definedName>
    <definedName name="_fis5" localSheetId="8">#REF!</definedName>
    <definedName name="_fis5" localSheetId="6">#REF!</definedName>
    <definedName name="_fis5" localSheetId="3">#REF!</definedName>
    <definedName name="_fis5" localSheetId="4">#REF!</definedName>
    <definedName name="_fis5" localSheetId="12">#REF!</definedName>
    <definedName name="_fis5" localSheetId="9">#REF!</definedName>
    <definedName name="_fis5">#REF!</definedName>
    <definedName name="_flf50" localSheetId="11">#REF!</definedName>
    <definedName name="_flf50" localSheetId="8">#REF!</definedName>
    <definedName name="_flf50" localSheetId="6">#REF!</definedName>
    <definedName name="_flf50" localSheetId="3">#REF!</definedName>
    <definedName name="_flf50" localSheetId="4">#REF!</definedName>
    <definedName name="_flf50" localSheetId="12">#REF!</definedName>
    <definedName name="_flf50" localSheetId="9">#REF!</definedName>
    <definedName name="_flf50">#REF!</definedName>
    <definedName name="_flf60" localSheetId="11">#REF!</definedName>
    <definedName name="_flf60" localSheetId="8">#REF!</definedName>
    <definedName name="_flf60" localSheetId="6">#REF!</definedName>
    <definedName name="_flf60" localSheetId="3">#REF!</definedName>
    <definedName name="_flf60" localSheetId="4">#REF!</definedName>
    <definedName name="_flf60" localSheetId="12">#REF!</definedName>
    <definedName name="_flf60" localSheetId="9">#REF!</definedName>
    <definedName name="_flf60">#REF!</definedName>
    <definedName name="_fpd12" localSheetId="11">#REF!</definedName>
    <definedName name="_fpd12" localSheetId="8">#REF!</definedName>
    <definedName name="_fpd12" localSheetId="6">#REF!</definedName>
    <definedName name="_fpd12" localSheetId="3">#REF!</definedName>
    <definedName name="_fpd12" localSheetId="4">#REF!</definedName>
    <definedName name="_fpd12" localSheetId="12">#REF!</definedName>
    <definedName name="_fpd12" localSheetId="9">#REF!</definedName>
    <definedName name="_fpd12">#REF!</definedName>
    <definedName name="_fvr10" localSheetId="11">#REF!</definedName>
    <definedName name="_fvr10" localSheetId="8">#REF!</definedName>
    <definedName name="_fvr10" localSheetId="6">#REF!</definedName>
    <definedName name="_fvr10" localSheetId="3">#REF!</definedName>
    <definedName name="_fvr10" localSheetId="4">#REF!</definedName>
    <definedName name="_fvr10" localSheetId="12">#REF!</definedName>
    <definedName name="_fvr10" localSheetId="9">#REF!</definedName>
    <definedName name="_fvr10">#REF!</definedName>
    <definedName name="_itu1" localSheetId="11">#REF!</definedName>
    <definedName name="_itu1" localSheetId="8">#REF!</definedName>
    <definedName name="_itu1" localSheetId="6">#REF!</definedName>
    <definedName name="_itu1" localSheetId="3">#REF!</definedName>
    <definedName name="_itu1" localSheetId="4">#REF!</definedName>
    <definedName name="_itu1" localSheetId="12">#REF!</definedName>
    <definedName name="_itu1" localSheetId="9">#REF!</definedName>
    <definedName name="_itu1">#REF!</definedName>
    <definedName name="_jla20" localSheetId="11">#REF!</definedName>
    <definedName name="_jla20" localSheetId="8">#REF!</definedName>
    <definedName name="_jla20" localSheetId="6">#REF!</definedName>
    <definedName name="_jla20" localSheetId="3">#REF!</definedName>
    <definedName name="_jla20" localSheetId="4">#REF!</definedName>
    <definedName name="_jla20" localSheetId="12">#REF!</definedName>
    <definedName name="_jla20" localSheetId="9">#REF!</definedName>
    <definedName name="_jla20">#REF!</definedName>
    <definedName name="_jla32" localSheetId="11">#REF!</definedName>
    <definedName name="_jla32" localSheetId="8">#REF!</definedName>
    <definedName name="_jla32" localSheetId="6">#REF!</definedName>
    <definedName name="_jla32" localSheetId="3">#REF!</definedName>
    <definedName name="_jla32" localSheetId="4">#REF!</definedName>
    <definedName name="_jla32" localSheetId="12">#REF!</definedName>
    <definedName name="_jla32" localSheetId="9">#REF!</definedName>
    <definedName name="_jla32">#REF!</definedName>
    <definedName name="_lpi100" localSheetId="11">#REF!</definedName>
    <definedName name="_lpi100" localSheetId="8">#REF!</definedName>
    <definedName name="_lpi100" localSheetId="6">#REF!</definedName>
    <definedName name="_lpi100" localSheetId="3">#REF!</definedName>
    <definedName name="_lpi100" localSheetId="4">#REF!</definedName>
    <definedName name="_lpi100" localSheetId="12">#REF!</definedName>
    <definedName name="_lpi100" localSheetId="9">#REF!</definedName>
    <definedName name="_lpi100">#REF!</definedName>
    <definedName name="_lvg10060" localSheetId="11">#REF!</definedName>
    <definedName name="_lvg10060" localSheetId="8">#REF!</definedName>
    <definedName name="_lvg10060" localSheetId="6">#REF!</definedName>
    <definedName name="_lvg10060" localSheetId="3">#REF!</definedName>
    <definedName name="_lvg10060" localSheetId="4">#REF!</definedName>
    <definedName name="_lvg10060" localSheetId="12">#REF!</definedName>
    <definedName name="_lvg10060" localSheetId="9">#REF!</definedName>
    <definedName name="_lvg10060">#REF!</definedName>
    <definedName name="_lvp32" localSheetId="11">#REF!</definedName>
    <definedName name="_lvp32" localSheetId="8">#REF!</definedName>
    <definedName name="_lvp32" localSheetId="6">#REF!</definedName>
    <definedName name="_lvp32" localSheetId="3">#REF!</definedName>
    <definedName name="_lvp32" localSheetId="4">#REF!</definedName>
    <definedName name="_lvp32" localSheetId="12">#REF!</definedName>
    <definedName name="_lvp32" localSheetId="9">#REF!</definedName>
    <definedName name="_lvp32">#REF!</definedName>
    <definedName name="_man50" localSheetId="11">#REF!</definedName>
    <definedName name="_man50" localSheetId="8">#REF!</definedName>
    <definedName name="_man50" localSheetId="6">#REF!</definedName>
    <definedName name="_man50" localSheetId="3">#REF!</definedName>
    <definedName name="_man50" localSheetId="4">#REF!</definedName>
    <definedName name="_man50" localSheetId="12">#REF!</definedName>
    <definedName name="_man50" localSheetId="9">#REF!</definedName>
    <definedName name="_man50">#REF!</definedName>
    <definedName name="_ope1" localSheetId="11">#REF!</definedName>
    <definedName name="_ope1" localSheetId="8">#REF!</definedName>
    <definedName name="_ope1" localSheetId="6">#REF!</definedName>
    <definedName name="_ope1" localSheetId="3">#REF!</definedName>
    <definedName name="_ope1" localSheetId="4">#REF!</definedName>
    <definedName name="_ope1" localSheetId="12">#REF!</definedName>
    <definedName name="_ope1" localSheetId="9">#REF!</definedName>
    <definedName name="_ope1">#REF!</definedName>
    <definedName name="_ope2" localSheetId="11">#REF!</definedName>
    <definedName name="_ope2" localSheetId="8">#REF!</definedName>
    <definedName name="_ope2" localSheetId="6">#REF!</definedName>
    <definedName name="_ope2" localSheetId="3">#REF!</definedName>
    <definedName name="_ope2" localSheetId="4">#REF!</definedName>
    <definedName name="_ope2" localSheetId="12">#REF!</definedName>
    <definedName name="_ope2" localSheetId="9">#REF!</definedName>
    <definedName name="_ope2">#REF!</definedName>
    <definedName name="_ope3" localSheetId="11">#REF!</definedName>
    <definedName name="_ope3" localSheetId="8">#REF!</definedName>
    <definedName name="_ope3" localSheetId="6">#REF!</definedName>
    <definedName name="_ope3" localSheetId="3">#REF!</definedName>
    <definedName name="_ope3" localSheetId="4">#REF!</definedName>
    <definedName name="_ope3" localSheetId="12">#REF!</definedName>
    <definedName name="_ope3" localSheetId="9">#REF!</definedName>
    <definedName name="_ope3">#REF!</definedName>
    <definedName name="_pne1" localSheetId="11">#REF!</definedName>
    <definedName name="_pne1" localSheetId="8">#REF!</definedName>
    <definedName name="_pne1" localSheetId="6">#REF!</definedName>
    <definedName name="_pne1" localSheetId="3">#REF!</definedName>
    <definedName name="_pne1" localSheetId="4">#REF!</definedName>
    <definedName name="_pne1" localSheetId="12">#REF!</definedName>
    <definedName name="_pne1" localSheetId="9">#REF!</definedName>
    <definedName name="_pne1">#REF!</definedName>
    <definedName name="_pne2" localSheetId="11">#REF!</definedName>
    <definedName name="_pne2" localSheetId="8">#REF!</definedName>
    <definedName name="_pne2" localSheetId="6">#REF!</definedName>
    <definedName name="_pne2" localSheetId="3">#REF!</definedName>
    <definedName name="_pne2" localSheetId="4">#REF!</definedName>
    <definedName name="_pne2" localSheetId="12">#REF!</definedName>
    <definedName name="_pne2" localSheetId="9">#REF!</definedName>
    <definedName name="_pne2">#REF!</definedName>
    <definedName name="_ptm6" localSheetId="11">#REF!</definedName>
    <definedName name="_ptm6" localSheetId="8">#REF!</definedName>
    <definedName name="_ptm6" localSheetId="6">#REF!</definedName>
    <definedName name="_ptm6" localSheetId="3">#REF!</definedName>
    <definedName name="_ptm6" localSheetId="4">#REF!</definedName>
    <definedName name="_ptm6" localSheetId="12">#REF!</definedName>
    <definedName name="_ptm6" localSheetId="9">#REF!</definedName>
    <definedName name="_ptm6">#REF!</definedName>
    <definedName name="_qdm3" localSheetId="11">#REF!</definedName>
    <definedName name="_qdm3" localSheetId="8">#REF!</definedName>
    <definedName name="_qdm3" localSheetId="6">#REF!</definedName>
    <definedName name="_qdm3" localSheetId="3">#REF!</definedName>
    <definedName name="_qdm3" localSheetId="4">#REF!</definedName>
    <definedName name="_qdm3" localSheetId="12">#REF!</definedName>
    <definedName name="_qdm3" localSheetId="9">#REF!</definedName>
    <definedName name="_qdm3">#REF!</definedName>
    <definedName name="_rcm10" localSheetId="11">#REF!</definedName>
    <definedName name="_rcm10" localSheetId="8">#REF!</definedName>
    <definedName name="_rcm10" localSheetId="6">#REF!</definedName>
    <definedName name="_rcm10" localSheetId="3">#REF!</definedName>
    <definedName name="_rcm10" localSheetId="4">#REF!</definedName>
    <definedName name="_rcm10" localSheetId="12">#REF!</definedName>
    <definedName name="_rcm10" localSheetId="9">#REF!</definedName>
    <definedName name="_rcm10">#REF!</definedName>
    <definedName name="_rcm15" localSheetId="11">#REF!</definedName>
    <definedName name="_rcm15" localSheetId="8">#REF!</definedName>
    <definedName name="_rcm15" localSheetId="6">#REF!</definedName>
    <definedName name="_rcm15" localSheetId="3">#REF!</definedName>
    <definedName name="_rcm15" localSheetId="4">#REF!</definedName>
    <definedName name="_rcm15" localSheetId="12">#REF!</definedName>
    <definedName name="_rcm15" localSheetId="9">#REF!</definedName>
    <definedName name="_rcm15">#REF!</definedName>
    <definedName name="_rcm20" localSheetId="11">#REF!</definedName>
    <definedName name="_rcm20" localSheetId="8">#REF!</definedName>
    <definedName name="_rcm20" localSheetId="6">#REF!</definedName>
    <definedName name="_rcm20" localSheetId="3">#REF!</definedName>
    <definedName name="_rcm20" localSheetId="4">#REF!</definedName>
    <definedName name="_rcm20" localSheetId="12">#REF!</definedName>
    <definedName name="_rcm20" localSheetId="9">#REF!</definedName>
    <definedName name="_rcm20">#REF!</definedName>
    <definedName name="_rcm5" localSheetId="11">#REF!</definedName>
    <definedName name="_rcm5" localSheetId="8">#REF!</definedName>
    <definedName name="_rcm5" localSheetId="6">#REF!</definedName>
    <definedName name="_rcm5" localSheetId="3">#REF!</definedName>
    <definedName name="_rcm5" localSheetId="4">#REF!</definedName>
    <definedName name="_rcm5" localSheetId="12">#REF!</definedName>
    <definedName name="_rcm5" localSheetId="9">#REF!</definedName>
    <definedName name="_rcm5">#REF!</definedName>
    <definedName name="_res10" localSheetId="11">#REF!</definedName>
    <definedName name="_res10" localSheetId="8">#REF!</definedName>
    <definedName name="_res10" localSheetId="6">#REF!</definedName>
    <definedName name="_res10" localSheetId="3">#REF!</definedName>
    <definedName name="_res10" localSheetId="4">#REF!</definedName>
    <definedName name="_res10" localSheetId="12">#REF!</definedName>
    <definedName name="_res10" localSheetId="9">#REF!</definedName>
    <definedName name="_res10">#REF!</definedName>
    <definedName name="_res15" localSheetId="11">#REF!</definedName>
    <definedName name="_res15" localSheetId="8">#REF!</definedName>
    <definedName name="_res15" localSheetId="6">#REF!</definedName>
    <definedName name="_res15" localSheetId="3">#REF!</definedName>
    <definedName name="_res15" localSheetId="4">#REF!</definedName>
    <definedName name="_res15" localSheetId="12">#REF!</definedName>
    <definedName name="_res15" localSheetId="9">#REF!</definedName>
    <definedName name="_res15">#REF!</definedName>
    <definedName name="_res5" localSheetId="11">#REF!</definedName>
    <definedName name="_res5" localSheetId="8">#REF!</definedName>
    <definedName name="_res5" localSheetId="6">#REF!</definedName>
    <definedName name="_res5" localSheetId="3">#REF!</definedName>
    <definedName name="_res5" localSheetId="4">#REF!</definedName>
    <definedName name="_res5" localSheetId="12">#REF!</definedName>
    <definedName name="_res5" localSheetId="9">#REF!</definedName>
    <definedName name="_res5">#REF!</definedName>
    <definedName name="_rgf60" localSheetId="11">#REF!</definedName>
    <definedName name="_rgf60" localSheetId="8">#REF!</definedName>
    <definedName name="_rgf60" localSheetId="6">#REF!</definedName>
    <definedName name="_rgf60" localSheetId="3">#REF!</definedName>
    <definedName name="_rgf60" localSheetId="4">#REF!</definedName>
    <definedName name="_rgf60" localSheetId="12">#REF!</definedName>
    <definedName name="_rgf60" localSheetId="9">#REF!</definedName>
    <definedName name="_rgf60">#REF!</definedName>
    <definedName name="_rgp1" localSheetId="11">#REF!</definedName>
    <definedName name="_rgp1" localSheetId="8">#REF!</definedName>
    <definedName name="_rgp1" localSheetId="6">#REF!</definedName>
    <definedName name="_rgp1" localSheetId="3">#REF!</definedName>
    <definedName name="_rgp1" localSheetId="4">#REF!</definedName>
    <definedName name="_rgp1" localSheetId="12">#REF!</definedName>
    <definedName name="_rgp1" localSheetId="9">#REF!</definedName>
    <definedName name="_rgp1">#REF!</definedName>
    <definedName name="_tap100" localSheetId="11">#REF!</definedName>
    <definedName name="_tap100" localSheetId="8">#REF!</definedName>
    <definedName name="_tap100" localSheetId="6">#REF!</definedName>
    <definedName name="_tap100" localSheetId="3">#REF!</definedName>
    <definedName name="_tap100" localSheetId="4">#REF!</definedName>
    <definedName name="_tap100" localSheetId="12">#REF!</definedName>
    <definedName name="_tap100" localSheetId="9">#REF!</definedName>
    <definedName name="_tap100">#REF!</definedName>
    <definedName name="_tba20" localSheetId="11">#REF!</definedName>
    <definedName name="_tba20" localSheetId="8">#REF!</definedName>
    <definedName name="_tba20" localSheetId="6">#REF!</definedName>
    <definedName name="_tba20" localSheetId="3">#REF!</definedName>
    <definedName name="_tba20" localSheetId="4">#REF!</definedName>
    <definedName name="_tba20" localSheetId="12">#REF!</definedName>
    <definedName name="_tba20" localSheetId="9">#REF!</definedName>
    <definedName name="_tba20">#REF!</definedName>
    <definedName name="_tba32" localSheetId="11">#REF!</definedName>
    <definedName name="_tba32" localSheetId="8">#REF!</definedName>
    <definedName name="_tba32" localSheetId="6">#REF!</definedName>
    <definedName name="_tba32" localSheetId="3">#REF!</definedName>
    <definedName name="_tba32" localSheetId="4">#REF!</definedName>
    <definedName name="_tba32" localSheetId="12">#REF!</definedName>
    <definedName name="_tba32" localSheetId="9">#REF!</definedName>
    <definedName name="_tba32">#REF!</definedName>
    <definedName name="_tba50" localSheetId="11">#REF!</definedName>
    <definedName name="_tba50" localSheetId="8">#REF!</definedName>
    <definedName name="_tba50" localSheetId="6">#REF!</definedName>
    <definedName name="_tba50" localSheetId="3">#REF!</definedName>
    <definedName name="_tba50" localSheetId="4">#REF!</definedName>
    <definedName name="_tba50" localSheetId="12">#REF!</definedName>
    <definedName name="_tba50" localSheetId="9">#REF!</definedName>
    <definedName name="_tba50">#REF!</definedName>
    <definedName name="_tba60" localSheetId="11">#REF!</definedName>
    <definedName name="_tba60" localSheetId="8">#REF!</definedName>
    <definedName name="_tba60" localSheetId="6">#REF!</definedName>
    <definedName name="_tba60" localSheetId="3">#REF!</definedName>
    <definedName name="_tba60" localSheetId="4">#REF!</definedName>
    <definedName name="_tba60" localSheetId="12">#REF!</definedName>
    <definedName name="_tba60" localSheetId="9">#REF!</definedName>
    <definedName name="_tba60">#REF!</definedName>
    <definedName name="_tbe100" localSheetId="11">#REF!</definedName>
    <definedName name="_tbe100" localSheetId="8">#REF!</definedName>
    <definedName name="_tbe100" localSheetId="6">#REF!</definedName>
    <definedName name="_tbe100" localSheetId="3">#REF!</definedName>
    <definedName name="_tbe100" localSheetId="4">#REF!</definedName>
    <definedName name="_tbe100" localSheetId="12">#REF!</definedName>
    <definedName name="_tbe100" localSheetId="9">#REF!</definedName>
    <definedName name="_tbe100">#REF!</definedName>
    <definedName name="_tbe40" localSheetId="11">#REF!</definedName>
    <definedName name="_tbe40" localSheetId="8">#REF!</definedName>
    <definedName name="_tbe40" localSheetId="6">#REF!</definedName>
    <definedName name="_tbe40" localSheetId="3">#REF!</definedName>
    <definedName name="_tbe40" localSheetId="4">#REF!</definedName>
    <definedName name="_tbe40" localSheetId="12">#REF!</definedName>
    <definedName name="_tbe40" localSheetId="9">#REF!</definedName>
    <definedName name="_tbe40">#REF!</definedName>
    <definedName name="_tbe50" localSheetId="11">#REF!</definedName>
    <definedName name="_tbe50" localSheetId="8">#REF!</definedName>
    <definedName name="_tbe50" localSheetId="6">#REF!</definedName>
    <definedName name="_tbe50" localSheetId="3">#REF!</definedName>
    <definedName name="_tbe50" localSheetId="4">#REF!</definedName>
    <definedName name="_tbe50" localSheetId="12">#REF!</definedName>
    <definedName name="_tbe50" localSheetId="9">#REF!</definedName>
    <definedName name="_tbe50">#REF!</definedName>
    <definedName name="_tea32" localSheetId="11">#REF!</definedName>
    <definedName name="_tea32" localSheetId="8">#REF!</definedName>
    <definedName name="_tea32" localSheetId="6">#REF!</definedName>
    <definedName name="_tea32" localSheetId="3">#REF!</definedName>
    <definedName name="_tea32" localSheetId="4">#REF!</definedName>
    <definedName name="_tea32" localSheetId="12">#REF!</definedName>
    <definedName name="_tea32" localSheetId="9">#REF!</definedName>
    <definedName name="_tea32">#REF!</definedName>
    <definedName name="_tea4560" localSheetId="11">#REF!</definedName>
    <definedName name="_tea4560" localSheetId="8">#REF!</definedName>
    <definedName name="_tea4560" localSheetId="6">#REF!</definedName>
    <definedName name="_tea4560" localSheetId="3">#REF!</definedName>
    <definedName name="_tea4560" localSheetId="4">#REF!</definedName>
    <definedName name="_tea4560" localSheetId="12">#REF!</definedName>
    <definedName name="_tea4560" localSheetId="9">#REF!</definedName>
    <definedName name="_tea4560">#REF!</definedName>
    <definedName name="_tee100" localSheetId="11">#REF!</definedName>
    <definedName name="_tee100" localSheetId="8">#REF!</definedName>
    <definedName name="_tee100" localSheetId="6">#REF!</definedName>
    <definedName name="_tee100" localSheetId="3">#REF!</definedName>
    <definedName name="_tee100" localSheetId="4">#REF!</definedName>
    <definedName name="_tee100" localSheetId="12">#REF!</definedName>
    <definedName name="_tee100" localSheetId="9">#REF!</definedName>
    <definedName name="_tee100">#REF!</definedName>
    <definedName name="_ter10050" localSheetId="11">#REF!</definedName>
    <definedName name="_ter10050" localSheetId="8">#REF!</definedName>
    <definedName name="_ter10050" localSheetId="6">#REF!</definedName>
    <definedName name="_ter10050" localSheetId="3">#REF!</definedName>
    <definedName name="_ter10050" localSheetId="4">#REF!</definedName>
    <definedName name="_ter10050" localSheetId="12">#REF!</definedName>
    <definedName name="_ter10050" localSheetId="9">#REF!</definedName>
    <definedName name="_ter10050">#REF!</definedName>
    <definedName name="_tlf6" localSheetId="11">#REF!</definedName>
    <definedName name="_tlf6" localSheetId="8">#REF!</definedName>
    <definedName name="_tlf6" localSheetId="6">#REF!</definedName>
    <definedName name="_tlf6" localSheetId="3">#REF!</definedName>
    <definedName name="_tlf6" localSheetId="4">#REF!</definedName>
    <definedName name="_tlf6" localSheetId="12">#REF!</definedName>
    <definedName name="_tlf6" localSheetId="9">#REF!</definedName>
    <definedName name="_tlf6">#REF!</definedName>
    <definedName name="_tub10012" localSheetId="11">#REF!</definedName>
    <definedName name="_tub10012" localSheetId="8">#REF!</definedName>
    <definedName name="_tub10012" localSheetId="6">#REF!</definedName>
    <definedName name="_tub10012" localSheetId="3">#REF!</definedName>
    <definedName name="_tub10012" localSheetId="4">#REF!</definedName>
    <definedName name="_tub10012" localSheetId="12">#REF!</definedName>
    <definedName name="_tub10012" localSheetId="9">#REF!</definedName>
    <definedName name="_tub10012">#REF!</definedName>
    <definedName name="_tub10015" localSheetId="11">#REF!</definedName>
    <definedName name="_tub10015" localSheetId="8">#REF!</definedName>
    <definedName name="_tub10015" localSheetId="6">#REF!</definedName>
    <definedName name="_tub10015" localSheetId="3">#REF!</definedName>
    <definedName name="_tub10015" localSheetId="4">#REF!</definedName>
    <definedName name="_tub10015" localSheetId="12">#REF!</definedName>
    <definedName name="_tub10015" localSheetId="9">#REF!</definedName>
    <definedName name="_tub10015">#REF!</definedName>
    <definedName name="_tub10020" localSheetId="11">#REF!</definedName>
    <definedName name="_tub10020" localSheetId="8">#REF!</definedName>
    <definedName name="_tub10020" localSheetId="6">#REF!</definedName>
    <definedName name="_tub10020" localSheetId="3">#REF!</definedName>
    <definedName name="_tub10020" localSheetId="4">#REF!</definedName>
    <definedName name="_tub10020" localSheetId="12">#REF!</definedName>
    <definedName name="_tub10020" localSheetId="9">#REF!</definedName>
    <definedName name="_tub10020">#REF!</definedName>
    <definedName name="_tub4012" localSheetId="11">#REF!</definedName>
    <definedName name="_tub4012" localSheetId="8">#REF!</definedName>
    <definedName name="_tub4012" localSheetId="6">#REF!</definedName>
    <definedName name="_tub4012" localSheetId="3">#REF!</definedName>
    <definedName name="_tub4012" localSheetId="4">#REF!</definedName>
    <definedName name="_tub4012" localSheetId="12">#REF!</definedName>
    <definedName name="_tub4012" localSheetId="9">#REF!</definedName>
    <definedName name="_tub4012">#REF!</definedName>
    <definedName name="_tub4015" localSheetId="11">#REF!</definedName>
    <definedName name="_tub4015" localSheetId="8">#REF!</definedName>
    <definedName name="_tub4015" localSheetId="6">#REF!</definedName>
    <definedName name="_tub4015" localSheetId="3">#REF!</definedName>
    <definedName name="_tub4015" localSheetId="4">#REF!</definedName>
    <definedName name="_tub4015" localSheetId="12">#REF!</definedName>
    <definedName name="_tub4015" localSheetId="9">#REF!</definedName>
    <definedName name="_tub4015">#REF!</definedName>
    <definedName name="_tub4020" localSheetId="11">#REF!</definedName>
    <definedName name="_tub4020" localSheetId="8">#REF!</definedName>
    <definedName name="_tub4020" localSheetId="6">#REF!</definedName>
    <definedName name="_tub4020" localSheetId="3">#REF!</definedName>
    <definedName name="_tub4020" localSheetId="4">#REF!</definedName>
    <definedName name="_tub4020" localSheetId="12">#REF!</definedName>
    <definedName name="_tub4020" localSheetId="9">#REF!</definedName>
    <definedName name="_tub4020">#REF!</definedName>
    <definedName name="_tub5012" localSheetId="11">#REF!</definedName>
    <definedName name="_tub5012" localSheetId="8">#REF!</definedName>
    <definedName name="_tub5012" localSheetId="6">#REF!</definedName>
    <definedName name="_tub5012" localSheetId="3">#REF!</definedName>
    <definedName name="_tub5012" localSheetId="4">#REF!</definedName>
    <definedName name="_tub5012" localSheetId="12">#REF!</definedName>
    <definedName name="_tub5012" localSheetId="9">#REF!</definedName>
    <definedName name="_tub5012">#REF!</definedName>
    <definedName name="_tub5015" localSheetId="11">#REF!</definedName>
    <definedName name="_tub5015" localSheetId="8">#REF!</definedName>
    <definedName name="_tub5015" localSheetId="6">#REF!</definedName>
    <definedName name="_tub5015" localSheetId="3">#REF!</definedName>
    <definedName name="_tub5015" localSheetId="4">#REF!</definedName>
    <definedName name="_tub5015" localSheetId="12">#REF!</definedName>
    <definedName name="_tub5015" localSheetId="9">#REF!</definedName>
    <definedName name="_tub5015">#REF!</definedName>
    <definedName name="_tub5020" localSheetId="11">#REF!</definedName>
    <definedName name="_tub5020" localSheetId="8">#REF!</definedName>
    <definedName name="_tub5020" localSheetId="6">#REF!</definedName>
    <definedName name="_tub5020" localSheetId="3">#REF!</definedName>
    <definedName name="_tub5020" localSheetId="4">#REF!</definedName>
    <definedName name="_tub5020" localSheetId="12">#REF!</definedName>
    <definedName name="_tub5020" localSheetId="9">#REF!</definedName>
    <definedName name="_tub5020">#REF!</definedName>
    <definedName name="_tub7512" localSheetId="11">#REF!</definedName>
    <definedName name="_tub7512" localSheetId="8">#REF!</definedName>
    <definedName name="_tub7512" localSheetId="6">#REF!</definedName>
    <definedName name="_tub7512" localSheetId="3">#REF!</definedName>
    <definedName name="_tub7512" localSheetId="4">#REF!</definedName>
    <definedName name="_tub7512" localSheetId="12">#REF!</definedName>
    <definedName name="_tub7512" localSheetId="9">#REF!</definedName>
    <definedName name="_tub7512">#REF!</definedName>
    <definedName name="_tub7515" localSheetId="11">#REF!</definedName>
    <definedName name="_tub7515" localSheetId="8">#REF!</definedName>
    <definedName name="_tub7515" localSheetId="6">#REF!</definedName>
    <definedName name="_tub7515" localSheetId="3">#REF!</definedName>
    <definedName name="_tub7515" localSheetId="4">#REF!</definedName>
    <definedName name="_tub7515" localSheetId="12">#REF!</definedName>
    <definedName name="_tub7515" localSheetId="9">#REF!</definedName>
    <definedName name="_tub7515">#REF!</definedName>
    <definedName name="_tub7520" localSheetId="11">#REF!</definedName>
    <definedName name="_tub7520" localSheetId="8">#REF!</definedName>
    <definedName name="_tub7520" localSheetId="6">#REF!</definedName>
    <definedName name="_tub7520" localSheetId="3">#REF!</definedName>
    <definedName name="_tub7520" localSheetId="4">#REF!</definedName>
    <definedName name="_tub7520" localSheetId="12">#REF!</definedName>
    <definedName name="_tub7520" localSheetId="9">#REF!</definedName>
    <definedName name="_tub7520">#REF!</definedName>
    <definedName name="A" localSheetId="11">#REF!</definedName>
    <definedName name="A" localSheetId="8">#REF!</definedName>
    <definedName name="A" localSheetId="6">#REF!</definedName>
    <definedName name="A" localSheetId="3">#REF!</definedName>
    <definedName name="A" localSheetId="4">#REF!</definedName>
    <definedName name="A" localSheetId="12">#REF!</definedName>
    <definedName name="A" localSheetId="9">#REF!</definedName>
    <definedName name="A">#REF!</definedName>
    <definedName name="acl" localSheetId="11">#REF!</definedName>
    <definedName name="acl" localSheetId="8">#REF!</definedName>
    <definedName name="acl" localSheetId="6">#REF!</definedName>
    <definedName name="acl" localSheetId="3">#REF!</definedName>
    <definedName name="acl" localSheetId="4">#REF!</definedName>
    <definedName name="acl" localSheetId="12">#REF!</definedName>
    <definedName name="acl" localSheetId="9">#REF!</definedName>
    <definedName name="acl">#REF!</definedName>
    <definedName name="aço" localSheetId="11">#REF!</definedName>
    <definedName name="aço" localSheetId="8">#REF!</definedName>
    <definedName name="aço" localSheetId="6">#REF!</definedName>
    <definedName name="aço" localSheetId="3">#REF!</definedName>
    <definedName name="aço" localSheetId="4">#REF!</definedName>
    <definedName name="aço" localSheetId="12">#REF!</definedName>
    <definedName name="aço" localSheetId="9">#REF!</definedName>
    <definedName name="aço">#REF!</definedName>
    <definedName name="AD" localSheetId="11">#REF!</definedName>
    <definedName name="AD" localSheetId="8">#REF!</definedName>
    <definedName name="AD" localSheetId="6">#REF!</definedName>
    <definedName name="AD" localSheetId="3">#REF!</definedName>
    <definedName name="AD" localSheetId="4">#REF!</definedName>
    <definedName name="AD" localSheetId="12">#REF!</definedName>
    <definedName name="AD" localSheetId="9">#REF!</definedName>
    <definedName name="AD">#REF!</definedName>
    <definedName name="adtimp" localSheetId="11">#REF!</definedName>
    <definedName name="adtimp" localSheetId="8">#REF!</definedName>
    <definedName name="adtimp" localSheetId="6">#REF!</definedName>
    <definedName name="adtimp" localSheetId="3">#REF!</definedName>
    <definedName name="adtimp" localSheetId="4">#REF!</definedName>
    <definedName name="adtimp" localSheetId="12">#REF!</definedName>
    <definedName name="adtimp" localSheetId="9">#REF!</definedName>
    <definedName name="adtimp">#REF!</definedName>
    <definedName name="af" localSheetId="11">#REF!</definedName>
    <definedName name="af" localSheetId="8">#REF!</definedName>
    <definedName name="af" localSheetId="6">#REF!</definedName>
    <definedName name="af" localSheetId="3">#REF!</definedName>
    <definedName name="af" localSheetId="4">#REF!</definedName>
    <definedName name="af" localSheetId="12">#REF!</definedName>
    <definedName name="af" localSheetId="9">#REF!</definedName>
    <definedName name="af">#REF!</definedName>
    <definedName name="afi" localSheetId="11">#REF!</definedName>
    <definedName name="afi" localSheetId="8">#REF!</definedName>
    <definedName name="afi" localSheetId="6">#REF!</definedName>
    <definedName name="afi" localSheetId="3">#REF!</definedName>
    <definedName name="afi" localSheetId="4">#REF!</definedName>
    <definedName name="afi" localSheetId="12">#REF!</definedName>
    <definedName name="afi" localSheetId="9">#REF!</definedName>
    <definedName name="afi">#REF!</definedName>
    <definedName name="afp" localSheetId="11">#REF!</definedName>
    <definedName name="afp" localSheetId="8">#REF!</definedName>
    <definedName name="afp" localSheetId="6">#REF!</definedName>
    <definedName name="afp" localSheetId="3">#REF!</definedName>
    <definedName name="afp" localSheetId="4">#REF!</definedName>
    <definedName name="afp" localSheetId="12">#REF!</definedName>
    <definedName name="afp" localSheetId="9">#REF!</definedName>
    <definedName name="afp">#REF!</definedName>
    <definedName name="ag" localSheetId="11">#REF!</definedName>
    <definedName name="ag" localSheetId="8">#REF!</definedName>
    <definedName name="ag" localSheetId="6">#REF!</definedName>
    <definedName name="ag" localSheetId="3">#REF!</definedName>
    <definedName name="ag" localSheetId="4">#REF!</definedName>
    <definedName name="ag" localSheetId="12">#REF!</definedName>
    <definedName name="ag" localSheetId="9">#REF!</definedName>
    <definedName name="ag">#REF!</definedName>
    <definedName name="agr" localSheetId="11">#REF!</definedName>
    <definedName name="agr" localSheetId="8">#REF!</definedName>
    <definedName name="agr" localSheetId="6">#REF!</definedName>
    <definedName name="agr" localSheetId="3">#REF!</definedName>
    <definedName name="agr" localSheetId="4">#REF!</definedName>
    <definedName name="agr" localSheetId="12">#REF!</definedName>
    <definedName name="agr" localSheetId="9">#REF!</definedName>
    <definedName name="agr">#REF!</definedName>
    <definedName name="amc" localSheetId="11">#REF!</definedName>
    <definedName name="amc" localSheetId="8">#REF!</definedName>
    <definedName name="amc" localSheetId="6">#REF!</definedName>
    <definedName name="amc" localSheetId="3">#REF!</definedName>
    <definedName name="amc" localSheetId="4">#REF!</definedName>
    <definedName name="amc" localSheetId="12">#REF!</definedName>
    <definedName name="amc" localSheetId="9">#REF!</definedName>
    <definedName name="amc">#REF!</definedName>
    <definedName name="amd" localSheetId="11">#REF!</definedName>
    <definedName name="amd" localSheetId="8">#REF!</definedName>
    <definedName name="amd" localSheetId="6">#REF!</definedName>
    <definedName name="amd" localSheetId="3">#REF!</definedName>
    <definedName name="amd" localSheetId="4">#REF!</definedName>
    <definedName name="amd" localSheetId="12">#REF!</definedName>
    <definedName name="amd" localSheetId="9">#REF!</definedName>
    <definedName name="amd">#REF!</definedName>
    <definedName name="amm" localSheetId="11">#REF!</definedName>
    <definedName name="amm" localSheetId="8">#REF!</definedName>
    <definedName name="amm" localSheetId="6">#REF!</definedName>
    <definedName name="amm" localSheetId="3">#REF!</definedName>
    <definedName name="amm" localSheetId="4">#REF!</definedName>
    <definedName name="amm" localSheetId="12">#REF!</definedName>
    <definedName name="amm" localSheetId="9">#REF!</definedName>
    <definedName name="amm">#REF!</definedName>
    <definedName name="anb" localSheetId="11">#REF!</definedName>
    <definedName name="anb" localSheetId="8">#REF!</definedName>
    <definedName name="anb" localSheetId="6">#REF!</definedName>
    <definedName name="anb" localSheetId="3">#REF!</definedName>
    <definedName name="anb" localSheetId="4">#REF!</definedName>
    <definedName name="anb" localSheetId="12">#REF!</definedName>
    <definedName name="anb" localSheetId="9">#REF!</definedName>
    <definedName name="anb">#REF!</definedName>
    <definedName name="apmfs" localSheetId="11">#REF!</definedName>
    <definedName name="apmfs" localSheetId="8">#REF!</definedName>
    <definedName name="apmfs" localSheetId="6">#REF!</definedName>
    <definedName name="apmfs" localSheetId="3">#REF!</definedName>
    <definedName name="apmfs" localSheetId="4">#REF!</definedName>
    <definedName name="apmfs" localSheetId="12">#REF!</definedName>
    <definedName name="apmfs" localSheetId="9">#REF!</definedName>
    <definedName name="apmfs">#REF!</definedName>
    <definedName name="are" localSheetId="11">#REF!</definedName>
    <definedName name="are" localSheetId="8">#REF!</definedName>
    <definedName name="are" localSheetId="6">#REF!</definedName>
    <definedName name="are" localSheetId="3">#REF!</definedName>
    <definedName name="are" localSheetId="4">#REF!</definedName>
    <definedName name="are" localSheetId="12">#REF!</definedName>
    <definedName name="are" localSheetId="9">#REF!</definedName>
    <definedName name="are">#REF!</definedName>
    <definedName name="AREA" localSheetId="3">#REF!</definedName>
    <definedName name="AREA" localSheetId="4">#REF!</definedName>
    <definedName name="AREA">#REF!</definedName>
    <definedName name="ÁREA" localSheetId="3">#REF!</definedName>
    <definedName name="ÁREA" localSheetId="4">#REF!</definedName>
    <definedName name="ÁREA">#REF!</definedName>
    <definedName name="_xlnm.Print_Area" localSheetId="10">' BDI'!$A$1:$E$60</definedName>
    <definedName name="_xlnm.Print_Area" localSheetId="11">'BDI 15,00%'!$A$1:$E$31</definedName>
    <definedName name="_xlnm.Print_Area" localSheetId="8">'COMP. PROJ. EXECUTIVO'!$B$2:$J$62</definedName>
    <definedName name="_xlnm.Print_Area" localSheetId="6">'COMPOSIÇÃO DE CUSTOS'!$B$2:$P$118</definedName>
    <definedName name="_xlnm.Print_Area" localSheetId="5">'Cronograma Físico Financeiro'!$B$2:$J$31</definedName>
    <definedName name="_xlnm.Print_Area" localSheetId="3">'DMT 01'!$C$2:$AO$231</definedName>
    <definedName name="_xlnm.Print_Area" localSheetId="4">'DMT 02'!$C$2:$AO$57</definedName>
    <definedName name="_xlnm.Print_Area" localSheetId="12">'ENCARGOS SOCIAIS '!$A$1:$D$55</definedName>
    <definedName name="_xlnm.Print_Area" localSheetId="9">'MAT BET'!$B$2:$I$38</definedName>
    <definedName name="_xlnm.Print_Area" localSheetId="2">'MEMORIA DE CALCULO'!$B$2:$N$131</definedName>
    <definedName name="_xlnm.Print_Area" localSheetId="1">'Orçamento Total'!$B$2:$K$66</definedName>
    <definedName name="_xlnm.Print_Area" localSheetId="0">'Planilha Resumo'!$B$2:$G$17</definedName>
    <definedName name="_xlnm.Print_Area" localSheetId="7">'QCI '!$B$2:$G$21</definedName>
    <definedName name="AreaTeste" localSheetId="3">#REF!</definedName>
    <definedName name="AreaTeste" localSheetId="4">#REF!</definedName>
    <definedName name="AreaTeste" localSheetId="2">#REF!</definedName>
    <definedName name="AreaTeste">#REF!</definedName>
    <definedName name="AreaTeste2" localSheetId="3">#REF!</definedName>
    <definedName name="AreaTeste2" localSheetId="4">#REF!</definedName>
    <definedName name="AreaTeste2" localSheetId="2">#REF!</definedName>
    <definedName name="AreaTeste2">#REF!</definedName>
    <definedName name="asd" localSheetId="11">#REF!</definedName>
    <definedName name="asd" localSheetId="8">#REF!</definedName>
    <definedName name="asd" localSheetId="6">#REF!</definedName>
    <definedName name="asd" localSheetId="3">#REF!</definedName>
    <definedName name="asd" localSheetId="4">#REF!</definedName>
    <definedName name="asd" localSheetId="12">#REF!</definedName>
    <definedName name="asd" localSheetId="9">#REF!</definedName>
    <definedName name="asd" localSheetId="2">#REF!</definedName>
    <definedName name="asd">#REF!</definedName>
    <definedName name="AZ" localSheetId="11">#REF!</definedName>
    <definedName name="AZ" localSheetId="8">#REF!</definedName>
    <definedName name="AZ" localSheetId="6">#REF!</definedName>
    <definedName name="AZ" localSheetId="3">#REF!</definedName>
    <definedName name="AZ" localSheetId="4">#REF!</definedName>
    <definedName name="AZ" localSheetId="12">#REF!</definedName>
    <definedName name="AZ" localSheetId="9">#REF!</definedName>
    <definedName name="AZ">#REF!</definedName>
    <definedName name="B" localSheetId="11">#REF!</definedName>
    <definedName name="B" localSheetId="8">#REF!</definedName>
    <definedName name="B" localSheetId="6">#REF!</definedName>
    <definedName name="B" localSheetId="3">#REF!</definedName>
    <definedName name="B" localSheetId="4">#REF!</definedName>
    <definedName name="B" localSheetId="12">#REF!</definedName>
    <definedName name="B" localSheetId="9">#REF!</definedName>
    <definedName name="B">#REF!</definedName>
    <definedName name="B320I" localSheetId="11">#REF!</definedName>
    <definedName name="B320I" localSheetId="8">#REF!</definedName>
    <definedName name="B320I" localSheetId="6">#REF!</definedName>
    <definedName name="B320I" localSheetId="3">#REF!</definedName>
    <definedName name="B320I" localSheetId="4">#REF!</definedName>
    <definedName name="B320I" localSheetId="12">#REF!</definedName>
    <definedName name="B320I" localSheetId="9">#REF!</definedName>
    <definedName name="B320I">#REF!</definedName>
    <definedName name="B320P" localSheetId="11">#REF!</definedName>
    <definedName name="B320P" localSheetId="8">#REF!</definedName>
    <definedName name="B320P" localSheetId="6">#REF!</definedName>
    <definedName name="B320P" localSheetId="3">#REF!</definedName>
    <definedName name="B320P" localSheetId="4">#REF!</definedName>
    <definedName name="B320P" localSheetId="12">#REF!</definedName>
    <definedName name="B320P" localSheetId="9">#REF!</definedName>
    <definedName name="B320P">#REF!</definedName>
    <definedName name="B500I" localSheetId="11">#REF!</definedName>
    <definedName name="B500I" localSheetId="8">#REF!</definedName>
    <definedName name="B500I" localSheetId="6">#REF!</definedName>
    <definedName name="B500I" localSheetId="3">#REF!</definedName>
    <definedName name="B500I" localSheetId="4">#REF!</definedName>
    <definedName name="B500I" localSheetId="12">#REF!</definedName>
    <definedName name="B500I" localSheetId="9">#REF!</definedName>
    <definedName name="B500I">#REF!</definedName>
    <definedName name="B500P" localSheetId="11">#REF!</definedName>
    <definedName name="B500P" localSheetId="8">#REF!</definedName>
    <definedName name="B500P" localSheetId="6">#REF!</definedName>
    <definedName name="B500P" localSheetId="3">#REF!</definedName>
    <definedName name="B500P" localSheetId="4">#REF!</definedName>
    <definedName name="B500P" localSheetId="12">#REF!</definedName>
    <definedName name="B500P" localSheetId="9">#REF!</definedName>
    <definedName name="B500P">#REF!</definedName>
    <definedName name="baliz" localSheetId="11">#REF!</definedName>
    <definedName name="baliz" localSheetId="8">#REF!</definedName>
    <definedName name="baliz" localSheetId="6">#REF!</definedName>
    <definedName name="baliz" localSheetId="3">#REF!</definedName>
    <definedName name="baliz" localSheetId="4">#REF!</definedName>
    <definedName name="baliz" localSheetId="12">#REF!</definedName>
    <definedName name="baliz" localSheetId="9">#REF!</definedName>
    <definedName name="baliz">#REF!</definedName>
    <definedName name="_xlnm.Database" localSheetId="11">[4]ORC!#REF!</definedName>
    <definedName name="_xlnm.Database" localSheetId="3">[4]ORC!#REF!</definedName>
    <definedName name="_xlnm.Database" localSheetId="4">[4]ORC!#REF!</definedName>
    <definedName name="_xlnm.Database">[4]ORC!#REF!</definedName>
    <definedName name="BASC10I" localSheetId="11">#REF!</definedName>
    <definedName name="BASC10I" localSheetId="8">#REF!</definedName>
    <definedName name="BASC10I" localSheetId="6">#REF!</definedName>
    <definedName name="BASC10I" localSheetId="3">#REF!</definedName>
    <definedName name="BASC10I" localSheetId="4">#REF!</definedName>
    <definedName name="BASC10I" localSheetId="12">#REF!</definedName>
    <definedName name="BASC10I" localSheetId="9">#REF!</definedName>
    <definedName name="BASC10I">#REF!</definedName>
    <definedName name="BASC10P" localSheetId="11">#REF!</definedName>
    <definedName name="BASC10P" localSheetId="8">#REF!</definedName>
    <definedName name="BASC10P" localSheetId="6">#REF!</definedName>
    <definedName name="BASC10P" localSheetId="3">#REF!</definedName>
    <definedName name="BASC10P" localSheetId="4">#REF!</definedName>
    <definedName name="BASC10P" localSheetId="12">#REF!</definedName>
    <definedName name="BASC10P" localSheetId="9">#REF!</definedName>
    <definedName name="BASC10P">#REF!</definedName>
    <definedName name="BASC4I" localSheetId="11">#REF!</definedName>
    <definedName name="BASC4I" localSheetId="8">#REF!</definedName>
    <definedName name="BASC4I" localSheetId="6">#REF!</definedName>
    <definedName name="BASC4I" localSheetId="3">#REF!</definedName>
    <definedName name="BASC4I" localSheetId="4">#REF!</definedName>
    <definedName name="BASC4I" localSheetId="12">#REF!</definedName>
    <definedName name="BASC4I" localSheetId="9">#REF!</definedName>
    <definedName name="BASC4I">#REF!</definedName>
    <definedName name="BASC4P" localSheetId="11">#REF!</definedName>
    <definedName name="BASC4P" localSheetId="8">#REF!</definedName>
    <definedName name="BASC4P" localSheetId="6">#REF!</definedName>
    <definedName name="BASC4P" localSheetId="3">#REF!</definedName>
    <definedName name="BASC4P" localSheetId="4">#REF!</definedName>
    <definedName name="BASC4P" localSheetId="12">#REF!</definedName>
    <definedName name="BASC4P" localSheetId="9">#REF!</definedName>
    <definedName name="BASC4P">#REF!</definedName>
    <definedName name="BASC6I" localSheetId="11">#REF!</definedName>
    <definedName name="BASC6I" localSheetId="8">#REF!</definedName>
    <definedName name="BASC6I" localSheetId="6">#REF!</definedName>
    <definedName name="BASC6I" localSheetId="3">#REF!</definedName>
    <definedName name="BASC6I" localSheetId="4">#REF!</definedName>
    <definedName name="BASC6I" localSheetId="12">#REF!</definedName>
    <definedName name="BASC6I" localSheetId="9">#REF!</definedName>
    <definedName name="BASC6I">#REF!</definedName>
    <definedName name="BASC6P" localSheetId="11">#REF!</definedName>
    <definedName name="BASC6P" localSheetId="8">#REF!</definedName>
    <definedName name="BASC6P" localSheetId="6">#REF!</definedName>
    <definedName name="BASC6P" localSheetId="3">#REF!</definedName>
    <definedName name="BASC6P" localSheetId="4">#REF!</definedName>
    <definedName name="BASC6P" localSheetId="12">#REF!</definedName>
    <definedName name="BASC6P" localSheetId="9">#REF!</definedName>
    <definedName name="BASC6P">#REF!</definedName>
    <definedName name="bcc10.20" localSheetId="11">#REF!</definedName>
    <definedName name="bcc10.20" localSheetId="8">#REF!</definedName>
    <definedName name="bcc10.20" localSheetId="6">#REF!</definedName>
    <definedName name="bcc10.20" localSheetId="3">#REF!</definedName>
    <definedName name="bcc10.20" localSheetId="4">#REF!</definedName>
    <definedName name="bcc10.20" localSheetId="12">#REF!</definedName>
    <definedName name="bcc10.20" localSheetId="9">#REF!</definedName>
    <definedName name="bcc10.20" localSheetId="2">#REF!</definedName>
    <definedName name="bcc10.20">#REF!</definedName>
    <definedName name="bcc4.5" localSheetId="11">#REF!</definedName>
    <definedName name="bcc4.5" localSheetId="8">#REF!</definedName>
    <definedName name="bcc4.5" localSheetId="6">#REF!</definedName>
    <definedName name="bcc4.5" localSheetId="3">#REF!</definedName>
    <definedName name="bcc4.5" localSheetId="4">#REF!</definedName>
    <definedName name="bcc4.5" localSheetId="12">#REF!</definedName>
    <definedName name="bcc4.5" localSheetId="9">#REF!</definedName>
    <definedName name="bcc4.5" localSheetId="2">#REF!</definedName>
    <definedName name="bcc4.5">#REF!</definedName>
    <definedName name="bcc5.10" localSheetId="11">#REF!</definedName>
    <definedName name="bcc5.10" localSheetId="8">#REF!</definedName>
    <definedName name="bcc5.10" localSheetId="6">#REF!</definedName>
    <definedName name="bcc5.10" localSheetId="3">#REF!</definedName>
    <definedName name="bcc5.10" localSheetId="4">#REF!</definedName>
    <definedName name="bcc5.10" localSheetId="12">#REF!</definedName>
    <definedName name="bcc5.10" localSheetId="9">#REF!</definedName>
    <definedName name="bcc5.10" localSheetId="2">#REF!</definedName>
    <definedName name="bcc5.10">#REF!</definedName>
    <definedName name="bcc5.15" localSheetId="11">#REF!</definedName>
    <definedName name="bcc5.15" localSheetId="8">#REF!</definedName>
    <definedName name="bcc5.15" localSheetId="6">#REF!</definedName>
    <definedName name="bcc5.15" localSheetId="3">#REF!</definedName>
    <definedName name="bcc5.15" localSheetId="4">#REF!</definedName>
    <definedName name="bcc5.15" localSheetId="12">#REF!</definedName>
    <definedName name="bcc5.15" localSheetId="9">#REF!</definedName>
    <definedName name="bcc5.15">#REF!</definedName>
    <definedName name="bcc5.20" localSheetId="11">#REF!</definedName>
    <definedName name="bcc5.20" localSheetId="8">#REF!</definedName>
    <definedName name="bcc5.20" localSheetId="6">#REF!</definedName>
    <definedName name="bcc5.20" localSheetId="3">#REF!</definedName>
    <definedName name="bcc5.20" localSheetId="4">#REF!</definedName>
    <definedName name="bcc5.20" localSheetId="12">#REF!</definedName>
    <definedName name="bcc5.20" localSheetId="9">#REF!</definedName>
    <definedName name="bcc5.20">#REF!</definedName>
    <definedName name="bcc5.5" localSheetId="11">#REF!</definedName>
    <definedName name="bcc5.5" localSheetId="8">#REF!</definedName>
    <definedName name="bcc5.5" localSheetId="6">#REF!</definedName>
    <definedName name="bcc5.5" localSheetId="3">#REF!</definedName>
    <definedName name="bcc5.5" localSheetId="4">#REF!</definedName>
    <definedName name="bcc5.5" localSheetId="12">#REF!</definedName>
    <definedName name="bcc5.5" localSheetId="9">#REF!</definedName>
    <definedName name="bcc5.5">#REF!</definedName>
    <definedName name="bcc6.10" localSheetId="11">#REF!</definedName>
    <definedName name="bcc6.10" localSheetId="8">#REF!</definedName>
    <definedName name="bcc6.10" localSheetId="6">#REF!</definedName>
    <definedName name="bcc6.10" localSheetId="3">#REF!</definedName>
    <definedName name="bcc6.10" localSheetId="4">#REF!</definedName>
    <definedName name="bcc6.10" localSheetId="12">#REF!</definedName>
    <definedName name="bcc6.10" localSheetId="9">#REF!</definedName>
    <definedName name="bcc6.10">#REF!</definedName>
    <definedName name="bcc6.15" localSheetId="11">#REF!</definedName>
    <definedName name="bcc6.15" localSheetId="8">#REF!</definedName>
    <definedName name="bcc6.15" localSheetId="6">#REF!</definedName>
    <definedName name="bcc6.15" localSheetId="3">#REF!</definedName>
    <definedName name="bcc6.15" localSheetId="4">#REF!</definedName>
    <definedName name="bcc6.15" localSheetId="12">#REF!</definedName>
    <definedName name="bcc6.15" localSheetId="9">#REF!</definedName>
    <definedName name="bcc6.15">#REF!</definedName>
    <definedName name="bcc6.5" localSheetId="11">#REF!</definedName>
    <definedName name="bcc6.5" localSheetId="8">#REF!</definedName>
    <definedName name="bcc6.5" localSheetId="6">#REF!</definedName>
    <definedName name="bcc6.5" localSheetId="3">#REF!</definedName>
    <definedName name="bcc6.5" localSheetId="4">#REF!</definedName>
    <definedName name="bcc6.5" localSheetId="12">#REF!</definedName>
    <definedName name="bcc6.5" localSheetId="9">#REF!</definedName>
    <definedName name="bcc6.5">#REF!</definedName>
    <definedName name="bcc8.10" localSheetId="11">#REF!</definedName>
    <definedName name="bcc8.10" localSheetId="8">#REF!</definedName>
    <definedName name="bcc8.10" localSheetId="6">#REF!</definedName>
    <definedName name="bcc8.10" localSheetId="3">#REF!</definedName>
    <definedName name="bcc8.10" localSheetId="4">#REF!</definedName>
    <definedName name="bcc8.10" localSheetId="12">#REF!</definedName>
    <definedName name="bcc8.10" localSheetId="9">#REF!</definedName>
    <definedName name="bcc8.10">#REF!</definedName>
    <definedName name="bcc8.15" localSheetId="11">#REF!</definedName>
    <definedName name="bcc8.15" localSheetId="8">#REF!</definedName>
    <definedName name="bcc8.15" localSheetId="6">#REF!</definedName>
    <definedName name="bcc8.15" localSheetId="3">#REF!</definedName>
    <definedName name="bcc8.15" localSheetId="4">#REF!</definedName>
    <definedName name="bcc8.15" localSheetId="12">#REF!</definedName>
    <definedName name="bcc8.15" localSheetId="9">#REF!</definedName>
    <definedName name="bcc8.15">#REF!</definedName>
    <definedName name="bcc8.5" localSheetId="11">#REF!</definedName>
    <definedName name="bcc8.5" localSheetId="8">#REF!</definedName>
    <definedName name="bcc8.5" localSheetId="6">#REF!</definedName>
    <definedName name="bcc8.5" localSheetId="3">#REF!</definedName>
    <definedName name="bcc8.5" localSheetId="4">#REF!</definedName>
    <definedName name="bcc8.5" localSheetId="12">#REF!</definedName>
    <definedName name="bcc8.5" localSheetId="9">#REF!</definedName>
    <definedName name="bcc8.5">#REF!</definedName>
    <definedName name="bcp" localSheetId="11">#REF!</definedName>
    <definedName name="bcp" localSheetId="8">#REF!</definedName>
    <definedName name="bcp" localSheetId="6">#REF!</definedName>
    <definedName name="bcp" localSheetId="3">#REF!</definedName>
    <definedName name="bcp" localSheetId="4">#REF!</definedName>
    <definedName name="bcp" localSheetId="12">#REF!</definedName>
    <definedName name="bcp" localSheetId="9">#REF!</definedName>
    <definedName name="bcp">#REF!</definedName>
    <definedName name="BDI" localSheetId="3">#REF!</definedName>
    <definedName name="BDI" localSheetId="4">#REF!</definedName>
    <definedName name="BDI">#REF!</definedName>
    <definedName name="BDIE" localSheetId="11">#REF!</definedName>
    <definedName name="BDIE" localSheetId="8">#REF!</definedName>
    <definedName name="BDIE" localSheetId="6">#REF!</definedName>
    <definedName name="BDIE" localSheetId="3">#REF!</definedName>
    <definedName name="BDIE" localSheetId="4">#REF!</definedName>
    <definedName name="BDIE" localSheetId="12">#REF!</definedName>
    <definedName name="BDIE" localSheetId="9">#REF!</definedName>
    <definedName name="BDIE">#REF!</definedName>
    <definedName name="BET5I" localSheetId="11">#REF!</definedName>
    <definedName name="BET5I" localSheetId="8">#REF!</definedName>
    <definedName name="BET5I" localSheetId="6">#REF!</definedName>
    <definedName name="BET5I" localSheetId="3">#REF!</definedName>
    <definedName name="BET5I" localSheetId="4">#REF!</definedName>
    <definedName name="BET5I" localSheetId="12">#REF!</definedName>
    <definedName name="BET5I" localSheetId="9">#REF!</definedName>
    <definedName name="BET5I">#REF!</definedName>
    <definedName name="BET5P" localSheetId="11">#REF!</definedName>
    <definedName name="BET5P" localSheetId="8">#REF!</definedName>
    <definedName name="BET5P" localSheetId="6">#REF!</definedName>
    <definedName name="BET5P" localSheetId="3">#REF!</definedName>
    <definedName name="BET5P" localSheetId="4">#REF!</definedName>
    <definedName name="BET5P" localSheetId="12">#REF!</definedName>
    <definedName name="BET5P" localSheetId="9">#REF!</definedName>
    <definedName name="BET5P">#REF!</definedName>
    <definedName name="BPF" localSheetId="11">#REF!</definedName>
    <definedName name="BPF" localSheetId="8">#REF!</definedName>
    <definedName name="BPF" localSheetId="6">#REF!</definedName>
    <definedName name="BPF" localSheetId="3">#REF!</definedName>
    <definedName name="BPF" localSheetId="4">#REF!</definedName>
    <definedName name="BPF" localSheetId="12">#REF!</definedName>
    <definedName name="BPF" localSheetId="9">#REF!</definedName>
    <definedName name="BPF">#REF!</definedName>
    <definedName name="BVN" localSheetId="11">#REF!</definedName>
    <definedName name="BVN" localSheetId="8">#REF!</definedName>
    <definedName name="BVN" localSheetId="6">#REF!</definedName>
    <definedName name="BVN" localSheetId="3">#REF!</definedName>
    <definedName name="BVN" localSheetId="4">#REF!</definedName>
    <definedName name="BVN" localSheetId="12">#REF!</definedName>
    <definedName name="BVN" localSheetId="9">#REF!</definedName>
    <definedName name="BVN">#REF!</definedName>
    <definedName name="CA15I" localSheetId="11">#REF!</definedName>
    <definedName name="CA15I" localSheetId="8">#REF!</definedName>
    <definedName name="CA15I" localSheetId="6">#REF!</definedName>
    <definedName name="CA15I" localSheetId="3">#REF!</definedName>
    <definedName name="CA15I" localSheetId="4">#REF!</definedName>
    <definedName name="CA15I" localSheetId="12">#REF!</definedName>
    <definedName name="CA15I" localSheetId="9">#REF!</definedName>
    <definedName name="CA15I">#REF!</definedName>
    <definedName name="CA15P" localSheetId="11">#REF!</definedName>
    <definedName name="CA15P" localSheetId="8">#REF!</definedName>
    <definedName name="CA15P" localSheetId="6">#REF!</definedName>
    <definedName name="CA15P" localSheetId="3">#REF!</definedName>
    <definedName name="CA15P" localSheetId="4">#REF!</definedName>
    <definedName name="CA15P" localSheetId="12">#REF!</definedName>
    <definedName name="CA15P" localSheetId="9">#REF!</definedName>
    <definedName name="CA15P">#REF!</definedName>
    <definedName name="CA25I" localSheetId="11">#REF!</definedName>
    <definedName name="CA25I" localSheetId="8">#REF!</definedName>
    <definedName name="CA25I" localSheetId="6">#REF!</definedName>
    <definedName name="CA25I" localSheetId="3">#REF!</definedName>
    <definedName name="CA25I" localSheetId="4">#REF!</definedName>
    <definedName name="CA25I" localSheetId="12">#REF!</definedName>
    <definedName name="CA25I" localSheetId="9">#REF!</definedName>
    <definedName name="CA25I">#REF!</definedName>
    <definedName name="CA25P" localSheetId="11">#REF!</definedName>
    <definedName name="CA25P" localSheetId="8">#REF!</definedName>
    <definedName name="CA25P" localSheetId="6">#REF!</definedName>
    <definedName name="CA25P" localSheetId="3">#REF!</definedName>
    <definedName name="CA25P" localSheetId="4">#REF!</definedName>
    <definedName name="CA25P" localSheetId="12">#REF!</definedName>
    <definedName name="CA25P" localSheetId="9">#REF!</definedName>
    <definedName name="CA25P">#REF!</definedName>
    <definedName name="cal" localSheetId="11">#REF!</definedName>
    <definedName name="cal" localSheetId="8">#REF!</definedName>
    <definedName name="cal" localSheetId="6">#REF!</definedName>
    <definedName name="cal" localSheetId="3">#REF!</definedName>
    <definedName name="cal" localSheetId="4">#REF!</definedName>
    <definedName name="cal" localSheetId="12">#REF!</definedName>
    <definedName name="cal" localSheetId="9">#REF!</definedName>
    <definedName name="cal">#REF!</definedName>
    <definedName name="CARROCI" localSheetId="11">#REF!</definedName>
    <definedName name="CARROCI" localSheetId="8">#REF!</definedName>
    <definedName name="CARROCI" localSheetId="6">#REF!</definedName>
    <definedName name="CARROCI" localSheetId="3">#REF!</definedName>
    <definedName name="CARROCI" localSheetId="4">#REF!</definedName>
    <definedName name="CARROCI" localSheetId="12">#REF!</definedName>
    <definedName name="CARROCI" localSheetId="9">#REF!</definedName>
    <definedName name="CARROCI">#REF!</definedName>
    <definedName name="CARROCP" localSheetId="11">#REF!</definedName>
    <definedName name="CARROCP" localSheetId="8">#REF!</definedName>
    <definedName name="CARROCP" localSheetId="6">#REF!</definedName>
    <definedName name="CARROCP" localSheetId="3">#REF!</definedName>
    <definedName name="CARROCP" localSheetId="4">#REF!</definedName>
    <definedName name="CARROCP" localSheetId="12">#REF!</definedName>
    <definedName name="CARROCP" localSheetId="9">#REF!</definedName>
    <definedName name="CARROCP">#REF!</definedName>
    <definedName name="CB10I" localSheetId="11">#REF!</definedName>
    <definedName name="CB10I" localSheetId="8">#REF!</definedName>
    <definedName name="CB10I" localSheetId="6">#REF!</definedName>
    <definedName name="CB10I" localSheetId="3">#REF!</definedName>
    <definedName name="CB10I" localSheetId="4">#REF!</definedName>
    <definedName name="CB10I" localSheetId="12">#REF!</definedName>
    <definedName name="CB10I" localSheetId="9">#REF!</definedName>
    <definedName name="CB10I">#REF!</definedName>
    <definedName name="CB10P" localSheetId="11">#REF!</definedName>
    <definedName name="CB10P" localSheetId="8">#REF!</definedName>
    <definedName name="CB10P" localSheetId="6">#REF!</definedName>
    <definedName name="CB10P" localSheetId="3">#REF!</definedName>
    <definedName name="CB10P" localSheetId="4">#REF!</definedName>
    <definedName name="CB10P" localSheetId="12">#REF!</definedName>
    <definedName name="CB10P" localSheetId="9">#REF!</definedName>
    <definedName name="CB10P">#REF!</definedName>
    <definedName name="CB4I" localSheetId="11">#REF!</definedName>
    <definedName name="CB4I" localSheetId="8">#REF!</definedName>
    <definedName name="CB4I" localSheetId="6">#REF!</definedName>
    <definedName name="CB4I" localSheetId="3">#REF!</definedName>
    <definedName name="CB4I" localSheetId="4">#REF!</definedName>
    <definedName name="CB4I" localSheetId="12">#REF!</definedName>
    <definedName name="CB4I" localSheetId="9">#REF!</definedName>
    <definedName name="CB4I">#REF!</definedName>
    <definedName name="CB4P" localSheetId="11">#REF!</definedName>
    <definedName name="CB4P" localSheetId="8">#REF!</definedName>
    <definedName name="CB4P" localSheetId="6">#REF!</definedName>
    <definedName name="CB4P" localSheetId="3">#REF!</definedName>
    <definedName name="CB4P" localSheetId="4">#REF!</definedName>
    <definedName name="CB4P" localSheetId="12">#REF!</definedName>
    <definedName name="CB4P" localSheetId="9">#REF!</definedName>
    <definedName name="CB4P">#REF!</definedName>
    <definedName name="CB6.5I" localSheetId="11">#REF!</definedName>
    <definedName name="CB6.5I" localSheetId="8">#REF!</definedName>
    <definedName name="CB6.5I" localSheetId="6">#REF!</definedName>
    <definedName name="CB6.5I" localSheetId="3">#REF!</definedName>
    <definedName name="CB6.5I" localSheetId="4">#REF!</definedName>
    <definedName name="CB6.5I" localSheetId="12">#REF!</definedName>
    <definedName name="CB6.5I" localSheetId="9">#REF!</definedName>
    <definedName name="CB6.5I">#REF!</definedName>
    <definedName name="CB6.5P" localSheetId="11">#REF!</definedName>
    <definedName name="CB6.5P" localSheetId="8">#REF!</definedName>
    <definedName name="CB6.5P" localSheetId="6">#REF!</definedName>
    <definedName name="CB6.5P" localSheetId="3">#REF!</definedName>
    <definedName name="CB6.5P" localSheetId="4">#REF!</definedName>
    <definedName name="CB6.5P" localSheetId="12">#REF!</definedName>
    <definedName name="CB6.5P" localSheetId="9">#REF!</definedName>
    <definedName name="CB6.5P">#REF!</definedName>
    <definedName name="CB6I" localSheetId="11">#REF!</definedName>
    <definedName name="CB6I" localSheetId="8">#REF!</definedName>
    <definedName name="CB6I" localSheetId="6">#REF!</definedName>
    <definedName name="CB6I" localSheetId="3">#REF!</definedName>
    <definedName name="CB6I" localSheetId="4">#REF!</definedName>
    <definedName name="CB6I" localSheetId="12">#REF!</definedName>
    <definedName name="CB6I" localSheetId="9">#REF!</definedName>
    <definedName name="CB6I">#REF!</definedName>
    <definedName name="CB6P" localSheetId="11">#REF!</definedName>
    <definedName name="CB6P" localSheetId="8">#REF!</definedName>
    <definedName name="CB6P" localSheetId="6">#REF!</definedName>
    <definedName name="CB6P" localSheetId="3">#REF!</definedName>
    <definedName name="CB6P" localSheetId="4">#REF!</definedName>
    <definedName name="CB6P" localSheetId="12">#REF!</definedName>
    <definedName name="CB6P" localSheetId="9">#REF!</definedName>
    <definedName name="CB6P">#REF!</definedName>
    <definedName name="cccc" localSheetId="10">[1]ORC!#REF!</definedName>
    <definedName name="cccc" localSheetId="11">[1]ORC!#REF!</definedName>
    <definedName name="cccc" localSheetId="8">[2]ORC!#REF!</definedName>
    <definedName name="cccc" localSheetId="6">[3]ORC!#REF!</definedName>
    <definedName name="cccc" localSheetId="3">[2]ORC!#REF!</definedName>
    <definedName name="cccc" localSheetId="4">[2]ORC!#REF!</definedName>
    <definedName name="cccc" localSheetId="12">[1]ORC!#REF!</definedName>
    <definedName name="cccc" localSheetId="9">[1]ORC!#REF!</definedName>
    <definedName name="cccc">[1]ORC!#REF!</definedName>
    <definedName name="CCM13I" localSheetId="11">#REF!</definedName>
    <definedName name="CCM13I" localSheetId="8">#REF!</definedName>
    <definedName name="CCM13I" localSheetId="6">#REF!</definedName>
    <definedName name="CCM13I" localSheetId="3">#REF!</definedName>
    <definedName name="CCM13I" localSheetId="4">#REF!</definedName>
    <definedName name="CCM13I" localSheetId="12">#REF!</definedName>
    <definedName name="CCM13I" localSheetId="9">#REF!</definedName>
    <definedName name="CCM13I" localSheetId="2">#REF!</definedName>
    <definedName name="CCM13I">#REF!</definedName>
    <definedName name="CCM13P" localSheetId="11">#REF!</definedName>
    <definedName name="CCM13P" localSheetId="8">#REF!</definedName>
    <definedName name="CCM13P" localSheetId="6">#REF!</definedName>
    <definedName name="CCM13P" localSheetId="3">#REF!</definedName>
    <definedName name="CCM13P" localSheetId="4">#REF!</definedName>
    <definedName name="CCM13P" localSheetId="12">#REF!</definedName>
    <definedName name="CCM13P" localSheetId="9">#REF!</definedName>
    <definedName name="CCM13P" localSheetId="2">#REF!</definedName>
    <definedName name="CCM13P">#REF!</definedName>
    <definedName name="CCM20I" localSheetId="11">#REF!</definedName>
    <definedName name="CCM20I" localSheetId="8">#REF!</definedName>
    <definedName name="CCM20I" localSheetId="6">#REF!</definedName>
    <definedName name="CCM20I" localSheetId="3">#REF!</definedName>
    <definedName name="CCM20I" localSheetId="4">#REF!</definedName>
    <definedName name="CCM20I" localSheetId="12">#REF!</definedName>
    <definedName name="CCM20I" localSheetId="9">#REF!</definedName>
    <definedName name="CCM20I" localSheetId="2">#REF!</definedName>
    <definedName name="CCM20I">#REF!</definedName>
    <definedName name="CCM20P" localSheetId="11">#REF!</definedName>
    <definedName name="CCM20P" localSheetId="8">#REF!</definedName>
    <definedName name="CCM20P" localSheetId="6">#REF!</definedName>
    <definedName name="CCM20P" localSheetId="3">#REF!</definedName>
    <definedName name="CCM20P" localSheetId="4">#REF!</definedName>
    <definedName name="CCM20P" localSheetId="12">#REF!</definedName>
    <definedName name="CCM20P" localSheetId="9">#REF!</definedName>
    <definedName name="CCM20P">#REF!</definedName>
    <definedName name="ccp" localSheetId="11">#REF!</definedName>
    <definedName name="ccp" localSheetId="8">#REF!</definedName>
    <definedName name="ccp" localSheetId="6">#REF!</definedName>
    <definedName name="ccp" localSheetId="3">#REF!</definedName>
    <definedName name="ccp" localSheetId="4">#REF!</definedName>
    <definedName name="ccp" localSheetId="12">#REF!</definedName>
    <definedName name="ccp" localSheetId="9">#REF!</definedName>
    <definedName name="ccp">#REF!</definedName>
    <definedName name="cds" localSheetId="11">#REF!</definedName>
    <definedName name="cds" localSheetId="8">#REF!</definedName>
    <definedName name="cds" localSheetId="6">#REF!</definedName>
    <definedName name="cds" localSheetId="3">#REF!</definedName>
    <definedName name="cds" localSheetId="4">#REF!</definedName>
    <definedName name="cds" localSheetId="12">#REF!</definedName>
    <definedName name="cds" localSheetId="9">#REF!</definedName>
    <definedName name="cds">#REF!</definedName>
    <definedName name="cec20x20" localSheetId="11">#REF!</definedName>
    <definedName name="cec20x20" localSheetId="8">#REF!</definedName>
    <definedName name="cec20x20" localSheetId="6">#REF!</definedName>
    <definedName name="cec20x20" localSheetId="3">#REF!</definedName>
    <definedName name="cec20x20" localSheetId="4">#REF!</definedName>
    <definedName name="cec20x20" localSheetId="12">#REF!</definedName>
    <definedName name="cec20x20" localSheetId="9">#REF!</definedName>
    <definedName name="cec20x20">#REF!</definedName>
    <definedName name="CélulaInicioPlanilha" localSheetId="3">#REF!</definedName>
    <definedName name="CélulaInicioPlanilha" localSheetId="4">#REF!</definedName>
    <definedName name="CélulaInicioPlanilha">#REF!</definedName>
    <definedName name="CélulaResumo" localSheetId="3">#REF!</definedName>
    <definedName name="CélulaResumo" localSheetId="4">#REF!</definedName>
    <definedName name="CélulaResumo">#REF!</definedName>
    <definedName name="cer1\2" localSheetId="11">#REF!</definedName>
    <definedName name="cer1\2" localSheetId="8">#REF!</definedName>
    <definedName name="cer1\2" localSheetId="6">#REF!</definedName>
    <definedName name="cer1\2" localSheetId="3">#REF!</definedName>
    <definedName name="cer1\2" localSheetId="4">#REF!</definedName>
    <definedName name="cer1\2" localSheetId="12">#REF!</definedName>
    <definedName name="cer1\2" localSheetId="9">#REF!</definedName>
    <definedName name="cer1\2">#REF!</definedName>
    <definedName name="cfd" localSheetId="11">#REF!</definedName>
    <definedName name="cfd" localSheetId="8">#REF!</definedName>
    <definedName name="cfd" localSheetId="6">#REF!</definedName>
    <definedName name="cfd" localSheetId="3">#REF!</definedName>
    <definedName name="cfd" localSheetId="4">#REF!</definedName>
    <definedName name="cfd" localSheetId="12">#REF!</definedName>
    <definedName name="cfd" localSheetId="9">#REF!</definedName>
    <definedName name="cfd">#REF!</definedName>
    <definedName name="chaf" localSheetId="11">#REF!</definedName>
    <definedName name="chaf" localSheetId="8">#REF!</definedName>
    <definedName name="chaf" localSheetId="6">#REF!</definedName>
    <definedName name="chaf" localSheetId="3">#REF!</definedName>
    <definedName name="chaf" localSheetId="4">#REF!</definedName>
    <definedName name="chaf" localSheetId="12">#REF!</definedName>
    <definedName name="chaf" localSheetId="9">#REF!</definedName>
    <definedName name="chaf">#REF!</definedName>
    <definedName name="cib" localSheetId="11">#REF!</definedName>
    <definedName name="cib" localSheetId="8">#REF!</definedName>
    <definedName name="cib" localSheetId="6">#REF!</definedName>
    <definedName name="cib" localSheetId="3">#REF!</definedName>
    <definedName name="cib" localSheetId="4">#REF!</definedName>
    <definedName name="cib" localSheetId="12">#REF!</definedName>
    <definedName name="cib" localSheetId="9">#REF!</definedName>
    <definedName name="cib">#REF!</definedName>
    <definedName name="cim" localSheetId="11">#REF!</definedName>
    <definedName name="cim" localSheetId="8">#REF!</definedName>
    <definedName name="cim" localSheetId="6">#REF!</definedName>
    <definedName name="cim" localSheetId="3">#REF!</definedName>
    <definedName name="cim" localSheetId="4">#REF!</definedName>
    <definedName name="cim" localSheetId="12">#REF!</definedName>
    <definedName name="cim" localSheetId="9">#REF!</definedName>
    <definedName name="cim">#REF!</definedName>
    <definedName name="clp" localSheetId="11">#REF!</definedName>
    <definedName name="clp" localSheetId="8">#REF!</definedName>
    <definedName name="clp" localSheetId="6">#REF!</definedName>
    <definedName name="clp" localSheetId="3">#REF!</definedName>
    <definedName name="clp" localSheetId="4">#REF!</definedName>
    <definedName name="clp" localSheetId="12">#REF!</definedName>
    <definedName name="clp" localSheetId="9">#REF!</definedName>
    <definedName name="clp">#REF!</definedName>
    <definedName name="clr1\2" localSheetId="11">#REF!</definedName>
    <definedName name="clr1\2" localSheetId="8">#REF!</definedName>
    <definedName name="clr1\2" localSheetId="6">#REF!</definedName>
    <definedName name="clr1\2" localSheetId="3">#REF!</definedName>
    <definedName name="clr1\2" localSheetId="4">#REF!</definedName>
    <definedName name="clr1\2" localSheetId="12">#REF!</definedName>
    <definedName name="clr1\2" localSheetId="9">#REF!</definedName>
    <definedName name="clr1\2">#REF!</definedName>
    <definedName name="CM9I" localSheetId="11">#REF!</definedName>
    <definedName name="CM9I" localSheetId="8">#REF!</definedName>
    <definedName name="CM9I" localSheetId="6">#REF!</definedName>
    <definedName name="CM9I" localSheetId="3">#REF!</definedName>
    <definedName name="CM9I" localSheetId="4">#REF!</definedName>
    <definedName name="CM9I" localSheetId="12">#REF!</definedName>
    <definedName name="CM9I" localSheetId="9">#REF!</definedName>
    <definedName name="CM9I">#REF!</definedName>
    <definedName name="CM9P" localSheetId="11">#REF!</definedName>
    <definedName name="CM9P" localSheetId="8">#REF!</definedName>
    <definedName name="CM9P" localSheetId="6">#REF!</definedName>
    <definedName name="CM9P" localSheetId="3">#REF!</definedName>
    <definedName name="CM9P" localSheetId="4">#REF!</definedName>
    <definedName name="CM9P" localSheetId="12">#REF!</definedName>
    <definedName name="CM9P" localSheetId="9">#REF!</definedName>
    <definedName name="CM9P">#REF!</definedName>
    <definedName name="COD_ATRIUM" localSheetId="11">#REF!</definedName>
    <definedName name="COD_ATRIUM" localSheetId="8">#REF!</definedName>
    <definedName name="COD_ATRIUM" localSheetId="6">#REF!</definedName>
    <definedName name="COD_ATRIUM" localSheetId="3">#REF!</definedName>
    <definedName name="COD_ATRIUM" localSheetId="4">#REF!</definedName>
    <definedName name="COD_ATRIUM" localSheetId="12">#REF!</definedName>
    <definedName name="COD_ATRIUM" localSheetId="9">#REF!</definedName>
    <definedName name="COD_ATRIUM">#REF!</definedName>
    <definedName name="COD_SINAPI" localSheetId="11">#REF!</definedName>
    <definedName name="COD_SINAPI" localSheetId="8">#REF!</definedName>
    <definedName name="COD_SINAPI" localSheetId="6">#REF!</definedName>
    <definedName name="COD_SINAPI" localSheetId="3">#REF!</definedName>
    <definedName name="COD_SINAPI" localSheetId="4">#REF!</definedName>
    <definedName name="COD_SINAPI" localSheetId="12">#REF!</definedName>
    <definedName name="COD_SINAPI" localSheetId="9">#REF!</definedName>
    <definedName name="COD_SINAPI">#REF!</definedName>
    <definedName name="CPA" localSheetId="11">#REF!</definedName>
    <definedName name="CPA" localSheetId="8">#REF!</definedName>
    <definedName name="CPA" localSheetId="6">#REF!</definedName>
    <definedName name="CPA" localSheetId="3">#REF!</definedName>
    <definedName name="CPA" localSheetId="4">#REF!</definedName>
    <definedName name="CPA" localSheetId="12">#REF!</definedName>
    <definedName name="CPA" localSheetId="9">#REF!</definedName>
    <definedName name="CPA">#REF!</definedName>
    <definedName name="CPAF" localSheetId="11">#REF!</definedName>
    <definedName name="CPAF" localSheetId="8">#REF!</definedName>
    <definedName name="CPAF" localSheetId="6">#REF!</definedName>
    <definedName name="CPAF" localSheetId="3">#REF!</definedName>
    <definedName name="CPAF" localSheetId="4">#REF!</definedName>
    <definedName name="CPAF" localSheetId="12">#REF!</definedName>
    <definedName name="CPAF" localSheetId="9">#REF!</definedName>
    <definedName name="CPAF">#REF!</definedName>
    <definedName name="CRG930I" localSheetId="11">#REF!</definedName>
    <definedName name="CRG930I" localSheetId="8">#REF!</definedName>
    <definedName name="CRG930I" localSheetId="6">#REF!</definedName>
    <definedName name="CRG930I" localSheetId="3">#REF!</definedName>
    <definedName name="CRG930I" localSheetId="4">#REF!</definedName>
    <definedName name="CRG930I" localSheetId="12">#REF!</definedName>
    <definedName name="CRG930I" localSheetId="9">#REF!</definedName>
    <definedName name="CRG930I">#REF!</definedName>
    <definedName name="CRG930P" localSheetId="11">#REF!</definedName>
    <definedName name="CRG930P" localSheetId="8">#REF!</definedName>
    <definedName name="CRG930P" localSheetId="6">#REF!</definedName>
    <definedName name="CRG930P" localSheetId="3">#REF!</definedName>
    <definedName name="CRG930P" localSheetId="4">#REF!</definedName>
    <definedName name="CRG930P" localSheetId="12">#REF!</definedName>
    <definedName name="CRG930P" localSheetId="9">#REF!</definedName>
    <definedName name="CRG930P">#REF!</definedName>
    <definedName name="CRG966I" localSheetId="11">#REF!</definedName>
    <definedName name="CRG966I" localSheetId="8">#REF!</definedName>
    <definedName name="CRG966I" localSheetId="6">#REF!</definedName>
    <definedName name="CRG966I" localSheetId="3">#REF!</definedName>
    <definedName name="CRG966I" localSheetId="4">#REF!</definedName>
    <definedName name="CRG966I" localSheetId="12">#REF!</definedName>
    <definedName name="CRG966I" localSheetId="9">#REF!</definedName>
    <definedName name="CRG966I">#REF!</definedName>
    <definedName name="CRG966P" localSheetId="11">#REF!</definedName>
    <definedName name="CRG966P" localSheetId="8">#REF!</definedName>
    <definedName name="CRG966P" localSheetId="6">#REF!</definedName>
    <definedName name="CRG966P" localSheetId="3">#REF!</definedName>
    <definedName name="CRG966P" localSheetId="4">#REF!</definedName>
    <definedName name="CRG966P" localSheetId="12">#REF!</definedName>
    <definedName name="CRG966P" localSheetId="9">#REF!</definedName>
    <definedName name="CRG966P">#REF!</definedName>
    <definedName name="CV" localSheetId="11">#REF!</definedName>
    <definedName name="CV" localSheetId="8">#REF!</definedName>
    <definedName name="CV" localSheetId="6">#REF!</definedName>
    <definedName name="CV" localSheetId="3">#REF!</definedName>
    <definedName name="CV" localSheetId="4">#REF!</definedName>
    <definedName name="CV" localSheetId="12">#REF!</definedName>
    <definedName name="CV" localSheetId="9">#REF!</definedName>
    <definedName name="CV">#REF!</definedName>
    <definedName name="cvb" localSheetId="11">#REF!</definedName>
    <definedName name="cvb" localSheetId="8">#REF!</definedName>
    <definedName name="cvb" localSheetId="6">#REF!</definedName>
    <definedName name="cvb" localSheetId="3">#REF!</definedName>
    <definedName name="cvb" localSheetId="4">#REF!</definedName>
    <definedName name="cvb" localSheetId="12">#REF!</definedName>
    <definedName name="cvb" localSheetId="9">#REF!</definedName>
    <definedName name="cvb">#REF!</definedName>
    <definedName name="cxcx" localSheetId="11">#REF!</definedName>
    <definedName name="cxcx" localSheetId="8">#REF!</definedName>
    <definedName name="cxcx" localSheetId="6">#REF!</definedName>
    <definedName name="cxcx" localSheetId="3">#REF!</definedName>
    <definedName name="cxcx" localSheetId="4">#REF!</definedName>
    <definedName name="cxcx" localSheetId="12">#REF!</definedName>
    <definedName name="cxcx" localSheetId="9">#REF!</definedName>
    <definedName name="cxcx">#REF!</definedName>
    <definedName name="cxp4x2" localSheetId="11">#REF!</definedName>
    <definedName name="cxp4x2" localSheetId="8">#REF!</definedName>
    <definedName name="cxp4x2" localSheetId="6">#REF!</definedName>
    <definedName name="cxp4x2" localSheetId="3">#REF!</definedName>
    <definedName name="cxp4x2" localSheetId="4">#REF!</definedName>
    <definedName name="cxp4x2" localSheetId="12">#REF!</definedName>
    <definedName name="cxp4x2" localSheetId="9">#REF!</definedName>
    <definedName name="cxp4x2">#REF!</definedName>
    <definedName name="cxz" localSheetId="11">#REF!</definedName>
    <definedName name="cxz" localSheetId="8">#REF!</definedName>
    <definedName name="cxz" localSheetId="6">#REF!</definedName>
    <definedName name="cxz" localSheetId="3">#REF!</definedName>
    <definedName name="cxz" localSheetId="4">#REF!</definedName>
    <definedName name="cxz" localSheetId="12">#REF!</definedName>
    <definedName name="cxz" localSheetId="9">#REF!</definedName>
    <definedName name="cxz">#REF!</definedName>
    <definedName name="CZ" localSheetId="11">#REF!</definedName>
    <definedName name="CZ" localSheetId="8">#REF!</definedName>
    <definedName name="CZ" localSheetId="6">#REF!</definedName>
    <definedName name="CZ" localSheetId="3">#REF!</definedName>
    <definedName name="CZ" localSheetId="4">#REF!</definedName>
    <definedName name="CZ" localSheetId="12">#REF!</definedName>
    <definedName name="CZ" localSheetId="9">#REF!</definedName>
    <definedName name="CZ">#REF!</definedName>
    <definedName name="D6I" localSheetId="11">#REF!</definedName>
    <definedName name="D6I" localSheetId="8">#REF!</definedName>
    <definedName name="D6I" localSheetId="6">#REF!</definedName>
    <definedName name="D6I" localSheetId="3">#REF!</definedName>
    <definedName name="D6I" localSheetId="4">#REF!</definedName>
    <definedName name="D6I" localSheetId="12">#REF!</definedName>
    <definedName name="D6I" localSheetId="9">#REF!</definedName>
    <definedName name="D6I">#REF!</definedName>
    <definedName name="D6P" localSheetId="11">#REF!</definedName>
    <definedName name="D6P" localSheetId="8">#REF!</definedName>
    <definedName name="D6P" localSheetId="6">#REF!</definedName>
    <definedName name="D6P" localSheetId="3">#REF!</definedName>
    <definedName name="D6P" localSheetId="4">#REF!</definedName>
    <definedName name="D6P" localSheetId="12">#REF!</definedName>
    <definedName name="D6P" localSheetId="9">#REF!</definedName>
    <definedName name="D6P">#REF!</definedName>
    <definedName name="D8I" localSheetId="11">#REF!</definedName>
    <definedName name="D8I" localSheetId="8">#REF!</definedName>
    <definedName name="D8I" localSheetId="6">#REF!</definedName>
    <definedName name="D8I" localSheetId="3">#REF!</definedName>
    <definedName name="D8I" localSheetId="4">#REF!</definedName>
    <definedName name="D8I" localSheetId="12">#REF!</definedName>
    <definedName name="D8I" localSheetId="9">#REF!</definedName>
    <definedName name="D8I">#REF!</definedName>
    <definedName name="D8P" localSheetId="11">#REF!</definedName>
    <definedName name="D8P" localSheetId="8">#REF!</definedName>
    <definedName name="D8P" localSheetId="6">#REF!</definedName>
    <definedName name="D8P" localSheetId="3">#REF!</definedName>
    <definedName name="D8P" localSheetId="4">#REF!</definedName>
    <definedName name="D8P" localSheetId="12">#REF!</definedName>
    <definedName name="D8P" localSheetId="9">#REF!</definedName>
    <definedName name="D8P">#REF!</definedName>
    <definedName name="des" localSheetId="11">#REF!</definedName>
    <definedName name="des" localSheetId="8">#REF!</definedName>
    <definedName name="des" localSheetId="6">#REF!</definedName>
    <definedName name="des" localSheetId="3">#REF!</definedName>
    <definedName name="des" localSheetId="4">#REF!</definedName>
    <definedName name="des" localSheetId="12">#REF!</definedName>
    <definedName name="des" localSheetId="9">#REF!</definedName>
    <definedName name="des">#REF!</definedName>
    <definedName name="DIE" localSheetId="11">#REF!</definedName>
    <definedName name="DIE" localSheetId="8">#REF!</definedName>
    <definedName name="DIE" localSheetId="6">#REF!</definedName>
    <definedName name="DIE" localSheetId="3">#REF!</definedName>
    <definedName name="DIE" localSheetId="4">#REF!</definedName>
    <definedName name="DIE" localSheetId="12">#REF!</definedName>
    <definedName name="DIE" localSheetId="9">#REF!</definedName>
    <definedName name="DIE">#REF!</definedName>
    <definedName name="DIF" localSheetId="11">#REF!</definedName>
    <definedName name="DIF" localSheetId="8">#REF!</definedName>
    <definedName name="DIF" localSheetId="6">#REF!</definedName>
    <definedName name="DIF" localSheetId="3">#REF!</definedName>
    <definedName name="DIF" localSheetId="4">#REF!</definedName>
    <definedName name="DIF" localSheetId="12">#REF!</definedName>
    <definedName name="DIF" localSheetId="9">#REF!</definedName>
    <definedName name="DIF">#REF!</definedName>
    <definedName name="DKM" localSheetId="11">#REF!</definedName>
    <definedName name="DKM" localSheetId="8">#REF!</definedName>
    <definedName name="DKM" localSheetId="6">#REF!</definedName>
    <definedName name="DKM" localSheetId="3">#REF!</definedName>
    <definedName name="DKM" localSheetId="4">#REF!</definedName>
    <definedName name="DKM" localSheetId="12">#REF!</definedName>
    <definedName name="DKM" localSheetId="9">#REF!</definedName>
    <definedName name="DKM">#REF!</definedName>
    <definedName name="dwg" localSheetId="11">#REF!</definedName>
    <definedName name="dwg" localSheetId="8">#REF!</definedName>
    <definedName name="dwg" localSheetId="6">#REF!</definedName>
    <definedName name="dwg" localSheetId="3">#REF!</definedName>
    <definedName name="dwg" localSheetId="4">#REF!</definedName>
    <definedName name="dwg" localSheetId="12">#REF!</definedName>
    <definedName name="dwg" localSheetId="9">#REF!</definedName>
    <definedName name="dwg">#REF!</definedName>
    <definedName name="DXS" localSheetId="11">#REF!</definedName>
    <definedName name="DXS" localSheetId="8">#REF!</definedName>
    <definedName name="DXS" localSheetId="6">#REF!</definedName>
    <definedName name="DXS" localSheetId="3">#REF!</definedName>
    <definedName name="DXS" localSheetId="4">#REF!</definedName>
    <definedName name="DXS" localSheetId="12">#REF!</definedName>
    <definedName name="DXS" localSheetId="9">#REF!</definedName>
    <definedName name="DXS">#REF!</definedName>
    <definedName name="E" localSheetId="11">#REF!</definedName>
    <definedName name="E" localSheetId="8">#REF!</definedName>
    <definedName name="E" localSheetId="6">#REF!</definedName>
    <definedName name="E" localSheetId="3">#REF!</definedName>
    <definedName name="E" localSheetId="4">#REF!</definedName>
    <definedName name="E" localSheetId="12">#REF!</definedName>
    <definedName name="E" localSheetId="9">#REF!</definedName>
    <definedName name="E">#REF!</definedName>
    <definedName name="ecm" localSheetId="11">#REF!</definedName>
    <definedName name="ecm" localSheetId="8">#REF!</definedName>
    <definedName name="ecm" localSheetId="6">#REF!</definedName>
    <definedName name="ecm" localSheetId="3">#REF!</definedName>
    <definedName name="ecm" localSheetId="4">#REF!</definedName>
    <definedName name="ecm" localSheetId="12">#REF!</definedName>
    <definedName name="ecm" localSheetId="9">#REF!</definedName>
    <definedName name="ecm">#REF!</definedName>
    <definedName name="ele" localSheetId="11">#REF!</definedName>
    <definedName name="ele" localSheetId="8">#REF!</definedName>
    <definedName name="ele" localSheetId="6">#REF!</definedName>
    <definedName name="ele" localSheetId="3">#REF!</definedName>
    <definedName name="ele" localSheetId="4">#REF!</definedName>
    <definedName name="ele" localSheetId="12">#REF!</definedName>
    <definedName name="ele" localSheetId="9">#REF!</definedName>
    <definedName name="ele">#REF!</definedName>
    <definedName name="elr1\2" localSheetId="11">#REF!</definedName>
    <definedName name="elr1\2" localSheetId="8">#REF!</definedName>
    <definedName name="elr1\2" localSheetId="6">#REF!</definedName>
    <definedName name="elr1\2" localSheetId="3">#REF!</definedName>
    <definedName name="elr1\2" localSheetId="4">#REF!</definedName>
    <definedName name="elr1\2" localSheetId="12">#REF!</definedName>
    <definedName name="elr1\2" localSheetId="9">#REF!</definedName>
    <definedName name="elr1\2">#REF!</definedName>
    <definedName name="elv50x40" localSheetId="11">#REF!</definedName>
    <definedName name="elv50x40" localSheetId="8">#REF!</definedName>
    <definedName name="elv50x40" localSheetId="6">#REF!</definedName>
    <definedName name="elv50x40" localSheetId="3">#REF!</definedName>
    <definedName name="elv50x40" localSheetId="4">#REF!</definedName>
    <definedName name="elv50x40" localSheetId="12">#REF!</definedName>
    <definedName name="elv50x40" localSheetId="9">#REF!</definedName>
    <definedName name="elv50x40">#REF!</definedName>
    <definedName name="enc" localSheetId="11">#REF!</definedName>
    <definedName name="enc" localSheetId="8">#REF!</definedName>
    <definedName name="enc" localSheetId="6">#REF!</definedName>
    <definedName name="enc" localSheetId="3">#REF!</definedName>
    <definedName name="enc" localSheetId="4">#REF!</definedName>
    <definedName name="enc" localSheetId="12">#REF!</definedName>
    <definedName name="enc" localSheetId="9">#REF!</definedName>
    <definedName name="enc">#REF!</definedName>
    <definedName name="ENE" localSheetId="11">#REF!</definedName>
    <definedName name="ENE" localSheetId="8">#REF!</definedName>
    <definedName name="ENE" localSheetId="6">#REF!</definedName>
    <definedName name="ENE" localSheetId="3">#REF!</definedName>
    <definedName name="ENE" localSheetId="4">#REF!</definedName>
    <definedName name="ENE" localSheetId="12">#REF!</definedName>
    <definedName name="ENE" localSheetId="9">#REF!</definedName>
    <definedName name="ENE">#REF!</definedName>
    <definedName name="eng" localSheetId="11">#REF!</definedName>
    <definedName name="eng" localSheetId="8">#REF!</definedName>
    <definedName name="eng" localSheetId="6">#REF!</definedName>
    <definedName name="eng" localSheetId="3">#REF!</definedName>
    <definedName name="eng" localSheetId="4">#REF!</definedName>
    <definedName name="eng" localSheetId="12">#REF!</definedName>
    <definedName name="eng" localSheetId="9">#REF!</definedName>
    <definedName name="eng">#REF!</definedName>
    <definedName name="engenc" localSheetId="11">#REF!</definedName>
    <definedName name="engenc" localSheetId="8">#REF!</definedName>
    <definedName name="engenc" localSheetId="6">#REF!</definedName>
    <definedName name="engenc" localSheetId="3">#REF!</definedName>
    <definedName name="engenc" localSheetId="4">#REF!</definedName>
    <definedName name="engenc" localSheetId="12">#REF!</definedName>
    <definedName name="engenc" localSheetId="9">#REF!</definedName>
    <definedName name="engenc">#REF!</definedName>
    <definedName name="epm2.5" localSheetId="11">#REF!</definedName>
    <definedName name="epm2.5" localSheetId="8">#REF!</definedName>
    <definedName name="epm2.5" localSheetId="6">#REF!</definedName>
    <definedName name="epm2.5" localSheetId="3">#REF!</definedName>
    <definedName name="epm2.5" localSheetId="4">#REF!</definedName>
    <definedName name="epm2.5" localSheetId="12">#REF!</definedName>
    <definedName name="epm2.5" localSheetId="9">#REF!</definedName>
    <definedName name="epm2.5">#REF!</definedName>
    <definedName name="erfer" localSheetId="10">[1]ORC!#REF!</definedName>
    <definedName name="erfer" localSheetId="11">[1]ORC!#REF!</definedName>
    <definedName name="erfer" localSheetId="8">[2]ORC!#REF!</definedName>
    <definedName name="erfer" localSheetId="6">[3]ORC!#REF!</definedName>
    <definedName name="erfer" localSheetId="3">[2]ORC!#REF!</definedName>
    <definedName name="erfer" localSheetId="4">[2]ORC!#REF!</definedName>
    <definedName name="erfer" localSheetId="12">[1]ORC!#REF!</definedName>
    <definedName name="erfer" localSheetId="9">[1]ORC!#REF!</definedName>
    <definedName name="erfer">[1]ORC!#REF!</definedName>
    <definedName name="esm" localSheetId="11">#REF!</definedName>
    <definedName name="esm" localSheetId="8">#REF!</definedName>
    <definedName name="esm" localSheetId="6">#REF!</definedName>
    <definedName name="esm" localSheetId="3">#REF!</definedName>
    <definedName name="esm" localSheetId="4">#REF!</definedName>
    <definedName name="esm" localSheetId="12">#REF!</definedName>
    <definedName name="esm" localSheetId="9">#REF!</definedName>
    <definedName name="esm" localSheetId="2">#REF!</definedName>
    <definedName name="esm">#REF!</definedName>
    <definedName name="ESPRGI" localSheetId="11">#REF!</definedName>
    <definedName name="ESPRGI" localSheetId="8">#REF!</definedName>
    <definedName name="ESPRGI" localSheetId="6">#REF!</definedName>
    <definedName name="ESPRGI" localSheetId="3">#REF!</definedName>
    <definedName name="ESPRGI" localSheetId="4">#REF!</definedName>
    <definedName name="ESPRGI" localSheetId="12">#REF!</definedName>
    <definedName name="ESPRGI" localSheetId="9">#REF!</definedName>
    <definedName name="ESPRGI" localSheetId="2">#REF!</definedName>
    <definedName name="ESPRGI">#REF!</definedName>
    <definedName name="ESPRGP" localSheetId="11">#REF!</definedName>
    <definedName name="ESPRGP" localSheetId="8">#REF!</definedName>
    <definedName name="ESPRGP" localSheetId="6">#REF!</definedName>
    <definedName name="ESPRGP" localSheetId="3">#REF!</definedName>
    <definedName name="ESPRGP" localSheetId="4">#REF!</definedName>
    <definedName name="ESPRGP" localSheetId="12">#REF!</definedName>
    <definedName name="ESPRGP" localSheetId="9">#REF!</definedName>
    <definedName name="ESPRGP" localSheetId="2">#REF!</definedName>
    <definedName name="ESPRGP">#REF!</definedName>
    <definedName name="est" localSheetId="11">#REF!</definedName>
    <definedName name="est" localSheetId="8">#REF!</definedName>
    <definedName name="est" localSheetId="6">#REF!</definedName>
    <definedName name="est" localSheetId="3">#REF!</definedName>
    <definedName name="est" localSheetId="4">#REF!</definedName>
    <definedName name="est" localSheetId="12">#REF!</definedName>
    <definedName name="est" localSheetId="9">#REF!</definedName>
    <definedName name="est">#REF!</definedName>
    <definedName name="Excel_BuiltIn_Print_Area_1_1" localSheetId="11">#REF!</definedName>
    <definedName name="Excel_BuiltIn_Print_Area_1_1" localSheetId="8">#REF!</definedName>
    <definedName name="Excel_BuiltIn_Print_Area_1_1" localSheetId="6">#REF!</definedName>
    <definedName name="Excel_BuiltIn_Print_Area_1_1" localSheetId="3">#REF!</definedName>
    <definedName name="Excel_BuiltIn_Print_Area_1_1" localSheetId="4">#REF!</definedName>
    <definedName name="Excel_BuiltIn_Print_Area_1_1" localSheetId="12">#REF!</definedName>
    <definedName name="Excel_BuiltIn_Print_Area_1_1" localSheetId="9">#REF!</definedName>
    <definedName name="Excel_BuiltIn_Print_Area_1_1">#REF!</definedName>
    <definedName name="Excel_BuiltIn_Print_Area_1_1_1" localSheetId="11">#REF!</definedName>
    <definedName name="Excel_BuiltIn_Print_Area_1_1_1" localSheetId="8">#REF!</definedName>
    <definedName name="Excel_BuiltIn_Print_Area_1_1_1" localSheetId="6">#REF!</definedName>
    <definedName name="Excel_BuiltIn_Print_Area_1_1_1" localSheetId="3">#REF!</definedName>
    <definedName name="Excel_BuiltIn_Print_Area_1_1_1" localSheetId="4">#REF!</definedName>
    <definedName name="Excel_BuiltIn_Print_Area_1_1_1" localSheetId="12">#REF!</definedName>
    <definedName name="Excel_BuiltIn_Print_Area_1_1_1" localSheetId="9">#REF!</definedName>
    <definedName name="Excel_BuiltIn_Print_Area_1_1_1">#REF!</definedName>
    <definedName name="Excel_BuiltIn_Print_Area_10" localSheetId="11">#REF!</definedName>
    <definedName name="Excel_BuiltIn_Print_Area_10" localSheetId="8">#REF!</definedName>
    <definedName name="Excel_BuiltIn_Print_Area_10" localSheetId="6">#REF!</definedName>
    <definedName name="Excel_BuiltIn_Print_Area_10" localSheetId="3">#REF!</definedName>
    <definedName name="Excel_BuiltIn_Print_Area_10" localSheetId="4">#REF!</definedName>
    <definedName name="Excel_BuiltIn_Print_Area_10" localSheetId="12">#REF!</definedName>
    <definedName name="Excel_BuiltIn_Print_Area_10" localSheetId="9">#REF!</definedName>
    <definedName name="Excel_BuiltIn_Print_Area_10">#REF!</definedName>
    <definedName name="Excel_BuiltIn_Print_Area_11" localSheetId="11">#REF!</definedName>
    <definedName name="Excel_BuiltIn_Print_Area_11" localSheetId="8">#REF!</definedName>
    <definedName name="Excel_BuiltIn_Print_Area_11" localSheetId="6">#REF!</definedName>
    <definedName name="Excel_BuiltIn_Print_Area_11" localSheetId="3">#REF!</definedName>
    <definedName name="Excel_BuiltIn_Print_Area_11" localSheetId="4">#REF!</definedName>
    <definedName name="Excel_BuiltIn_Print_Area_11" localSheetId="12">#REF!</definedName>
    <definedName name="Excel_BuiltIn_Print_Area_11" localSheetId="9">#REF!</definedName>
    <definedName name="Excel_BuiltIn_Print_Area_11">#REF!</definedName>
    <definedName name="Excel_BuiltIn_Print_Area_12" localSheetId="11">#REF!</definedName>
    <definedName name="Excel_BuiltIn_Print_Area_12" localSheetId="8">#REF!</definedName>
    <definedName name="Excel_BuiltIn_Print_Area_12" localSheetId="6">#REF!</definedName>
    <definedName name="Excel_BuiltIn_Print_Area_12" localSheetId="3">#REF!</definedName>
    <definedName name="Excel_BuiltIn_Print_Area_12" localSheetId="4">#REF!</definedName>
    <definedName name="Excel_BuiltIn_Print_Area_12" localSheetId="12">#REF!</definedName>
    <definedName name="Excel_BuiltIn_Print_Area_12" localSheetId="9">#REF!</definedName>
    <definedName name="Excel_BuiltIn_Print_Area_12">#REF!</definedName>
    <definedName name="Excel_BuiltIn_Print_Area_13" localSheetId="11">#REF!</definedName>
    <definedName name="Excel_BuiltIn_Print_Area_13" localSheetId="8">#REF!</definedName>
    <definedName name="Excel_BuiltIn_Print_Area_13" localSheetId="6">#REF!</definedName>
    <definedName name="Excel_BuiltIn_Print_Area_13" localSheetId="3">#REF!</definedName>
    <definedName name="Excel_BuiltIn_Print_Area_13" localSheetId="4">#REF!</definedName>
    <definedName name="Excel_BuiltIn_Print_Area_13" localSheetId="12">#REF!</definedName>
    <definedName name="Excel_BuiltIn_Print_Area_13" localSheetId="9">#REF!</definedName>
    <definedName name="Excel_BuiltIn_Print_Area_13">#REF!</definedName>
    <definedName name="Excel_BuiltIn_Print_Area_14" localSheetId="11">#REF!</definedName>
    <definedName name="Excel_BuiltIn_Print_Area_14" localSheetId="8">#REF!</definedName>
    <definedName name="Excel_BuiltIn_Print_Area_14" localSheetId="6">#REF!</definedName>
    <definedName name="Excel_BuiltIn_Print_Area_14" localSheetId="3">#REF!</definedName>
    <definedName name="Excel_BuiltIn_Print_Area_14" localSheetId="4">#REF!</definedName>
    <definedName name="Excel_BuiltIn_Print_Area_14" localSheetId="12">#REF!</definedName>
    <definedName name="Excel_BuiltIn_Print_Area_14" localSheetId="9">#REF!</definedName>
    <definedName name="Excel_BuiltIn_Print_Area_14">#REF!</definedName>
    <definedName name="Excel_BuiltIn_Print_Area_2_1" localSheetId="11">#REF!</definedName>
    <definedName name="Excel_BuiltIn_Print_Area_2_1" localSheetId="8">#REF!</definedName>
    <definedName name="Excel_BuiltIn_Print_Area_2_1" localSheetId="6">#REF!</definedName>
    <definedName name="Excel_BuiltIn_Print_Area_2_1" localSheetId="3">#REF!</definedName>
    <definedName name="Excel_BuiltIn_Print_Area_2_1" localSheetId="4">#REF!</definedName>
    <definedName name="Excel_BuiltIn_Print_Area_2_1" localSheetId="12">#REF!</definedName>
    <definedName name="Excel_BuiltIn_Print_Area_2_1" localSheetId="9">#REF!</definedName>
    <definedName name="Excel_BuiltIn_Print_Area_2_1">#REF!</definedName>
    <definedName name="Excel_BuiltIn_Print_Area_2_1_1" localSheetId="11">#REF!</definedName>
    <definedName name="Excel_BuiltIn_Print_Area_2_1_1" localSheetId="8">#REF!</definedName>
    <definedName name="Excel_BuiltIn_Print_Area_2_1_1" localSheetId="6">#REF!</definedName>
    <definedName name="Excel_BuiltIn_Print_Area_2_1_1" localSheetId="3">#REF!</definedName>
    <definedName name="Excel_BuiltIn_Print_Area_2_1_1" localSheetId="4">#REF!</definedName>
    <definedName name="Excel_BuiltIn_Print_Area_2_1_1" localSheetId="12">#REF!</definedName>
    <definedName name="Excel_BuiltIn_Print_Area_2_1_1" localSheetId="9">#REF!</definedName>
    <definedName name="Excel_BuiltIn_Print_Area_2_1_1">#REF!</definedName>
    <definedName name="Excel_BuiltIn_Print_Area_3" localSheetId="11">#REF!</definedName>
    <definedName name="Excel_BuiltIn_Print_Area_3" localSheetId="8">#REF!</definedName>
    <definedName name="Excel_BuiltIn_Print_Area_3" localSheetId="6">#REF!</definedName>
    <definedName name="Excel_BuiltIn_Print_Area_3" localSheetId="3">#REF!</definedName>
    <definedName name="Excel_BuiltIn_Print_Area_3" localSheetId="4">#REF!</definedName>
    <definedName name="Excel_BuiltIn_Print_Area_3" localSheetId="12">#REF!</definedName>
    <definedName name="Excel_BuiltIn_Print_Area_3" localSheetId="9">#REF!</definedName>
    <definedName name="Excel_BuiltIn_Print_Area_3">#REF!</definedName>
    <definedName name="Excel_BuiltIn_Print_Area_4" localSheetId="11">#REF!</definedName>
    <definedName name="Excel_BuiltIn_Print_Area_4" localSheetId="8">#REF!</definedName>
    <definedName name="Excel_BuiltIn_Print_Area_4" localSheetId="6">#REF!</definedName>
    <definedName name="Excel_BuiltIn_Print_Area_4" localSheetId="3">#REF!</definedName>
    <definedName name="Excel_BuiltIn_Print_Area_4" localSheetId="4">#REF!</definedName>
    <definedName name="Excel_BuiltIn_Print_Area_4" localSheetId="12">#REF!</definedName>
    <definedName name="Excel_BuiltIn_Print_Area_4" localSheetId="9">#REF!</definedName>
    <definedName name="Excel_BuiltIn_Print_Area_4">#REF!</definedName>
    <definedName name="Excel_BuiltIn_Print_Area_5" localSheetId="11">#REF!</definedName>
    <definedName name="Excel_BuiltIn_Print_Area_5" localSheetId="8">#REF!</definedName>
    <definedName name="Excel_BuiltIn_Print_Area_5" localSheetId="6">#REF!</definedName>
    <definedName name="Excel_BuiltIn_Print_Area_5" localSheetId="3">#REF!</definedName>
    <definedName name="Excel_BuiltIn_Print_Area_5" localSheetId="4">#REF!</definedName>
    <definedName name="Excel_BuiltIn_Print_Area_5" localSheetId="12">#REF!</definedName>
    <definedName name="Excel_BuiltIn_Print_Area_5" localSheetId="9">#REF!</definedName>
    <definedName name="Excel_BuiltIn_Print_Area_5">#REF!</definedName>
    <definedName name="Excel_BuiltIn_Print_Area_5_1" localSheetId="11">#REF!</definedName>
    <definedName name="Excel_BuiltIn_Print_Area_5_1" localSheetId="8">#REF!</definedName>
    <definedName name="Excel_BuiltIn_Print_Area_5_1" localSheetId="6">#REF!</definedName>
    <definedName name="Excel_BuiltIn_Print_Area_5_1" localSheetId="3">#REF!</definedName>
    <definedName name="Excel_BuiltIn_Print_Area_5_1" localSheetId="4">#REF!</definedName>
    <definedName name="Excel_BuiltIn_Print_Area_5_1" localSheetId="12">#REF!</definedName>
    <definedName name="Excel_BuiltIn_Print_Area_5_1" localSheetId="9">#REF!</definedName>
    <definedName name="Excel_BuiltIn_Print_Area_5_1">#REF!</definedName>
    <definedName name="Excel_BuiltIn_Print_Area_7_1" localSheetId="11">#REF!</definedName>
    <definedName name="Excel_BuiltIn_Print_Area_7_1" localSheetId="8">#REF!</definedName>
    <definedName name="Excel_BuiltIn_Print_Area_7_1" localSheetId="6">#REF!</definedName>
    <definedName name="Excel_BuiltIn_Print_Area_7_1" localSheetId="3">#REF!</definedName>
    <definedName name="Excel_BuiltIn_Print_Area_7_1" localSheetId="4">#REF!</definedName>
    <definedName name="Excel_BuiltIn_Print_Area_7_1" localSheetId="12">#REF!</definedName>
    <definedName name="Excel_BuiltIn_Print_Area_7_1" localSheetId="9">#REF!</definedName>
    <definedName name="Excel_BuiltIn_Print_Area_7_1">#REF!</definedName>
    <definedName name="Excel_BuiltIn_Print_Area_8" localSheetId="11">#REF!</definedName>
    <definedName name="Excel_BuiltIn_Print_Area_8" localSheetId="8">#REF!</definedName>
    <definedName name="Excel_BuiltIn_Print_Area_8" localSheetId="6">#REF!</definedName>
    <definedName name="Excel_BuiltIn_Print_Area_8" localSheetId="3">#REF!</definedName>
    <definedName name="Excel_BuiltIn_Print_Area_8" localSheetId="4">#REF!</definedName>
    <definedName name="Excel_BuiltIn_Print_Area_8" localSheetId="12">#REF!</definedName>
    <definedName name="Excel_BuiltIn_Print_Area_8" localSheetId="9">#REF!</definedName>
    <definedName name="Excel_BuiltIn_Print_Area_8">#REF!</definedName>
    <definedName name="Excel_BuiltIn_Print_Area_9" localSheetId="11">#REF!</definedName>
    <definedName name="Excel_BuiltIn_Print_Area_9" localSheetId="8">#REF!</definedName>
    <definedName name="Excel_BuiltIn_Print_Area_9" localSheetId="6">#REF!</definedName>
    <definedName name="Excel_BuiltIn_Print_Area_9" localSheetId="3">#REF!</definedName>
    <definedName name="Excel_BuiltIn_Print_Area_9" localSheetId="4">#REF!</definedName>
    <definedName name="Excel_BuiltIn_Print_Area_9" localSheetId="12">#REF!</definedName>
    <definedName name="Excel_BuiltIn_Print_Area_9" localSheetId="9">#REF!</definedName>
    <definedName name="Excel_BuiltIn_Print_Area_9">#REF!</definedName>
    <definedName name="Excel_BuiltIn_Print_Titles_8" localSheetId="11">#REF!</definedName>
    <definedName name="Excel_BuiltIn_Print_Titles_8" localSheetId="8">#REF!</definedName>
    <definedName name="Excel_BuiltIn_Print_Titles_8" localSheetId="6">#REF!</definedName>
    <definedName name="Excel_BuiltIn_Print_Titles_8" localSheetId="3">#REF!</definedName>
    <definedName name="Excel_BuiltIn_Print_Titles_8" localSheetId="4">#REF!</definedName>
    <definedName name="Excel_BuiltIn_Print_Titles_8" localSheetId="12">#REF!</definedName>
    <definedName name="Excel_BuiltIn_Print_Titles_8" localSheetId="9">#REF!</definedName>
    <definedName name="Excel_BuiltIn_Print_Titles_8">#REF!</definedName>
    <definedName name="ext" localSheetId="11">#REF!</definedName>
    <definedName name="ext" localSheetId="8">#REF!</definedName>
    <definedName name="ext" localSheetId="6">#REF!</definedName>
    <definedName name="ext" localSheetId="3">#REF!</definedName>
    <definedName name="ext" localSheetId="4">#REF!</definedName>
    <definedName name="ext" localSheetId="12">#REF!</definedName>
    <definedName name="ext" localSheetId="9">#REF!</definedName>
    <definedName name="ext">#REF!</definedName>
    <definedName name="fcd" localSheetId="3">#REF!</definedName>
    <definedName name="fcd" localSheetId="4">#REF!</definedName>
    <definedName name="fcd">'[5]CPU ATRIUM'!$D$1:$D$65536</definedName>
    <definedName name="fcm" localSheetId="11">#REF!</definedName>
    <definedName name="fcm" localSheetId="8">#REF!</definedName>
    <definedName name="fcm" localSheetId="6">#REF!</definedName>
    <definedName name="fcm" localSheetId="3">#REF!</definedName>
    <definedName name="fcm" localSheetId="4">#REF!</definedName>
    <definedName name="fcm" localSheetId="12">#REF!</definedName>
    <definedName name="fcm" localSheetId="9">#REF!</definedName>
    <definedName name="fcm" localSheetId="2">#REF!</definedName>
    <definedName name="fcm">#REF!</definedName>
    <definedName name="fds" localSheetId="11">#REF!</definedName>
    <definedName name="fds" localSheetId="8">#REF!</definedName>
    <definedName name="fds" localSheetId="6">#REF!</definedName>
    <definedName name="fds" localSheetId="3">#REF!</definedName>
    <definedName name="fds" localSheetId="4">#REF!</definedName>
    <definedName name="fds" localSheetId="12">#REF!</definedName>
    <definedName name="fds" localSheetId="9">#REF!</definedName>
    <definedName name="fds" localSheetId="2">#REF!</definedName>
    <definedName name="fds">#REF!</definedName>
    <definedName name="fdsa" localSheetId="11">#REF!</definedName>
    <definedName name="fdsa" localSheetId="8">#REF!</definedName>
    <definedName name="fdsa" localSheetId="6">#REF!</definedName>
    <definedName name="fdsa" localSheetId="3">#REF!</definedName>
    <definedName name="fdsa" localSheetId="4">#REF!</definedName>
    <definedName name="fdsa" localSheetId="12">#REF!</definedName>
    <definedName name="fdsa" localSheetId="9">#REF!</definedName>
    <definedName name="fdsa" localSheetId="2">#REF!</definedName>
    <definedName name="fdsa">#REF!</definedName>
    <definedName name="fe" localSheetId="11">#REF!</definedName>
    <definedName name="fe" localSheetId="8">#REF!</definedName>
    <definedName name="fe" localSheetId="6">#REF!</definedName>
    <definedName name="fe" localSheetId="3">#REF!</definedName>
    <definedName name="fe" localSheetId="4">#REF!</definedName>
    <definedName name="fe" localSheetId="12">#REF!</definedName>
    <definedName name="fe" localSheetId="9">#REF!</definedName>
    <definedName name="fe">#REF!</definedName>
    <definedName name="fer" localSheetId="11">#REF!</definedName>
    <definedName name="fer" localSheetId="8">#REF!</definedName>
    <definedName name="fer" localSheetId="6">#REF!</definedName>
    <definedName name="fer" localSheetId="3">#REF!</definedName>
    <definedName name="fer" localSheetId="4">#REF!</definedName>
    <definedName name="fer" localSheetId="12">#REF!</definedName>
    <definedName name="fer" localSheetId="9">#REF!</definedName>
    <definedName name="fer">#REF!</definedName>
    <definedName name="fsa" localSheetId="11">#REF!</definedName>
    <definedName name="fsa" localSheetId="8">#REF!</definedName>
    <definedName name="fsa" localSheetId="6">#REF!</definedName>
    <definedName name="fsa" localSheetId="3">#REF!</definedName>
    <definedName name="fsa" localSheetId="4">#REF!</definedName>
    <definedName name="fsa" localSheetId="12">#REF!</definedName>
    <definedName name="fsa" localSheetId="9">#REF!</definedName>
    <definedName name="fsa">#REF!</definedName>
    <definedName name="FT" localSheetId="11">#REF!</definedName>
    <definedName name="FT" localSheetId="8">#REF!</definedName>
    <definedName name="FT" localSheetId="6">#REF!</definedName>
    <definedName name="FT" localSheetId="3">#REF!</definedName>
    <definedName name="FT" localSheetId="4">#REF!</definedName>
    <definedName name="FT" localSheetId="12">#REF!</definedName>
    <definedName name="FT" localSheetId="9">#REF!</definedName>
    <definedName name="FT">#REF!</definedName>
    <definedName name="FXGSDG" localSheetId="4">#REF!</definedName>
    <definedName name="FXGSDG">#REF!</definedName>
    <definedName name="G" localSheetId="11">#REF!</definedName>
    <definedName name="G" localSheetId="8">#REF!</definedName>
    <definedName name="G" localSheetId="6">#REF!</definedName>
    <definedName name="G" localSheetId="3">#REF!</definedName>
    <definedName name="G" localSheetId="4">#REF!</definedName>
    <definedName name="G" localSheetId="12">#REF!</definedName>
    <definedName name="G" localSheetId="9">#REF!</definedName>
    <definedName name="G">#REF!</definedName>
    <definedName name="GAS" localSheetId="11">#REF!</definedName>
    <definedName name="GAS" localSheetId="8">#REF!</definedName>
    <definedName name="GAS" localSheetId="6">#REF!</definedName>
    <definedName name="GAS" localSheetId="3">#REF!</definedName>
    <definedName name="GAS" localSheetId="4">#REF!</definedName>
    <definedName name="GAS" localSheetId="12">#REF!</definedName>
    <definedName name="GAS" localSheetId="9">#REF!</definedName>
    <definedName name="GAS">#REF!</definedName>
    <definedName name="gdc" localSheetId="11">#REF!</definedName>
    <definedName name="gdc" localSheetId="8">#REF!</definedName>
    <definedName name="gdc" localSheetId="6">#REF!</definedName>
    <definedName name="gdc" localSheetId="3">#REF!</definedName>
    <definedName name="gdc" localSheetId="4">#REF!</definedName>
    <definedName name="gdc" localSheetId="12">#REF!</definedName>
    <definedName name="gdc" localSheetId="9">#REF!</definedName>
    <definedName name="gdc">#REF!</definedName>
    <definedName name="GFD" localSheetId="11">#REF!</definedName>
    <definedName name="GFD" localSheetId="8">#REF!</definedName>
    <definedName name="GFD" localSheetId="6">#REF!</definedName>
    <definedName name="GFD" localSheetId="3">#REF!</definedName>
    <definedName name="GFD" localSheetId="4">#REF!</definedName>
    <definedName name="GFD" localSheetId="12">#REF!</definedName>
    <definedName name="GFD" localSheetId="9">#REF!</definedName>
    <definedName name="GFD">#REF!</definedName>
    <definedName name="gfv" localSheetId="11">#REF!</definedName>
    <definedName name="gfv" localSheetId="8">#REF!</definedName>
    <definedName name="gfv" localSheetId="6">#REF!</definedName>
    <definedName name="gfv" localSheetId="3">#REF!</definedName>
    <definedName name="gfv" localSheetId="4">#REF!</definedName>
    <definedName name="gfv" localSheetId="12">#REF!</definedName>
    <definedName name="gfv" localSheetId="9">#REF!</definedName>
    <definedName name="gfv">#REF!</definedName>
    <definedName name="ggm" localSheetId="11">#REF!</definedName>
    <definedName name="ggm" localSheetId="8">#REF!</definedName>
    <definedName name="ggm" localSheetId="6">#REF!</definedName>
    <definedName name="ggm" localSheetId="3">#REF!</definedName>
    <definedName name="ggm" localSheetId="4">#REF!</definedName>
    <definedName name="ggm" localSheetId="12">#REF!</definedName>
    <definedName name="ggm" localSheetId="9">#REF!</definedName>
    <definedName name="ggm">#REF!</definedName>
    <definedName name="ghb" localSheetId="11">#REF!</definedName>
    <definedName name="ghb" localSheetId="8">#REF!</definedName>
    <definedName name="ghb" localSheetId="6">#REF!</definedName>
    <definedName name="ghb" localSheetId="3">#REF!</definedName>
    <definedName name="ghb" localSheetId="4">#REF!</definedName>
    <definedName name="ghb" localSheetId="12">#REF!</definedName>
    <definedName name="ghb" localSheetId="9">#REF!</definedName>
    <definedName name="ghb">#REF!</definedName>
    <definedName name="ghj" localSheetId="11">#REF!</definedName>
    <definedName name="ghj" localSheetId="8">#REF!</definedName>
    <definedName name="ghj" localSheetId="6">#REF!</definedName>
    <definedName name="ghj" localSheetId="3">#REF!</definedName>
    <definedName name="ghj" localSheetId="4">#REF!</definedName>
    <definedName name="ghj" localSheetId="12">#REF!</definedName>
    <definedName name="ghj" localSheetId="9">#REF!</definedName>
    <definedName name="ghj">#REF!</definedName>
    <definedName name="GRDI" localSheetId="11">#REF!</definedName>
    <definedName name="GRDI" localSheetId="8">#REF!</definedName>
    <definedName name="GRDI" localSheetId="6">#REF!</definedName>
    <definedName name="GRDI" localSheetId="3">#REF!</definedName>
    <definedName name="GRDI" localSheetId="4">#REF!</definedName>
    <definedName name="GRDI" localSheetId="12">#REF!</definedName>
    <definedName name="GRDI" localSheetId="9">#REF!</definedName>
    <definedName name="GRDI">#REF!</definedName>
    <definedName name="GRDP" localSheetId="11">#REF!</definedName>
    <definedName name="GRDP" localSheetId="8">#REF!</definedName>
    <definedName name="GRDP" localSheetId="6">#REF!</definedName>
    <definedName name="GRDP" localSheetId="3">#REF!</definedName>
    <definedName name="GRDP" localSheetId="4">#REF!</definedName>
    <definedName name="GRDP" localSheetId="12">#REF!</definedName>
    <definedName name="GRDP" localSheetId="9">#REF!</definedName>
    <definedName name="GRDP">#REF!</definedName>
    <definedName name="GRI" localSheetId="11">#REF!</definedName>
    <definedName name="GRI" localSheetId="8">#REF!</definedName>
    <definedName name="GRI" localSheetId="6">#REF!</definedName>
    <definedName name="GRI" localSheetId="3">#REF!</definedName>
    <definedName name="GRI" localSheetId="4">#REF!</definedName>
    <definedName name="GRI" localSheetId="12">#REF!</definedName>
    <definedName name="GRI" localSheetId="9">#REF!</definedName>
    <definedName name="GRI">#REF!</definedName>
    <definedName name="GRP" localSheetId="11">#REF!</definedName>
    <definedName name="GRP" localSheetId="8">#REF!</definedName>
    <definedName name="GRP" localSheetId="6">#REF!</definedName>
    <definedName name="GRP" localSheetId="3">#REF!</definedName>
    <definedName name="GRP" localSheetId="4">#REF!</definedName>
    <definedName name="GRP" localSheetId="12">#REF!</definedName>
    <definedName name="GRP" localSheetId="9">#REF!</definedName>
    <definedName name="GRP">#REF!</definedName>
    <definedName name="grx" localSheetId="11">#REF!</definedName>
    <definedName name="grx" localSheetId="8">#REF!</definedName>
    <definedName name="grx" localSheetId="6">#REF!</definedName>
    <definedName name="grx" localSheetId="3">#REF!</definedName>
    <definedName name="grx" localSheetId="4">#REF!</definedName>
    <definedName name="grx" localSheetId="12">#REF!</definedName>
    <definedName name="grx" localSheetId="9">#REF!</definedName>
    <definedName name="grx">#REF!</definedName>
    <definedName name="gvc" localSheetId="11">#REF!</definedName>
    <definedName name="gvc" localSheetId="8">#REF!</definedName>
    <definedName name="gvc" localSheetId="6">#REF!</definedName>
    <definedName name="gvc" localSheetId="3">#REF!</definedName>
    <definedName name="gvc" localSheetId="4">#REF!</definedName>
    <definedName name="gvc" localSheetId="12">#REF!</definedName>
    <definedName name="gvc" localSheetId="9">#REF!</definedName>
    <definedName name="gvc">#REF!</definedName>
    <definedName name="HJN" localSheetId="11">#REF!</definedName>
    <definedName name="HJN" localSheetId="8">#REF!</definedName>
    <definedName name="HJN" localSheetId="6">#REF!</definedName>
    <definedName name="HJN" localSheetId="3">#REF!</definedName>
    <definedName name="HJN" localSheetId="4">#REF!</definedName>
    <definedName name="HJN" localSheetId="12">#REF!</definedName>
    <definedName name="HJN" localSheetId="9">#REF!</definedName>
    <definedName name="HJN">#REF!</definedName>
    <definedName name="ipf" localSheetId="11">#REF!</definedName>
    <definedName name="ipf" localSheetId="8">#REF!</definedName>
    <definedName name="ipf" localSheetId="6">#REF!</definedName>
    <definedName name="ipf" localSheetId="3">#REF!</definedName>
    <definedName name="ipf" localSheetId="4">#REF!</definedName>
    <definedName name="ipf" localSheetId="12">#REF!</definedName>
    <definedName name="ipf" localSheetId="9">#REF!</definedName>
    <definedName name="ipf">#REF!</definedName>
    <definedName name="j" localSheetId="11">#REF!</definedName>
    <definedName name="j" localSheetId="8">#REF!</definedName>
    <definedName name="j" localSheetId="6">#REF!</definedName>
    <definedName name="j" localSheetId="3">#REF!</definedName>
    <definedName name="j" localSheetId="4">#REF!</definedName>
    <definedName name="j" localSheetId="12">#REF!</definedName>
    <definedName name="j" localSheetId="9">#REF!</definedName>
    <definedName name="j">#REF!</definedName>
    <definedName name="JJJ" localSheetId="10">#REF!</definedName>
    <definedName name="JJJ" localSheetId="11">#REF!</definedName>
    <definedName name="JJJ" localSheetId="8">#REF!</definedName>
    <definedName name="JJJ" localSheetId="6">#REF!</definedName>
    <definedName name="JJJ" localSheetId="3">#REF!</definedName>
    <definedName name="JJJ" localSheetId="4">#REF!</definedName>
    <definedName name="JJJ" localSheetId="12">#REF!</definedName>
    <definedName name="JJJ" localSheetId="9">#REF!</definedName>
    <definedName name="JJJ">#REF!</definedName>
    <definedName name="jla1\220" localSheetId="11">#REF!</definedName>
    <definedName name="jla1\220" localSheetId="8">#REF!</definedName>
    <definedName name="jla1\220" localSheetId="6">#REF!</definedName>
    <definedName name="jla1\220" localSheetId="3">#REF!</definedName>
    <definedName name="jla1\220" localSheetId="4">#REF!</definedName>
    <definedName name="jla1\220" localSheetId="12">#REF!</definedName>
    <definedName name="jla1\220" localSheetId="9">#REF!</definedName>
    <definedName name="jla1\220">#REF!</definedName>
    <definedName name="JOAO" localSheetId="10">#REF!</definedName>
    <definedName name="JOAO" localSheetId="11">#REF!</definedName>
    <definedName name="JOAO" localSheetId="8">#REF!</definedName>
    <definedName name="JOAO" localSheetId="6">#REF!</definedName>
    <definedName name="JOAO" localSheetId="3">#REF!</definedName>
    <definedName name="JOAO" localSheetId="4">#REF!</definedName>
    <definedName name="JOAO" localSheetId="12">#REF!</definedName>
    <definedName name="JOAO" localSheetId="9">#REF!</definedName>
    <definedName name="JOAO">#REF!</definedName>
    <definedName name="JRS" localSheetId="11">#REF!</definedName>
    <definedName name="JRS" localSheetId="8">#REF!</definedName>
    <definedName name="JRS" localSheetId="6">#REF!</definedName>
    <definedName name="JRS" localSheetId="3">#REF!</definedName>
    <definedName name="JRS" localSheetId="4">#REF!</definedName>
    <definedName name="JRS" localSheetId="12">#REF!</definedName>
    <definedName name="JRS" localSheetId="9">#REF!</definedName>
    <definedName name="JRS">#REF!</definedName>
    <definedName name="KJH" localSheetId="11">#REF!</definedName>
    <definedName name="KJH" localSheetId="8">#REF!</definedName>
    <definedName name="KJH" localSheetId="6">#REF!</definedName>
    <definedName name="KJH" localSheetId="3">#REF!</definedName>
    <definedName name="KJH" localSheetId="4">#REF!</definedName>
    <definedName name="KJH" localSheetId="12">#REF!</definedName>
    <definedName name="KJH" localSheetId="9">#REF!</definedName>
    <definedName name="KJH">#REF!</definedName>
    <definedName name="lkj" localSheetId="11">#REF!</definedName>
    <definedName name="lkj" localSheetId="8">#REF!</definedName>
    <definedName name="lkj" localSheetId="6">#REF!</definedName>
    <definedName name="lkj" localSheetId="3">#REF!</definedName>
    <definedName name="lkj" localSheetId="4">#REF!</definedName>
    <definedName name="lkj" localSheetId="12">#REF!</definedName>
    <definedName name="lkj" localSheetId="9">#REF!</definedName>
    <definedName name="lkj">#REF!</definedName>
    <definedName name="lnm" localSheetId="11">#REF!</definedName>
    <definedName name="lnm" localSheetId="8">#REF!</definedName>
    <definedName name="lnm" localSheetId="6">#REF!</definedName>
    <definedName name="lnm" localSheetId="3">#REF!</definedName>
    <definedName name="lnm" localSheetId="4">#REF!</definedName>
    <definedName name="lnm" localSheetId="12">#REF!</definedName>
    <definedName name="lnm" localSheetId="9">#REF!</definedName>
    <definedName name="lnm">#REF!</definedName>
    <definedName name="lpb" localSheetId="11">#REF!</definedName>
    <definedName name="lpb" localSheetId="8">#REF!</definedName>
    <definedName name="lpb" localSheetId="6">#REF!</definedName>
    <definedName name="lpb" localSheetId="3">#REF!</definedName>
    <definedName name="lpb" localSheetId="4">#REF!</definedName>
    <definedName name="lpb" localSheetId="12">#REF!</definedName>
    <definedName name="lpb" localSheetId="9">#REF!</definedName>
    <definedName name="lpb">#REF!</definedName>
    <definedName name="LS" localSheetId="11">#REF!</definedName>
    <definedName name="LS" localSheetId="8">#REF!</definedName>
    <definedName name="LS" localSheetId="6">#REF!</definedName>
    <definedName name="LS" localSheetId="3">#REF!</definedName>
    <definedName name="LS" localSheetId="4">#REF!</definedName>
    <definedName name="LS" localSheetId="12">#REF!</definedName>
    <definedName name="LS" localSheetId="9">#REF!</definedName>
    <definedName name="LS">#REF!</definedName>
    <definedName name="LSO" localSheetId="11">#REF!</definedName>
    <definedName name="LSO" localSheetId="8">#REF!</definedName>
    <definedName name="LSO" localSheetId="6">#REF!</definedName>
    <definedName name="LSO" localSheetId="3">#REF!</definedName>
    <definedName name="LSO" localSheetId="4">#REF!</definedName>
    <definedName name="LSO" localSheetId="12">#REF!</definedName>
    <definedName name="LSO" localSheetId="9">#REF!</definedName>
    <definedName name="LSO">#REF!</definedName>
    <definedName name="lub" localSheetId="11">#REF!</definedName>
    <definedName name="lub" localSheetId="8">#REF!</definedName>
    <definedName name="lub" localSheetId="6">#REF!</definedName>
    <definedName name="lub" localSheetId="3">#REF!</definedName>
    <definedName name="lub" localSheetId="4">#REF!</definedName>
    <definedName name="lub" localSheetId="12">#REF!</definedName>
    <definedName name="lub" localSheetId="9">#REF!</definedName>
    <definedName name="lub">#REF!</definedName>
    <definedName name="lvg12050\1" localSheetId="11">#REF!</definedName>
    <definedName name="lvg12050\1" localSheetId="8">#REF!</definedName>
    <definedName name="lvg12050\1" localSheetId="6">#REF!</definedName>
    <definedName name="lvg12050\1" localSheetId="3">#REF!</definedName>
    <definedName name="lvg12050\1" localSheetId="4">#REF!</definedName>
    <definedName name="lvg12050\1" localSheetId="12">#REF!</definedName>
    <definedName name="lvg12050\1" localSheetId="9">#REF!</definedName>
    <definedName name="lvg12050\1">#REF!</definedName>
    <definedName name="lvp1\2" localSheetId="11">#REF!</definedName>
    <definedName name="lvp1\2" localSheetId="8">#REF!</definedName>
    <definedName name="lvp1\2" localSheetId="6">#REF!</definedName>
    <definedName name="lvp1\2" localSheetId="3">#REF!</definedName>
    <definedName name="lvp1\2" localSheetId="4">#REF!</definedName>
    <definedName name="lvp1\2" localSheetId="12">#REF!</definedName>
    <definedName name="lvp1\2" localSheetId="9">#REF!</definedName>
    <definedName name="lvp1\2">#REF!</definedName>
    <definedName name="lxa" localSheetId="11">#REF!</definedName>
    <definedName name="lxa" localSheetId="8">#REF!</definedName>
    <definedName name="lxa" localSheetId="6">#REF!</definedName>
    <definedName name="lxa" localSheetId="3">#REF!</definedName>
    <definedName name="lxa" localSheetId="4">#REF!</definedName>
    <definedName name="lxa" localSheetId="12">#REF!</definedName>
    <definedName name="lxa" localSheetId="9">#REF!</definedName>
    <definedName name="lxa">#REF!</definedName>
    <definedName name="mad" localSheetId="11">#REF!</definedName>
    <definedName name="mad" localSheetId="8">#REF!</definedName>
    <definedName name="mad" localSheetId="6">#REF!</definedName>
    <definedName name="mad" localSheetId="3">#REF!</definedName>
    <definedName name="mad" localSheetId="4">#REF!</definedName>
    <definedName name="mad" localSheetId="12">#REF!</definedName>
    <definedName name="mad" localSheetId="9">#REF!</definedName>
    <definedName name="mad">#REF!</definedName>
    <definedName name="map" localSheetId="11">#REF!</definedName>
    <definedName name="map" localSheetId="8">#REF!</definedName>
    <definedName name="map" localSheetId="6">#REF!</definedName>
    <definedName name="map" localSheetId="3">#REF!</definedName>
    <definedName name="map" localSheetId="4">#REF!</definedName>
    <definedName name="map" localSheetId="12">#REF!</definedName>
    <definedName name="map" localSheetId="9">#REF!</definedName>
    <definedName name="map">#REF!</definedName>
    <definedName name="MBBI" localSheetId="11">#REF!</definedName>
    <definedName name="MBBI" localSheetId="8">#REF!</definedName>
    <definedName name="MBBI" localSheetId="6">#REF!</definedName>
    <definedName name="MBBI" localSheetId="3">#REF!</definedName>
    <definedName name="MBBI" localSheetId="4">#REF!</definedName>
    <definedName name="MBBI" localSheetId="12">#REF!</definedName>
    <definedName name="MBBI" localSheetId="9">#REF!</definedName>
    <definedName name="MBBI">#REF!</definedName>
    <definedName name="MBBP" localSheetId="11">#REF!</definedName>
    <definedName name="MBBP" localSheetId="8">#REF!</definedName>
    <definedName name="MBBP" localSheetId="6">#REF!</definedName>
    <definedName name="MBBP" localSheetId="3">#REF!</definedName>
    <definedName name="MBBP" localSheetId="4">#REF!</definedName>
    <definedName name="MBBP" localSheetId="12">#REF!</definedName>
    <definedName name="MBBP" localSheetId="9">#REF!</definedName>
    <definedName name="MBBP">#REF!</definedName>
    <definedName name="mdn" localSheetId="11">#REF!</definedName>
    <definedName name="mdn" localSheetId="8">#REF!</definedName>
    <definedName name="mdn" localSheetId="6">#REF!</definedName>
    <definedName name="mdn" localSheetId="3">#REF!</definedName>
    <definedName name="mdn" localSheetId="4">#REF!</definedName>
    <definedName name="mdn" localSheetId="12">#REF!</definedName>
    <definedName name="mdn" localSheetId="9">#REF!</definedName>
    <definedName name="mdn">#REF!</definedName>
    <definedName name="MNI" localSheetId="11">#REF!</definedName>
    <definedName name="MNI" localSheetId="8">#REF!</definedName>
    <definedName name="MNI" localSheetId="6">#REF!</definedName>
    <definedName name="MNI" localSheetId="3">#REF!</definedName>
    <definedName name="MNI" localSheetId="4">#REF!</definedName>
    <definedName name="MNI" localSheetId="12">#REF!</definedName>
    <definedName name="MNI" localSheetId="9">#REF!</definedName>
    <definedName name="MNI">#REF!</definedName>
    <definedName name="MNP" localSheetId="11">#REF!</definedName>
    <definedName name="MNP" localSheetId="8">#REF!</definedName>
    <definedName name="MNP" localSheetId="6">#REF!</definedName>
    <definedName name="MNP" localSheetId="3">#REF!</definedName>
    <definedName name="MNP" localSheetId="4">#REF!</definedName>
    <definedName name="MNP" localSheetId="12">#REF!</definedName>
    <definedName name="MNP" localSheetId="9">#REF!</definedName>
    <definedName name="MNP">#REF!</definedName>
    <definedName name="MNVI" localSheetId="11">#REF!</definedName>
    <definedName name="MNVI" localSheetId="8">#REF!</definedName>
    <definedName name="MNVI" localSheetId="6">#REF!</definedName>
    <definedName name="MNVI" localSheetId="3">#REF!</definedName>
    <definedName name="MNVI" localSheetId="4">#REF!</definedName>
    <definedName name="MNVI" localSheetId="12">#REF!</definedName>
    <definedName name="MNVI" localSheetId="9">#REF!</definedName>
    <definedName name="MNVI">#REF!</definedName>
    <definedName name="MNVP" localSheetId="11">#REF!</definedName>
    <definedName name="MNVP" localSheetId="8">#REF!</definedName>
    <definedName name="MNVP" localSheetId="6">#REF!</definedName>
    <definedName name="MNVP" localSheetId="3">#REF!</definedName>
    <definedName name="MNVP" localSheetId="4">#REF!</definedName>
    <definedName name="MNVP" localSheetId="12">#REF!</definedName>
    <definedName name="MNVP" localSheetId="9">#REF!</definedName>
    <definedName name="MNVP">#REF!</definedName>
    <definedName name="mpm2.5" localSheetId="11">#REF!</definedName>
    <definedName name="mpm2.5" localSheetId="8">#REF!</definedName>
    <definedName name="mpm2.5" localSheetId="6">#REF!</definedName>
    <definedName name="mpm2.5" localSheetId="3">#REF!</definedName>
    <definedName name="mpm2.5" localSheetId="4">#REF!</definedName>
    <definedName name="mpm2.5" localSheetId="12">#REF!</definedName>
    <definedName name="mpm2.5" localSheetId="9">#REF!</definedName>
    <definedName name="mpm2.5">#REF!</definedName>
    <definedName name="MS621I" localSheetId="11">#REF!</definedName>
    <definedName name="MS621I" localSheetId="8">#REF!</definedName>
    <definedName name="MS621I" localSheetId="6">#REF!</definedName>
    <definedName name="MS621I" localSheetId="3">#REF!</definedName>
    <definedName name="MS621I" localSheetId="4">#REF!</definedName>
    <definedName name="MS621I" localSheetId="12">#REF!</definedName>
    <definedName name="MS621I" localSheetId="9">#REF!</definedName>
    <definedName name="MS621I">#REF!</definedName>
    <definedName name="MS621P" localSheetId="11">#REF!</definedName>
    <definedName name="MS621P" localSheetId="8">#REF!</definedName>
    <definedName name="MS621P" localSheetId="6">#REF!</definedName>
    <definedName name="MS621P" localSheetId="3">#REF!</definedName>
    <definedName name="MS621P" localSheetId="4">#REF!</definedName>
    <definedName name="MS621P" localSheetId="12">#REF!</definedName>
    <definedName name="MS621P" localSheetId="9">#REF!</definedName>
    <definedName name="MS621P">#REF!</definedName>
    <definedName name="msv" localSheetId="11">#REF!</definedName>
    <definedName name="msv" localSheetId="8">#REF!</definedName>
    <definedName name="msv" localSheetId="6">#REF!</definedName>
    <definedName name="msv" localSheetId="3">#REF!</definedName>
    <definedName name="msv" localSheetId="4">#REF!</definedName>
    <definedName name="msv" localSheetId="12">#REF!</definedName>
    <definedName name="msv" localSheetId="9">#REF!</definedName>
    <definedName name="msv">#REF!</definedName>
    <definedName name="MUNCKI" localSheetId="11">#REF!</definedName>
    <definedName name="MUNCKI" localSheetId="8">#REF!</definedName>
    <definedName name="MUNCKI" localSheetId="6">#REF!</definedName>
    <definedName name="MUNCKI" localSheetId="3">#REF!</definedName>
    <definedName name="MUNCKI" localSheetId="4">#REF!</definedName>
    <definedName name="MUNCKI" localSheetId="12">#REF!</definedName>
    <definedName name="MUNCKI" localSheetId="9">#REF!</definedName>
    <definedName name="MUNCKI">#REF!</definedName>
    <definedName name="MUNCKP" localSheetId="11">#REF!</definedName>
    <definedName name="MUNCKP" localSheetId="8">#REF!</definedName>
    <definedName name="MUNCKP" localSheetId="6">#REF!</definedName>
    <definedName name="MUNCKP" localSheetId="3">#REF!</definedName>
    <definedName name="MUNCKP" localSheetId="4">#REF!</definedName>
    <definedName name="MUNCKP" localSheetId="12">#REF!</definedName>
    <definedName name="MUNCKP" localSheetId="9">#REF!</definedName>
    <definedName name="MUNCKP">#REF!</definedName>
    <definedName name="odi" localSheetId="11">#REF!</definedName>
    <definedName name="odi" localSheetId="8">#REF!</definedName>
    <definedName name="odi" localSheetId="6">#REF!</definedName>
    <definedName name="odi" localSheetId="3">#REF!</definedName>
    <definedName name="odi" localSheetId="4">#REF!</definedName>
    <definedName name="odi" localSheetId="12">#REF!</definedName>
    <definedName name="odi" localSheetId="9">#REF!</definedName>
    <definedName name="odi">#REF!</definedName>
    <definedName name="ofc" localSheetId="11">#REF!</definedName>
    <definedName name="ofc" localSheetId="8">#REF!</definedName>
    <definedName name="ofc" localSheetId="6">#REF!</definedName>
    <definedName name="ofc" localSheetId="3">#REF!</definedName>
    <definedName name="ofc" localSheetId="4">#REF!</definedName>
    <definedName name="ofc" localSheetId="12">#REF!</definedName>
    <definedName name="ofc" localSheetId="9">#REF!</definedName>
    <definedName name="ofc">#REF!</definedName>
    <definedName name="ofi" localSheetId="11">#REF!</definedName>
    <definedName name="ofi" localSheetId="8">#REF!</definedName>
    <definedName name="ofi" localSheetId="6">#REF!</definedName>
    <definedName name="ofi" localSheetId="3">#REF!</definedName>
    <definedName name="ofi" localSheetId="4">#REF!</definedName>
    <definedName name="ofi" localSheetId="12">#REF!</definedName>
    <definedName name="ofi" localSheetId="9">#REF!</definedName>
    <definedName name="ofi">#REF!</definedName>
    <definedName name="OGU" localSheetId="11">#REF!</definedName>
    <definedName name="OGU" localSheetId="8">#REF!</definedName>
    <definedName name="OGU" localSheetId="6">#REF!</definedName>
    <definedName name="OGU" localSheetId="3">#REF!</definedName>
    <definedName name="OGU" localSheetId="4">#REF!</definedName>
    <definedName name="OGU" localSheetId="12">#REF!</definedName>
    <definedName name="OGU" localSheetId="9">#REF!</definedName>
    <definedName name="OGU">#REF!</definedName>
    <definedName name="OK" localSheetId="10">#REF!</definedName>
    <definedName name="OK" localSheetId="11">#REF!</definedName>
    <definedName name="OK" localSheetId="8">#REF!</definedName>
    <definedName name="OK" localSheetId="6">#REF!</definedName>
    <definedName name="OK" localSheetId="3">#REF!</definedName>
    <definedName name="OK" localSheetId="4">#REF!</definedName>
    <definedName name="OK" localSheetId="12">#REF!</definedName>
    <definedName name="OK" localSheetId="9">#REF!</definedName>
    <definedName name="OK">#REF!</definedName>
    <definedName name="OOO" localSheetId="10">#REF!</definedName>
    <definedName name="OOO" localSheetId="11">#REF!</definedName>
    <definedName name="OOO" localSheetId="8">#REF!</definedName>
    <definedName name="OOO" localSheetId="6">#REF!</definedName>
    <definedName name="OOO" localSheetId="3">#REF!</definedName>
    <definedName name="OOO" localSheetId="4">#REF!</definedName>
    <definedName name="OOO" localSheetId="12">#REF!</definedName>
    <definedName name="OOO" localSheetId="9">#REF!</definedName>
    <definedName name="OOO">#REF!</definedName>
    <definedName name="P.1" localSheetId="3">#REF!</definedName>
    <definedName name="P.1" localSheetId="4">#REF!</definedName>
    <definedName name="P.1">#REF!</definedName>
    <definedName name="P.10" localSheetId="3">#REF!</definedName>
    <definedName name="P.10" localSheetId="4">#REF!</definedName>
    <definedName name="P.10">#REF!</definedName>
    <definedName name="P.11" localSheetId="3">#REF!</definedName>
    <definedName name="P.11" localSheetId="4">#REF!</definedName>
    <definedName name="P.11">#REF!</definedName>
    <definedName name="P.12" localSheetId="3">#REF!</definedName>
    <definedName name="P.12" localSheetId="4">#REF!</definedName>
    <definedName name="P.12">#REF!</definedName>
    <definedName name="P.13" localSheetId="3">#REF!</definedName>
    <definedName name="P.13" localSheetId="4">#REF!</definedName>
    <definedName name="P.13">#REF!</definedName>
    <definedName name="P.14" localSheetId="3">#REF!</definedName>
    <definedName name="P.14" localSheetId="4">#REF!</definedName>
    <definedName name="P.14">#REF!</definedName>
    <definedName name="P.15" localSheetId="3">#REF!</definedName>
    <definedName name="P.15" localSheetId="4">#REF!</definedName>
    <definedName name="P.15">#REF!</definedName>
    <definedName name="P.2" localSheetId="3">#REF!</definedName>
    <definedName name="P.2" localSheetId="4">#REF!</definedName>
    <definedName name="P.2">#REF!</definedName>
    <definedName name="P.3" localSheetId="3">#REF!</definedName>
    <definedName name="P.3" localSheetId="4">#REF!</definedName>
    <definedName name="P.3">#REF!</definedName>
    <definedName name="P.4" localSheetId="3">#REF!</definedName>
    <definedName name="P.4" localSheetId="4">#REF!</definedName>
    <definedName name="P.4">#REF!</definedName>
    <definedName name="p.414" localSheetId="3">#REF!</definedName>
    <definedName name="p.414" localSheetId="4">#REF!</definedName>
    <definedName name="p.414">#REF!</definedName>
    <definedName name="P.5" localSheetId="3">#REF!</definedName>
    <definedName name="P.5" localSheetId="4">#REF!</definedName>
    <definedName name="P.5">#REF!</definedName>
    <definedName name="P.6" localSheetId="3">#REF!</definedName>
    <definedName name="P.6" localSheetId="4">#REF!</definedName>
    <definedName name="P.6">#REF!</definedName>
    <definedName name="P.7" localSheetId="3">#REF!</definedName>
    <definedName name="P.7" localSheetId="4">#REF!</definedName>
    <definedName name="P.7">#REF!</definedName>
    <definedName name="P.8" localSheetId="3">#REF!</definedName>
    <definedName name="P.8" localSheetId="4">#REF!</definedName>
    <definedName name="P.8">#REF!</definedName>
    <definedName name="P.9" localSheetId="3">#REF!</definedName>
    <definedName name="P.9" localSheetId="4">#REF!</definedName>
    <definedName name="P.9">#REF!</definedName>
    <definedName name="pcf60x210" localSheetId="11">#REF!</definedName>
    <definedName name="pcf60x210" localSheetId="8">#REF!</definedName>
    <definedName name="pcf60x210" localSheetId="6">#REF!</definedName>
    <definedName name="pcf60x210" localSheetId="3">#REF!</definedName>
    <definedName name="pcf60x210" localSheetId="4">#REF!</definedName>
    <definedName name="pcf60x210" localSheetId="12">#REF!</definedName>
    <definedName name="pcf60x210" localSheetId="9">#REF!</definedName>
    <definedName name="pcf60x210">#REF!</definedName>
    <definedName name="pcf80x200" localSheetId="11">#REF!</definedName>
    <definedName name="pcf80x200" localSheetId="8">#REF!</definedName>
    <definedName name="pcf80x200" localSheetId="6">#REF!</definedName>
    <definedName name="pcf80x200" localSheetId="3">#REF!</definedName>
    <definedName name="pcf80x200" localSheetId="4">#REF!</definedName>
    <definedName name="pcf80x200" localSheetId="12">#REF!</definedName>
    <definedName name="pcf80x200" localSheetId="9">#REF!</definedName>
    <definedName name="pcf80x200">#REF!</definedName>
    <definedName name="pcf80x210" localSheetId="11">#REF!</definedName>
    <definedName name="pcf80x210" localSheetId="8">#REF!</definedName>
    <definedName name="pcf80x210" localSheetId="6">#REF!</definedName>
    <definedName name="pcf80x210" localSheetId="3">#REF!</definedName>
    <definedName name="pcf80x210" localSheetId="4">#REF!</definedName>
    <definedName name="pcf80x210" localSheetId="12">#REF!</definedName>
    <definedName name="pcf80x210" localSheetId="9">#REF!</definedName>
    <definedName name="pcf80x210">#REF!</definedName>
    <definedName name="pdm" localSheetId="11">#REF!</definedName>
    <definedName name="pdm" localSheetId="8">#REF!</definedName>
    <definedName name="pdm" localSheetId="6">#REF!</definedName>
    <definedName name="pdm" localSheetId="3">#REF!</definedName>
    <definedName name="pdm" localSheetId="4">#REF!</definedName>
    <definedName name="pdm" localSheetId="12">#REF!</definedName>
    <definedName name="pdm" localSheetId="9">#REF!</definedName>
    <definedName name="pdm">#REF!</definedName>
    <definedName name="PII" localSheetId="11">#REF!</definedName>
    <definedName name="PII" localSheetId="8">#REF!</definedName>
    <definedName name="PII" localSheetId="6">#REF!</definedName>
    <definedName name="PII" localSheetId="3">#REF!</definedName>
    <definedName name="PII" localSheetId="4">#REF!</definedName>
    <definedName name="PII" localSheetId="12">#REF!</definedName>
    <definedName name="PII" localSheetId="9">#REF!</definedName>
    <definedName name="PII">#REF!</definedName>
    <definedName name="PIP" localSheetId="11">#REF!</definedName>
    <definedName name="PIP" localSheetId="8">#REF!</definedName>
    <definedName name="PIP" localSheetId="6">#REF!</definedName>
    <definedName name="PIP" localSheetId="3">#REF!</definedName>
    <definedName name="PIP" localSheetId="4">#REF!</definedName>
    <definedName name="PIP" localSheetId="12">#REF!</definedName>
    <definedName name="PIP" localSheetId="9">#REF!</definedName>
    <definedName name="PIP">#REF!</definedName>
    <definedName name="PIPAI" localSheetId="11">#REF!</definedName>
    <definedName name="PIPAI" localSheetId="8">#REF!</definedName>
    <definedName name="PIPAI" localSheetId="6">#REF!</definedName>
    <definedName name="PIPAI" localSheetId="3">#REF!</definedName>
    <definedName name="PIPAI" localSheetId="4">#REF!</definedName>
    <definedName name="PIPAI" localSheetId="12">#REF!</definedName>
    <definedName name="PIPAI" localSheetId="9">#REF!</definedName>
    <definedName name="PIPAI">#REF!</definedName>
    <definedName name="PIPAP" localSheetId="11">#REF!</definedName>
    <definedName name="PIPAP" localSheetId="8">#REF!</definedName>
    <definedName name="PIPAP" localSheetId="6">#REF!</definedName>
    <definedName name="PIPAP" localSheetId="3">#REF!</definedName>
    <definedName name="PIPAP" localSheetId="4">#REF!</definedName>
    <definedName name="PIPAP" localSheetId="12">#REF!</definedName>
    <definedName name="PIPAP" localSheetId="9">#REF!</definedName>
    <definedName name="PIPAP">#REF!</definedName>
    <definedName name="plc" localSheetId="11">#REF!</definedName>
    <definedName name="plc" localSheetId="8">#REF!</definedName>
    <definedName name="plc" localSheetId="6">#REF!</definedName>
    <definedName name="plc" localSheetId="3">#REF!</definedName>
    <definedName name="plc" localSheetId="4">#REF!</definedName>
    <definedName name="plc" localSheetId="12">#REF!</definedName>
    <definedName name="plc" localSheetId="9">#REF!</definedName>
    <definedName name="plc">#REF!</definedName>
    <definedName name="plc2.5" localSheetId="11">#REF!</definedName>
    <definedName name="plc2.5" localSheetId="8">#REF!</definedName>
    <definedName name="plc2.5" localSheetId="6">#REF!</definedName>
    <definedName name="plc2.5" localSheetId="3">#REF!</definedName>
    <definedName name="plc2.5" localSheetId="4">#REF!</definedName>
    <definedName name="plc2.5" localSheetId="12">#REF!</definedName>
    <definedName name="plc2.5" localSheetId="9">#REF!</definedName>
    <definedName name="plc2.5">#REF!</definedName>
    <definedName name="PMS" localSheetId="11">#REF!</definedName>
    <definedName name="PMS" localSheetId="8">#REF!</definedName>
    <definedName name="PMS" localSheetId="6">#REF!</definedName>
    <definedName name="PMS" localSheetId="3">#REF!</definedName>
    <definedName name="PMS" localSheetId="4">#REF!</definedName>
    <definedName name="PMS" localSheetId="12">#REF!</definedName>
    <definedName name="PMS" localSheetId="9">#REF!</definedName>
    <definedName name="PMS">#REF!</definedName>
    <definedName name="pontal" localSheetId="11">#REF!</definedName>
    <definedName name="pontal" localSheetId="8">#REF!</definedName>
    <definedName name="pontal" localSheetId="6">#REF!</definedName>
    <definedName name="pontal" localSheetId="3">#REF!</definedName>
    <definedName name="pontal" localSheetId="4">#REF!</definedName>
    <definedName name="pontal" localSheetId="12">#REF!</definedName>
    <definedName name="pontal" localSheetId="9">#REF!</definedName>
    <definedName name="pontal">#REF!</definedName>
    <definedName name="PP1.1" localSheetId="11">#REF!</definedName>
    <definedName name="PP1.1" localSheetId="3">#REF!</definedName>
    <definedName name="PP1.1" localSheetId="4">#REF!</definedName>
    <definedName name="PP1.1">#REF!</definedName>
    <definedName name="PP1.10" localSheetId="11">#REF!</definedName>
    <definedName name="PP1.10" localSheetId="3">#REF!</definedName>
    <definedName name="PP1.10" localSheetId="4">#REF!</definedName>
    <definedName name="PP1.10">#REF!</definedName>
    <definedName name="PP1.11" localSheetId="11">#REF!</definedName>
    <definedName name="PP1.11" localSheetId="3">#REF!</definedName>
    <definedName name="PP1.11" localSheetId="4">#REF!</definedName>
    <definedName name="PP1.11">#REF!</definedName>
    <definedName name="PP1.12" localSheetId="11">#REF!</definedName>
    <definedName name="PP1.12" localSheetId="3">#REF!</definedName>
    <definedName name="PP1.12" localSheetId="4">#REF!</definedName>
    <definedName name="PP1.12">#REF!</definedName>
    <definedName name="PP1.13" localSheetId="11">#REF!</definedName>
    <definedName name="PP1.13" localSheetId="3">#REF!</definedName>
    <definedName name="PP1.13" localSheetId="4">#REF!</definedName>
    <definedName name="PP1.13">#REF!</definedName>
    <definedName name="PP1.14" localSheetId="11">#REF!</definedName>
    <definedName name="PP1.14" localSheetId="3">#REF!</definedName>
    <definedName name="PP1.14" localSheetId="4">#REF!</definedName>
    <definedName name="PP1.14">#REF!</definedName>
    <definedName name="PP1.15" localSheetId="11">#REF!</definedName>
    <definedName name="PP1.15" localSheetId="3">#REF!</definedName>
    <definedName name="PP1.15" localSheetId="4">#REF!</definedName>
    <definedName name="PP1.15">#REF!</definedName>
    <definedName name="PP1.2" localSheetId="11">#REF!</definedName>
    <definedName name="PP1.2" localSheetId="3">#REF!</definedName>
    <definedName name="PP1.2" localSheetId="4">#REF!</definedName>
    <definedName name="PP1.2">#REF!</definedName>
    <definedName name="PP1.3" localSheetId="11">#REF!</definedName>
    <definedName name="PP1.3" localSheetId="3">#REF!</definedName>
    <definedName name="PP1.3" localSheetId="4">#REF!</definedName>
    <definedName name="PP1.3">#REF!</definedName>
    <definedName name="PP1.4" localSheetId="11">#REF!</definedName>
    <definedName name="PP1.4" localSheetId="3">#REF!</definedName>
    <definedName name="PP1.4" localSheetId="4">#REF!</definedName>
    <definedName name="PP1.4">#REF!</definedName>
    <definedName name="PP1.5" localSheetId="11">#REF!</definedName>
    <definedName name="PP1.5" localSheetId="3">#REF!</definedName>
    <definedName name="PP1.5" localSheetId="4">#REF!</definedName>
    <definedName name="PP1.5">#REF!</definedName>
    <definedName name="PP1.6" localSheetId="11">#REF!</definedName>
    <definedName name="PP1.6" localSheetId="3">#REF!</definedName>
    <definedName name="PP1.6" localSheetId="4">#REF!</definedName>
    <definedName name="PP1.6">#REF!</definedName>
    <definedName name="PP1.7" localSheetId="11">#REF!</definedName>
    <definedName name="PP1.7" localSheetId="3">#REF!</definedName>
    <definedName name="PP1.7" localSheetId="4">#REF!</definedName>
    <definedName name="PP1.7">#REF!</definedName>
    <definedName name="PP1.8" localSheetId="11">#REF!</definedName>
    <definedName name="PP1.8" localSheetId="3">#REF!</definedName>
    <definedName name="PP1.8" localSheetId="4">#REF!</definedName>
    <definedName name="PP1.8">#REF!</definedName>
    <definedName name="PP1.9" localSheetId="11">#REF!</definedName>
    <definedName name="PP1.9" localSheetId="3">#REF!</definedName>
    <definedName name="PP1.9" localSheetId="4">#REF!</definedName>
    <definedName name="PP1.9">#REF!</definedName>
    <definedName name="prf" localSheetId="11">#REF!</definedName>
    <definedName name="prf" localSheetId="8">#REF!</definedName>
    <definedName name="prf" localSheetId="6">#REF!</definedName>
    <definedName name="prf" localSheetId="3">#REF!</definedName>
    <definedName name="prf" localSheetId="4">#REF!</definedName>
    <definedName name="prf" localSheetId="12">#REF!</definedName>
    <definedName name="prf" localSheetId="9">#REF!</definedName>
    <definedName name="prf">#REF!</definedName>
    <definedName name="prg" localSheetId="11">#REF!</definedName>
    <definedName name="prg" localSheetId="8">#REF!</definedName>
    <definedName name="prg" localSheetId="6">#REF!</definedName>
    <definedName name="prg" localSheetId="3">#REF!</definedName>
    <definedName name="prg" localSheetId="4">#REF!</definedName>
    <definedName name="prg" localSheetId="12">#REF!</definedName>
    <definedName name="prg" localSheetId="9">#REF!</definedName>
    <definedName name="prg">#REF!</definedName>
    <definedName name="PROJ" localSheetId="11">#REF!</definedName>
    <definedName name="PROJ" localSheetId="8">#REF!</definedName>
    <definedName name="PROJ" localSheetId="6">#REF!</definedName>
    <definedName name="PROJ" localSheetId="3">#REF!</definedName>
    <definedName name="PROJ" localSheetId="4">#REF!</definedName>
    <definedName name="PROJ" localSheetId="12">#REF!</definedName>
    <definedName name="PROJ" localSheetId="9">#REF!</definedName>
    <definedName name="PROJ">#REF!</definedName>
    <definedName name="ptt3x2" localSheetId="11">#REF!</definedName>
    <definedName name="ptt3x2" localSheetId="8">#REF!</definedName>
    <definedName name="ptt3x2" localSheetId="6">#REF!</definedName>
    <definedName name="ptt3x2" localSheetId="3">#REF!</definedName>
    <definedName name="ptt3x2" localSheetId="4">#REF!</definedName>
    <definedName name="ptt3x2" localSheetId="12">#REF!</definedName>
    <definedName name="ptt3x2" localSheetId="9">#REF!</definedName>
    <definedName name="ptt3x2">#REF!</definedName>
    <definedName name="qgm" localSheetId="11">#REF!</definedName>
    <definedName name="qgm" localSheetId="8">#REF!</definedName>
    <definedName name="qgm" localSheetId="6">#REF!</definedName>
    <definedName name="qgm" localSheetId="3">#REF!</definedName>
    <definedName name="qgm" localSheetId="4">#REF!</definedName>
    <definedName name="qgm" localSheetId="12">#REF!</definedName>
    <definedName name="qgm" localSheetId="9">#REF!</definedName>
    <definedName name="qgm">#REF!</definedName>
    <definedName name="QUANT" localSheetId="3">#REF!</definedName>
    <definedName name="QUANT" localSheetId="4">#REF!</definedName>
    <definedName name="QUANT">#REF!</definedName>
    <definedName name="RCA15I" localSheetId="11">#REF!</definedName>
    <definedName name="RCA15I" localSheetId="8">#REF!</definedName>
    <definedName name="RCA15I" localSheetId="6">#REF!</definedName>
    <definedName name="RCA15I" localSheetId="3">#REF!</definedName>
    <definedName name="RCA15I" localSheetId="4">#REF!</definedName>
    <definedName name="RCA15I" localSheetId="12">#REF!</definedName>
    <definedName name="RCA15I" localSheetId="9">#REF!</definedName>
    <definedName name="RCA15I">#REF!</definedName>
    <definedName name="RCA15P" localSheetId="11">#REF!</definedName>
    <definedName name="RCA15P" localSheetId="8">#REF!</definedName>
    <definedName name="RCA15P" localSheetId="6">#REF!</definedName>
    <definedName name="RCA15P" localSheetId="3">#REF!</definedName>
    <definedName name="RCA15P" localSheetId="4">#REF!</definedName>
    <definedName name="RCA15P" localSheetId="12">#REF!</definedName>
    <definedName name="RCA15P" localSheetId="9">#REF!</definedName>
    <definedName name="RCA15P">#REF!</definedName>
    <definedName name="RCA25I" localSheetId="11">#REF!</definedName>
    <definedName name="RCA25I" localSheetId="8">#REF!</definedName>
    <definedName name="RCA25I" localSheetId="6">#REF!</definedName>
    <definedName name="RCA25I" localSheetId="3">#REF!</definedName>
    <definedName name="RCA25I" localSheetId="4">#REF!</definedName>
    <definedName name="RCA25I" localSheetId="12">#REF!</definedName>
    <definedName name="RCA25I" localSheetId="9">#REF!</definedName>
    <definedName name="RCA25I">#REF!</definedName>
    <definedName name="RCA25P" localSheetId="11">#REF!</definedName>
    <definedName name="RCA25P" localSheetId="8">#REF!</definedName>
    <definedName name="RCA25P" localSheetId="6">#REF!</definedName>
    <definedName name="RCA25P" localSheetId="3">#REF!</definedName>
    <definedName name="RCA25P" localSheetId="4">#REF!</definedName>
    <definedName name="RCA25P" localSheetId="12">#REF!</definedName>
    <definedName name="RCA25P" localSheetId="9">#REF!</definedName>
    <definedName name="RCA25P">#REF!</definedName>
    <definedName name="rec" localSheetId="11">#REF!</definedName>
    <definedName name="rec" localSheetId="8">#REF!</definedName>
    <definedName name="rec" localSheetId="6">#REF!</definedName>
    <definedName name="rec" localSheetId="3">#REF!</definedName>
    <definedName name="rec" localSheetId="4">#REF!</definedName>
    <definedName name="rec" localSheetId="12">#REF!</definedName>
    <definedName name="rec" localSheetId="9">#REF!</definedName>
    <definedName name="rec">#REF!</definedName>
    <definedName name="RES" localSheetId="11">#REF!</definedName>
    <definedName name="RES" localSheetId="8">#REF!</definedName>
    <definedName name="RES" localSheetId="6">#REF!</definedName>
    <definedName name="RES" localSheetId="3">#REF!</definedName>
    <definedName name="RES" localSheetId="4">#REF!</definedName>
    <definedName name="RES" localSheetId="12">#REF!</definedName>
    <definedName name="RES" localSheetId="9">#REF!</definedName>
    <definedName name="RES">#REF!</definedName>
    <definedName name="RETROI" localSheetId="11">#REF!</definedName>
    <definedName name="RETROI" localSheetId="8">#REF!</definedName>
    <definedName name="RETROI" localSheetId="6">#REF!</definedName>
    <definedName name="RETROI" localSheetId="3">#REF!</definedName>
    <definedName name="RETROI" localSheetId="4">#REF!</definedName>
    <definedName name="RETROI" localSheetId="12">#REF!</definedName>
    <definedName name="RETROI" localSheetId="9">#REF!</definedName>
    <definedName name="RETROI">#REF!</definedName>
    <definedName name="RETROP" localSheetId="11">#REF!</definedName>
    <definedName name="RETROP" localSheetId="8">#REF!</definedName>
    <definedName name="RETROP" localSheetId="6">#REF!</definedName>
    <definedName name="RETROP" localSheetId="3">#REF!</definedName>
    <definedName name="RETROP" localSheetId="4">#REF!</definedName>
    <definedName name="RETROP" localSheetId="12">#REF!</definedName>
    <definedName name="RETROP" localSheetId="9">#REF!</definedName>
    <definedName name="RETROP">#REF!</definedName>
    <definedName name="rgp1\2" localSheetId="11">#REF!</definedName>
    <definedName name="rgp1\2" localSheetId="8">#REF!</definedName>
    <definedName name="rgp1\2" localSheetId="6">#REF!</definedName>
    <definedName name="rgp1\2" localSheetId="3">#REF!</definedName>
    <definedName name="rgp1\2" localSheetId="4">#REF!</definedName>
    <definedName name="rgp1\2" localSheetId="12">#REF!</definedName>
    <definedName name="rgp1\2" localSheetId="9">#REF!</definedName>
    <definedName name="rgp1\2">#REF!</definedName>
    <definedName name="RLCG11I" localSheetId="11">#REF!</definedName>
    <definedName name="RLCG11I" localSheetId="8">#REF!</definedName>
    <definedName name="RLCG11I" localSheetId="6">#REF!</definedName>
    <definedName name="RLCG11I" localSheetId="3">#REF!</definedName>
    <definedName name="RLCG11I" localSheetId="4">#REF!</definedName>
    <definedName name="RLCG11I" localSheetId="12">#REF!</definedName>
    <definedName name="RLCG11I" localSheetId="9">#REF!</definedName>
    <definedName name="RLCG11I">#REF!</definedName>
    <definedName name="RLCG11P" localSheetId="11">#REF!</definedName>
    <definedName name="RLCG11P" localSheetId="8">#REF!</definedName>
    <definedName name="RLCG11P" localSheetId="6">#REF!</definedName>
    <definedName name="RLCG11P" localSheetId="3">#REF!</definedName>
    <definedName name="RLCG11P" localSheetId="4">#REF!</definedName>
    <definedName name="RLCG11P" localSheetId="12">#REF!</definedName>
    <definedName name="RLCG11P" localSheetId="9">#REF!</definedName>
    <definedName name="RLCG11P">#REF!</definedName>
    <definedName name="RLI" localSheetId="11">#REF!</definedName>
    <definedName name="RLI" localSheetId="8">#REF!</definedName>
    <definedName name="RLI" localSheetId="6">#REF!</definedName>
    <definedName name="RLI" localSheetId="3">#REF!</definedName>
    <definedName name="RLI" localSheetId="4">#REF!</definedName>
    <definedName name="RLI" localSheetId="12">#REF!</definedName>
    <definedName name="RLI" localSheetId="9">#REF!</definedName>
    <definedName name="RLI">#REF!</definedName>
    <definedName name="RLISOI" localSheetId="11">#REF!</definedName>
    <definedName name="RLISOI" localSheetId="8">#REF!</definedName>
    <definedName name="RLISOI" localSheetId="6">#REF!</definedName>
    <definedName name="RLISOI" localSheetId="3">#REF!</definedName>
    <definedName name="RLISOI" localSheetId="4">#REF!</definedName>
    <definedName name="RLISOI" localSheetId="12">#REF!</definedName>
    <definedName name="RLISOI" localSheetId="9">#REF!</definedName>
    <definedName name="RLISOI">#REF!</definedName>
    <definedName name="RLISOP" localSheetId="11">#REF!</definedName>
    <definedName name="RLISOP" localSheetId="8">#REF!</definedName>
    <definedName name="RLISOP" localSheetId="6">#REF!</definedName>
    <definedName name="RLISOP" localSheetId="3">#REF!</definedName>
    <definedName name="RLISOP" localSheetId="4">#REF!</definedName>
    <definedName name="RLISOP" localSheetId="12">#REF!</definedName>
    <definedName name="RLISOP" localSheetId="9">#REF!</definedName>
    <definedName name="RLISOP">#REF!</definedName>
    <definedName name="RLP" localSheetId="11">#REF!</definedName>
    <definedName name="RLP" localSheetId="8">#REF!</definedName>
    <definedName name="RLP" localSheetId="6">#REF!</definedName>
    <definedName name="RLP" localSheetId="3">#REF!</definedName>
    <definedName name="RLP" localSheetId="4">#REF!</definedName>
    <definedName name="RLP" localSheetId="12">#REF!</definedName>
    <definedName name="RLP" localSheetId="9">#REF!</definedName>
    <definedName name="RLP">#REF!</definedName>
    <definedName name="RPI" localSheetId="11">#REF!</definedName>
    <definedName name="RPI" localSheetId="8">#REF!</definedName>
    <definedName name="RPI" localSheetId="6">#REF!</definedName>
    <definedName name="RPI" localSheetId="3">#REF!</definedName>
    <definedName name="RPI" localSheetId="4">#REF!</definedName>
    <definedName name="RPI" localSheetId="12">#REF!</definedName>
    <definedName name="RPI" localSheetId="9">#REF!</definedName>
    <definedName name="RPI">#REF!</definedName>
    <definedName name="RPNEUSI" localSheetId="11">#REF!</definedName>
    <definedName name="RPNEUSI" localSheetId="8">#REF!</definedName>
    <definedName name="RPNEUSI" localSheetId="6">#REF!</definedName>
    <definedName name="RPNEUSI" localSheetId="3">#REF!</definedName>
    <definedName name="RPNEUSI" localSheetId="4">#REF!</definedName>
    <definedName name="RPNEUSI" localSheetId="12">#REF!</definedName>
    <definedName name="RPNEUSI" localSheetId="9">#REF!</definedName>
    <definedName name="RPNEUSI">#REF!</definedName>
    <definedName name="RPNEUSP" localSheetId="11">#REF!</definedName>
    <definedName name="RPNEUSP" localSheetId="8">#REF!</definedName>
    <definedName name="RPNEUSP" localSheetId="6">#REF!</definedName>
    <definedName name="RPNEUSP" localSheetId="3">#REF!</definedName>
    <definedName name="RPNEUSP" localSheetId="4">#REF!</definedName>
    <definedName name="RPNEUSP" localSheetId="12">#REF!</definedName>
    <definedName name="RPNEUSP" localSheetId="9">#REF!</definedName>
    <definedName name="RPNEUSP">#REF!</definedName>
    <definedName name="RPP" localSheetId="11">#REF!</definedName>
    <definedName name="RPP" localSheetId="8">#REF!</definedName>
    <definedName name="RPP" localSheetId="6">#REF!</definedName>
    <definedName name="RPP" localSheetId="3">#REF!</definedName>
    <definedName name="RPP" localSheetId="4">#REF!</definedName>
    <definedName name="RPP" localSheetId="12">#REF!</definedName>
    <definedName name="RPP" localSheetId="9">#REF!</definedName>
    <definedName name="RPP">#REF!</definedName>
    <definedName name="SAL" localSheetId="11">#REF!</definedName>
    <definedName name="SAL" localSheetId="8">#REF!</definedName>
    <definedName name="SAL" localSheetId="6">#REF!</definedName>
    <definedName name="SAL" localSheetId="3">#REF!</definedName>
    <definedName name="SAL" localSheetId="4">#REF!</definedName>
    <definedName name="SAL" localSheetId="12">#REF!</definedName>
    <definedName name="SAL" localSheetId="9">#REF!</definedName>
    <definedName name="SAL">#REF!</definedName>
    <definedName name="sd" localSheetId="11">#REF!</definedName>
    <definedName name="sd" localSheetId="8">#REF!</definedName>
    <definedName name="sd" localSheetId="6">#REF!</definedName>
    <definedName name="sd" localSheetId="3">#REF!</definedName>
    <definedName name="sd" localSheetId="4">#REF!</definedName>
    <definedName name="sd" localSheetId="12">#REF!</definedName>
    <definedName name="sd" localSheetId="9">#REF!</definedName>
    <definedName name="sd">#REF!</definedName>
    <definedName name="sin" localSheetId="11">#REF!</definedName>
    <definedName name="sin" localSheetId="8">#REF!</definedName>
    <definedName name="sin" localSheetId="6">#REF!</definedName>
    <definedName name="sin" localSheetId="3">#REF!</definedName>
    <definedName name="sin" localSheetId="4">#REF!</definedName>
    <definedName name="sin" localSheetId="12">#REF!</definedName>
    <definedName name="sin" localSheetId="9">#REF!</definedName>
    <definedName name="sin">#REF!</definedName>
    <definedName name="SMIN" localSheetId="11">#REF!</definedName>
    <definedName name="SMIN" localSheetId="8">#REF!</definedName>
    <definedName name="SMIN" localSheetId="6">#REF!</definedName>
    <definedName name="SMIN" localSheetId="3">#REF!</definedName>
    <definedName name="SMIN" localSheetId="4">#REF!</definedName>
    <definedName name="SMIN" localSheetId="12">#REF!</definedName>
    <definedName name="SMIN" localSheetId="9">#REF!</definedName>
    <definedName name="SMIN">#REF!</definedName>
    <definedName name="srv" localSheetId="11">#REF!</definedName>
    <definedName name="srv" localSheetId="8">#REF!</definedName>
    <definedName name="srv" localSheetId="6">#REF!</definedName>
    <definedName name="srv" localSheetId="3">#REF!</definedName>
    <definedName name="srv" localSheetId="4">#REF!</definedName>
    <definedName name="srv" localSheetId="12">#REF!</definedName>
    <definedName name="srv" localSheetId="9">#REF!</definedName>
    <definedName name="srv">#REF!</definedName>
    <definedName name="SSS" localSheetId="10">[1]ORC!#REF!</definedName>
    <definedName name="SSS" localSheetId="11">[1]ORC!#REF!</definedName>
    <definedName name="SSS" localSheetId="8">[2]ORC!#REF!</definedName>
    <definedName name="SSS" localSheetId="6">[3]ORC!#REF!</definedName>
    <definedName name="SSS" localSheetId="3">[2]ORC!#REF!</definedName>
    <definedName name="SSS" localSheetId="4">[2]ORC!#REF!</definedName>
    <definedName name="SSS" localSheetId="12">[1]ORC!#REF!</definedName>
    <definedName name="SSS" localSheetId="9">[1]ORC!#REF!</definedName>
    <definedName name="SSS">[1]ORC!#REF!</definedName>
    <definedName name="svt" localSheetId="11">#REF!</definedName>
    <definedName name="svt" localSheetId="8">#REF!</definedName>
    <definedName name="svt" localSheetId="6">#REF!</definedName>
    <definedName name="svt" localSheetId="3">#REF!</definedName>
    <definedName name="svt" localSheetId="4">#REF!</definedName>
    <definedName name="svt" localSheetId="12">#REF!</definedName>
    <definedName name="svt" localSheetId="9">#REF!</definedName>
    <definedName name="svt" localSheetId="2">#REF!</definedName>
    <definedName name="svt">#REF!</definedName>
    <definedName name="sx" localSheetId="11">#REF!</definedName>
    <definedName name="sx" localSheetId="8">#REF!</definedName>
    <definedName name="sx" localSheetId="6">#REF!</definedName>
    <definedName name="sx" localSheetId="3">#REF!</definedName>
    <definedName name="sx" localSheetId="4">#REF!</definedName>
    <definedName name="sx" localSheetId="12">#REF!</definedName>
    <definedName name="sx" localSheetId="9">#REF!</definedName>
    <definedName name="sx" localSheetId="2">#REF!</definedName>
    <definedName name="sx">#REF!</definedName>
    <definedName name="sxo" localSheetId="11">#REF!</definedName>
    <definedName name="sxo" localSheetId="8">#REF!</definedName>
    <definedName name="sxo" localSheetId="6">#REF!</definedName>
    <definedName name="sxo" localSheetId="3">#REF!</definedName>
    <definedName name="sxo" localSheetId="4">#REF!</definedName>
    <definedName name="sxo" localSheetId="12">#REF!</definedName>
    <definedName name="sxo" localSheetId="9">#REF!</definedName>
    <definedName name="sxo" localSheetId="2">#REF!</definedName>
    <definedName name="sxo">#REF!</definedName>
    <definedName name="T.1" localSheetId="3">#REF!</definedName>
    <definedName name="T.1" localSheetId="4">#REF!</definedName>
    <definedName name="T.1">#REF!</definedName>
    <definedName name="T.10" localSheetId="3">#REF!</definedName>
    <definedName name="T.10" localSheetId="4">#REF!</definedName>
    <definedName name="T.10">#REF!</definedName>
    <definedName name="T.11" localSheetId="3">#REF!</definedName>
    <definedName name="T.11" localSheetId="4">#REF!</definedName>
    <definedName name="T.11">#REF!</definedName>
    <definedName name="T.12" localSheetId="3">#REF!</definedName>
    <definedName name="T.12" localSheetId="4">#REF!</definedName>
    <definedName name="T.12">#REF!</definedName>
    <definedName name="T.13" localSheetId="3">#REF!</definedName>
    <definedName name="T.13" localSheetId="4">#REF!</definedName>
    <definedName name="T.13">#REF!</definedName>
    <definedName name="T.14" localSheetId="3">#REF!</definedName>
    <definedName name="T.14" localSheetId="4">#REF!</definedName>
    <definedName name="T.14">#REF!</definedName>
    <definedName name="T.15" localSheetId="3">#REF!</definedName>
    <definedName name="T.15" localSheetId="4">#REF!</definedName>
    <definedName name="T.15">#REF!</definedName>
    <definedName name="T.2" localSheetId="3">#REF!</definedName>
    <definedName name="T.2" localSheetId="4">#REF!</definedName>
    <definedName name="T.2">#REF!</definedName>
    <definedName name="T.3" localSheetId="3">#REF!</definedName>
    <definedName name="T.3" localSheetId="4">#REF!</definedName>
    <definedName name="T.3">#REF!</definedName>
    <definedName name="T.4" localSheetId="3">#REF!</definedName>
    <definedName name="T.4" localSheetId="4">#REF!</definedName>
    <definedName name="T.4">#REF!</definedName>
    <definedName name="T.5" localSheetId="3">#REF!</definedName>
    <definedName name="T.5" localSheetId="4">#REF!</definedName>
    <definedName name="T.5">#REF!</definedName>
    <definedName name="T.6" localSheetId="3">#REF!</definedName>
    <definedName name="T.6" localSheetId="4">#REF!</definedName>
    <definedName name="T.6">#REF!</definedName>
    <definedName name="T.7" localSheetId="3">#REF!</definedName>
    <definedName name="T.7" localSheetId="4">#REF!</definedName>
    <definedName name="T.7">#REF!</definedName>
    <definedName name="T.8" localSheetId="3">#REF!</definedName>
    <definedName name="T.8" localSheetId="4">#REF!</definedName>
    <definedName name="T.8">#REF!</definedName>
    <definedName name="T.9" localSheetId="3">#REF!</definedName>
    <definedName name="T.9" localSheetId="4">#REF!</definedName>
    <definedName name="T.9">#REF!</definedName>
    <definedName name="tb100cm" localSheetId="11">#REF!</definedName>
    <definedName name="tb100cm" localSheetId="8">#REF!</definedName>
    <definedName name="tb100cm" localSheetId="6">#REF!</definedName>
    <definedName name="tb100cm" localSheetId="3">#REF!</definedName>
    <definedName name="tb100cm" localSheetId="4">#REF!</definedName>
    <definedName name="tb100cm" localSheetId="12">#REF!</definedName>
    <definedName name="tb100cm" localSheetId="9">#REF!</definedName>
    <definedName name="tb100cm">#REF!</definedName>
    <definedName name="tb60cm" localSheetId="11">#REF!</definedName>
    <definedName name="tb60cm" localSheetId="8">#REF!</definedName>
    <definedName name="tb60cm" localSheetId="6">#REF!</definedName>
    <definedName name="tb60cm" localSheetId="3">#REF!</definedName>
    <definedName name="tb60cm" localSheetId="4">#REF!</definedName>
    <definedName name="tb60cm" localSheetId="12">#REF!</definedName>
    <definedName name="tb60cm" localSheetId="9">#REF!</definedName>
    <definedName name="tb60cm">#REF!</definedName>
    <definedName name="tb80cm" localSheetId="11">#REF!</definedName>
    <definedName name="tb80cm" localSheetId="8">#REF!</definedName>
    <definedName name="tb80cm" localSheetId="6">#REF!</definedName>
    <definedName name="tb80cm" localSheetId="3">#REF!</definedName>
    <definedName name="tb80cm" localSheetId="4">#REF!</definedName>
    <definedName name="tb80cm" localSheetId="12">#REF!</definedName>
    <definedName name="tb80cm" localSheetId="9">#REF!</definedName>
    <definedName name="tb80cm">#REF!</definedName>
    <definedName name="tbv" localSheetId="11">#REF!</definedName>
    <definedName name="tbv" localSheetId="8">#REF!</definedName>
    <definedName name="tbv" localSheetId="6">#REF!</definedName>
    <definedName name="tbv" localSheetId="3">#REF!</definedName>
    <definedName name="tbv" localSheetId="4">#REF!</definedName>
    <definedName name="tbv" localSheetId="12">#REF!</definedName>
    <definedName name="tbv" localSheetId="9">#REF!</definedName>
    <definedName name="tbv">#REF!</definedName>
    <definedName name="telha">NA()</definedName>
    <definedName name="TID" localSheetId="11">#REF!</definedName>
    <definedName name="TID" localSheetId="8">#REF!</definedName>
    <definedName name="TID" localSheetId="6">#REF!</definedName>
    <definedName name="TID" localSheetId="3">#REF!</definedName>
    <definedName name="TID" localSheetId="4">#REF!</definedName>
    <definedName name="TID" localSheetId="12">#REF!</definedName>
    <definedName name="TID" localSheetId="9">#REF!</definedName>
    <definedName name="TID">#REF!</definedName>
    <definedName name="_xlnm.Print_Titles" localSheetId="6">'COMPOSIÇÃO DE CUSTOS'!$2:$14</definedName>
    <definedName name="_xlnm.Print_Titles" localSheetId="2">'MEMORIA DE CALCULO'!$2:$12</definedName>
    <definedName name="_xlnm.Print_Titles" localSheetId="1">'Orçamento Total'!$3:$12</definedName>
    <definedName name="tjc" localSheetId="11">#REF!</definedName>
    <definedName name="tjc" localSheetId="8">#REF!</definedName>
    <definedName name="tjc" localSheetId="6">#REF!</definedName>
    <definedName name="tjc" localSheetId="3">#REF!</definedName>
    <definedName name="tjc" localSheetId="4">#REF!</definedName>
    <definedName name="tjc" localSheetId="12">#REF!</definedName>
    <definedName name="tjc" localSheetId="9">#REF!</definedName>
    <definedName name="tjc">#REF!</definedName>
    <definedName name="tjf" localSheetId="11">#REF!</definedName>
    <definedName name="tjf" localSheetId="8">#REF!</definedName>
    <definedName name="tjf" localSheetId="6">#REF!</definedName>
    <definedName name="tjf" localSheetId="3">#REF!</definedName>
    <definedName name="tjf" localSheetId="4">#REF!</definedName>
    <definedName name="tjf" localSheetId="12">#REF!</definedName>
    <definedName name="tjf" localSheetId="9">#REF!</definedName>
    <definedName name="tjf">#REF!</definedName>
    <definedName name="tlc" localSheetId="11">#REF!</definedName>
    <definedName name="tlc" localSheetId="8">#REF!</definedName>
    <definedName name="tlc" localSheetId="6">#REF!</definedName>
    <definedName name="tlc" localSheetId="3">#REF!</definedName>
    <definedName name="tlc" localSheetId="4">#REF!</definedName>
    <definedName name="tlc" localSheetId="12">#REF!</definedName>
    <definedName name="tlc" localSheetId="9">#REF!</definedName>
    <definedName name="tlc">#REF!</definedName>
    <definedName name="tlf" localSheetId="11">#REF!</definedName>
    <definedName name="tlf" localSheetId="8">#REF!</definedName>
    <definedName name="tlf" localSheetId="6">#REF!</definedName>
    <definedName name="tlf" localSheetId="3">#REF!</definedName>
    <definedName name="tlf" localSheetId="4">#REF!</definedName>
    <definedName name="tlf" localSheetId="12">#REF!</definedName>
    <definedName name="tlf" localSheetId="9">#REF!</definedName>
    <definedName name="tlf">#REF!</definedName>
    <definedName name="tnp1\2" localSheetId="11">#REF!</definedName>
    <definedName name="tnp1\2" localSheetId="8">#REF!</definedName>
    <definedName name="tnp1\2" localSheetId="6">#REF!</definedName>
    <definedName name="tnp1\2" localSheetId="3">#REF!</definedName>
    <definedName name="tnp1\2" localSheetId="4">#REF!</definedName>
    <definedName name="tnp1\2" localSheetId="12">#REF!</definedName>
    <definedName name="tnp1\2" localSheetId="9">#REF!</definedName>
    <definedName name="tnp1\2">#REF!</definedName>
    <definedName name="to" localSheetId="11">#REF!</definedName>
    <definedName name="to" localSheetId="3">#REF!</definedName>
    <definedName name="to" localSheetId="4">#REF!</definedName>
    <definedName name="to">#REF!</definedName>
    <definedName name="top" localSheetId="11">#REF!</definedName>
    <definedName name="top" localSheetId="8">#REF!</definedName>
    <definedName name="top" localSheetId="6">#REF!</definedName>
    <definedName name="top" localSheetId="3">#REF!</definedName>
    <definedName name="top" localSheetId="4">#REF!</definedName>
    <definedName name="top" localSheetId="12">#REF!</definedName>
    <definedName name="top" localSheetId="9">#REF!</definedName>
    <definedName name="top">#REF!</definedName>
    <definedName name="TOT" localSheetId="11">#REF!</definedName>
    <definedName name="TOT" localSheetId="8">#REF!</definedName>
    <definedName name="TOT" localSheetId="6">#REF!</definedName>
    <definedName name="TOT" localSheetId="3">#REF!</definedName>
    <definedName name="TOT" localSheetId="4">#REF!</definedName>
    <definedName name="TOT" localSheetId="12">#REF!</definedName>
    <definedName name="TOT" localSheetId="9">#REF!</definedName>
    <definedName name="TOT">#REF!</definedName>
    <definedName name="TOT.P" localSheetId="3">#REF!</definedName>
    <definedName name="TOT.P" localSheetId="4">#REF!</definedName>
    <definedName name="TOT.P">#REF!</definedName>
    <definedName name="TOT1.P" localSheetId="11">#REF!</definedName>
    <definedName name="TOT1.P" localSheetId="3">#REF!</definedName>
    <definedName name="TOT1.P" localSheetId="4">#REF!</definedName>
    <definedName name="TOT1.P">#REF!</definedName>
    <definedName name="TOTAL" localSheetId="11">#REF!</definedName>
    <definedName name="TOTAL" localSheetId="8">#REF!</definedName>
    <definedName name="TOTAL" localSheetId="6">#REF!</definedName>
    <definedName name="TOTAL" localSheetId="3">#REF!</definedName>
    <definedName name="TOTAL" localSheetId="4">#REF!</definedName>
    <definedName name="TOTAL" localSheetId="12">#REF!</definedName>
    <definedName name="TOTAL" localSheetId="9">#REF!</definedName>
    <definedName name="TOTAL">#REF!</definedName>
    <definedName name="TPI" localSheetId="11">#REF!</definedName>
    <definedName name="TPI" localSheetId="8">#REF!</definedName>
    <definedName name="TPI" localSheetId="6">#REF!</definedName>
    <definedName name="TPI" localSheetId="3">#REF!</definedName>
    <definedName name="TPI" localSheetId="4">#REF!</definedName>
    <definedName name="TPI" localSheetId="12">#REF!</definedName>
    <definedName name="TPI" localSheetId="9">#REF!</definedName>
    <definedName name="TPI">#REF!</definedName>
    <definedName name="tpl1\2" localSheetId="11">#REF!</definedName>
    <definedName name="tpl1\2" localSheetId="8">#REF!</definedName>
    <definedName name="tpl1\2" localSheetId="6">#REF!</definedName>
    <definedName name="tpl1\2" localSheetId="3">#REF!</definedName>
    <definedName name="tpl1\2" localSheetId="4">#REF!</definedName>
    <definedName name="tpl1\2" localSheetId="12">#REF!</definedName>
    <definedName name="tpl1\2" localSheetId="9">#REF!</definedName>
    <definedName name="tpl1\2">#REF!</definedName>
    <definedName name="tpmfs" localSheetId="11">#REF!</definedName>
    <definedName name="tpmfs" localSheetId="8">#REF!</definedName>
    <definedName name="tpmfs" localSheetId="6">#REF!</definedName>
    <definedName name="tpmfs" localSheetId="3">#REF!</definedName>
    <definedName name="tpmfs" localSheetId="4">#REF!</definedName>
    <definedName name="tpmfs" localSheetId="12">#REF!</definedName>
    <definedName name="tpmfs" localSheetId="9">#REF!</definedName>
    <definedName name="tpmfs">#REF!</definedName>
    <definedName name="TPP" localSheetId="11">#REF!</definedName>
    <definedName name="TPP" localSheetId="8">#REF!</definedName>
    <definedName name="TPP" localSheetId="6">#REF!</definedName>
    <definedName name="TPP" localSheetId="3">#REF!</definedName>
    <definedName name="TPP" localSheetId="4">#REF!</definedName>
    <definedName name="TPP" localSheetId="12">#REF!</definedName>
    <definedName name="TPP" localSheetId="9">#REF!</definedName>
    <definedName name="TPP">#REF!</definedName>
    <definedName name="trb" localSheetId="11">#REF!</definedName>
    <definedName name="trb" localSheetId="8">#REF!</definedName>
    <definedName name="trb" localSheetId="6">#REF!</definedName>
    <definedName name="trb" localSheetId="3">#REF!</definedName>
    <definedName name="trb" localSheetId="4">#REF!</definedName>
    <definedName name="trb" localSheetId="12">#REF!</definedName>
    <definedName name="trb" localSheetId="9">#REF!</definedName>
    <definedName name="trb">#REF!</definedName>
    <definedName name="TRTD6I" localSheetId="11">#REF!</definedName>
    <definedName name="TRTD6I" localSheetId="8">#REF!</definedName>
    <definedName name="TRTD6I" localSheetId="6">#REF!</definedName>
    <definedName name="TRTD6I" localSheetId="3">#REF!</definedName>
    <definedName name="TRTD6I" localSheetId="4">#REF!</definedName>
    <definedName name="TRTD6I" localSheetId="12">#REF!</definedName>
    <definedName name="TRTD6I" localSheetId="9">#REF!</definedName>
    <definedName name="TRTD6I">#REF!</definedName>
    <definedName name="TRTD6P" localSheetId="11">#REF!</definedName>
    <definedName name="TRTD6P" localSheetId="8">#REF!</definedName>
    <definedName name="TRTD6P" localSheetId="6">#REF!</definedName>
    <definedName name="TRTD6P" localSheetId="3">#REF!</definedName>
    <definedName name="TRTD6P" localSheetId="4">#REF!</definedName>
    <definedName name="TRTD6P" localSheetId="12">#REF!</definedName>
    <definedName name="TRTD6P" localSheetId="9">#REF!</definedName>
    <definedName name="TRTD6P">#REF!</definedName>
    <definedName name="TRTD8I" localSheetId="11">#REF!</definedName>
    <definedName name="TRTD8I" localSheetId="8">#REF!</definedName>
    <definedName name="TRTD8I" localSheetId="6">#REF!</definedName>
    <definedName name="TRTD8I" localSheetId="3">#REF!</definedName>
    <definedName name="TRTD8I" localSheetId="4">#REF!</definedName>
    <definedName name="TRTD8I" localSheetId="12">#REF!</definedName>
    <definedName name="TRTD8I" localSheetId="9">#REF!</definedName>
    <definedName name="TRTD8I">#REF!</definedName>
    <definedName name="TRTD8P" localSheetId="11">#REF!</definedName>
    <definedName name="TRTD8P" localSheetId="8">#REF!</definedName>
    <definedName name="TRTD8P" localSheetId="6">#REF!</definedName>
    <definedName name="TRTD8P" localSheetId="3">#REF!</definedName>
    <definedName name="TRTD8P" localSheetId="4">#REF!</definedName>
    <definedName name="TRTD8P" localSheetId="12">#REF!</definedName>
    <definedName name="TRTD8P" localSheetId="9">#REF!</definedName>
    <definedName name="TRTD8P">#REF!</definedName>
    <definedName name="TRTPI" localSheetId="11">#REF!</definedName>
    <definedName name="TRTPI" localSheetId="8">#REF!</definedName>
    <definedName name="TRTPI" localSheetId="6">#REF!</definedName>
    <definedName name="TRTPI" localSheetId="3">#REF!</definedName>
    <definedName name="TRTPI" localSheetId="4">#REF!</definedName>
    <definedName name="TRTPI" localSheetId="12">#REF!</definedName>
    <definedName name="TRTPI" localSheetId="9">#REF!</definedName>
    <definedName name="TRTPI">#REF!</definedName>
    <definedName name="TRTPP" localSheetId="11">#REF!</definedName>
    <definedName name="TRTPP" localSheetId="8">#REF!</definedName>
    <definedName name="TRTPP" localSheetId="6">#REF!</definedName>
    <definedName name="TRTPP" localSheetId="3">#REF!</definedName>
    <definedName name="TRTPP" localSheetId="4">#REF!</definedName>
    <definedName name="TRTPP" localSheetId="12">#REF!</definedName>
    <definedName name="TRTPP" localSheetId="9">#REF!</definedName>
    <definedName name="TRTPP">#REF!</definedName>
    <definedName name="TT.1" localSheetId="11">#REF!</definedName>
    <definedName name="TT.1" localSheetId="3">#REF!</definedName>
    <definedName name="TT.1" localSheetId="4">#REF!</definedName>
    <definedName name="TT.1">#REF!</definedName>
    <definedName name="TT.10" localSheetId="11">#REF!</definedName>
    <definedName name="TT.10" localSheetId="3">#REF!</definedName>
    <definedName name="TT.10" localSheetId="4">#REF!</definedName>
    <definedName name="TT.10">#REF!</definedName>
    <definedName name="TT.11" localSheetId="11">#REF!</definedName>
    <definedName name="TT.11" localSheetId="3">#REF!</definedName>
    <definedName name="TT.11" localSheetId="4">#REF!</definedName>
    <definedName name="TT.11">#REF!</definedName>
    <definedName name="TT.12" localSheetId="11">#REF!</definedName>
    <definedName name="TT.12" localSheetId="3">#REF!</definedName>
    <definedName name="TT.12" localSheetId="4">#REF!</definedName>
    <definedName name="TT.12">#REF!</definedName>
    <definedName name="TT.13" localSheetId="11">#REF!</definedName>
    <definedName name="TT.13" localSheetId="3">#REF!</definedName>
    <definedName name="TT.13" localSheetId="4">#REF!</definedName>
    <definedName name="TT.13">#REF!</definedName>
    <definedName name="TT.14" localSheetId="11">#REF!</definedName>
    <definedName name="TT.14" localSheetId="3">#REF!</definedName>
    <definedName name="TT.14" localSheetId="4">#REF!</definedName>
    <definedName name="TT.14">#REF!</definedName>
    <definedName name="TT.15" localSheetId="11">#REF!</definedName>
    <definedName name="TT.15" localSheetId="3">#REF!</definedName>
    <definedName name="TT.15" localSheetId="4">#REF!</definedName>
    <definedName name="TT.15">#REF!</definedName>
    <definedName name="TT.2" localSheetId="11">#REF!</definedName>
    <definedName name="TT.2" localSheetId="3">#REF!</definedName>
    <definedName name="TT.2" localSheetId="4">#REF!</definedName>
    <definedName name="TT.2">#REF!</definedName>
    <definedName name="TT.3" localSheetId="11">#REF!</definedName>
    <definedName name="TT.3" localSheetId="3">#REF!</definedName>
    <definedName name="TT.3" localSheetId="4">#REF!</definedName>
    <definedName name="TT.3">#REF!</definedName>
    <definedName name="TT.4" localSheetId="11">#REF!</definedName>
    <definedName name="TT.4" localSheetId="3">#REF!</definedName>
    <definedName name="TT.4" localSheetId="4">#REF!</definedName>
    <definedName name="TT.4">#REF!</definedName>
    <definedName name="TT.5" localSheetId="11">#REF!</definedName>
    <definedName name="TT.5" localSheetId="3">#REF!</definedName>
    <definedName name="TT.5" localSheetId="4">#REF!</definedName>
    <definedName name="TT.5">#REF!</definedName>
    <definedName name="TT.6" localSheetId="11">#REF!</definedName>
    <definedName name="TT.6" localSheetId="3">#REF!</definedName>
    <definedName name="TT.6" localSheetId="4">#REF!</definedName>
    <definedName name="TT.6">#REF!</definedName>
    <definedName name="TT.7" localSheetId="11">#REF!</definedName>
    <definedName name="TT.7" localSheetId="3">#REF!</definedName>
    <definedName name="TT.7" localSheetId="4">#REF!</definedName>
    <definedName name="TT.7">#REF!</definedName>
    <definedName name="TT.8" localSheetId="11">#REF!</definedName>
    <definedName name="TT.8" localSheetId="3">#REF!</definedName>
    <definedName name="TT.8" localSheetId="4">#REF!</definedName>
    <definedName name="TT.8">#REF!</definedName>
    <definedName name="TT.9" localSheetId="11">#REF!</definedName>
    <definedName name="TT.9" localSheetId="3">#REF!</definedName>
    <definedName name="TT.9" localSheetId="4">#REF!</definedName>
    <definedName name="TT.9">#REF!</definedName>
    <definedName name="ttc" localSheetId="11">#REF!</definedName>
    <definedName name="ttc" localSheetId="8">#REF!</definedName>
    <definedName name="ttc" localSheetId="6">#REF!</definedName>
    <definedName name="ttc" localSheetId="3">#REF!</definedName>
    <definedName name="ttc" localSheetId="4">#REF!</definedName>
    <definedName name="ttc" localSheetId="12">#REF!</definedName>
    <definedName name="ttc" localSheetId="9">#REF!</definedName>
    <definedName name="ttc">#REF!</definedName>
    <definedName name="tte" localSheetId="11">#REF!</definedName>
    <definedName name="tte" localSheetId="8">#REF!</definedName>
    <definedName name="tte" localSheetId="6">#REF!</definedName>
    <definedName name="tte" localSheetId="3">#REF!</definedName>
    <definedName name="tte" localSheetId="4">#REF!</definedName>
    <definedName name="tte" localSheetId="12">#REF!</definedName>
    <definedName name="tte" localSheetId="9">#REF!</definedName>
    <definedName name="tte">#REF!</definedName>
    <definedName name="Tuboscon" localSheetId="11">#REF!</definedName>
    <definedName name="Tuboscon" localSheetId="8">#REF!</definedName>
    <definedName name="Tuboscon" localSheetId="6">#REF!</definedName>
    <definedName name="Tuboscon" localSheetId="3">#REF!</definedName>
    <definedName name="Tuboscon" localSheetId="4">#REF!</definedName>
    <definedName name="Tuboscon" localSheetId="12">#REF!</definedName>
    <definedName name="Tuboscon" localSheetId="9">#REF!</definedName>
    <definedName name="Tuboscon">#REF!</definedName>
    <definedName name="tus" localSheetId="11">#REF!</definedName>
    <definedName name="tus" localSheetId="8">#REF!</definedName>
    <definedName name="tus" localSheetId="6">#REF!</definedName>
    <definedName name="tus" localSheetId="3">#REF!</definedName>
    <definedName name="tus" localSheetId="4">#REF!</definedName>
    <definedName name="tus" localSheetId="12">#REF!</definedName>
    <definedName name="tus" localSheetId="9">#REF!</definedName>
    <definedName name="tus">#REF!</definedName>
    <definedName name="USS" localSheetId="11">#REF!</definedName>
    <definedName name="USS" localSheetId="8">#REF!</definedName>
    <definedName name="USS" localSheetId="6">#REF!</definedName>
    <definedName name="USS" localSheetId="3">#REF!</definedName>
    <definedName name="USS" localSheetId="4">#REF!</definedName>
    <definedName name="USS" localSheetId="12">#REF!</definedName>
    <definedName name="USS" localSheetId="9">#REF!</definedName>
    <definedName name="USS">#REF!</definedName>
    <definedName name="V" localSheetId="11">#REF!</definedName>
    <definedName name="V" localSheetId="8">#REF!</definedName>
    <definedName name="V" localSheetId="6">#REF!</definedName>
    <definedName name="V" localSheetId="3">#REF!</definedName>
    <definedName name="V" localSheetId="4">#REF!</definedName>
    <definedName name="V" localSheetId="12">#REF!</definedName>
    <definedName name="V" localSheetId="9">#REF!</definedName>
    <definedName name="V">#REF!</definedName>
    <definedName name="vbn" localSheetId="11">#REF!</definedName>
    <definedName name="vbn" localSheetId="8">#REF!</definedName>
    <definedName name="vbn" localSheetId="6">#REF!</definedName>
    <definedName name="vbn" localSheetId="3">#REF!</definedName>
    <definedName name="vbn" localSheetId="4">#REF!</definedName>
    <definedName name="vbn" localSheetId="12">#REF!</definedName>
    <definedName name="vbn" localSheetId="9">#REF!</definedName>
    <definedName name="vbn">#REF!</definedName>
    <definedName name="vcx" localSheetId="11">#REF!</definedName>
    <definedName name="vcx" localSheetId="8">#REF!</definedName>
    <definedName name="vcx" localSheetId="6">#REF!</definedName>
    <definedName name="vcx" localSheetId="3">#REF!</definedName>
    <definedName name="vcx" localSheetId="4">#REF!</definedName>
    <definedName name="vcx" localSheetId="12">#REF!</definedName>
    <definedName name="vcx" localSheetId="9">#REF!</definedName>
    <definedName name="vcx">#REF!</definedName>
    <definedName name="VII" localSheetId="11">#REF!</definedName>
    <definedName name="VII" localSheetId="8">#REF!</definedName>
    <definedName name="VII" localSheetId="6">#REF!</definedName>
    <definedName name="VII" localSheetId="3">#REF!</definedName>
    <definedName name="VII" localSheetId="4">#REF!</definedName>
    <definedName name="VII" localSheetId="12">#REF!</definedName>
    <definedName name="VII" localSheetId="9">#REF!</definedName>
    <definedName name="VII">#REF!</definedName>
    <definedName name="VIP" localSheetId="11">#REF!</definedName>
    <definedName name="VIP" localSheetId="8">#REF!</definedName>
    <definedName name="VIP" localSheetId="6">#REF!</definedName>
    <definedName name="VIP" localSheetId="3">#REF!</definedName>
    <definedName name="VIP" localSheetId="4">#REF!</definedName>
    <definedName name="VIP" localSheetId="12">#REF!</definedName>
    <definedName name="VIP" localSheetId="9">#REF!</definedName>
    <definedName name="VIP">#REF!</definedName>
    <definedName name="VLR" localSheetId="11">#REF!</definedName>
    <definedName name="VLR" localSheetId="8">#REF!</definedName>
    <definedName name="VLR" localSheetId="6">#REF!</definedName>
    <definedName name="VLR" localSheetId="3">#REF!</definedName>
    <definedName name="VLR" localSheetId="4">#REF!</definedName>
    <definedName name="VLR" localSheetId="12">#REF!</definedName>
    <definedName name="VLR" localSheetId="9">#REF!</definedName>
    <definedName name="VLR">#REF!</definedName>
    <definedName name="vsb" localSheetId="11">#REF!</definedName>
    <definedName name="vsb" localSheetId="8">#REF!</definedName>
    <definedName name="vsb" localSheetId="6">#REF!</definedName>
    <definedName name="vsb" localSheetId="3">#REF!</definedName>
    <definedName name="vsb" localSheetId="4">#REF!</definedName>
    <definedName name="vsb" localSheetId="12">#REF!</definedName>
    <definedName name="vsb" localSheetId="9">#REF!</definedName>
    <definedName name="vsb">#REF!</definedName>
    <definedName name="vzx" localSheetId="11">#REF!</definedName>
    <definedName name="vzx" localSheetId="8">#REF!</definedName>
    <definedName name="vzx" localSheetId="6">#REF!</definedName>
    <definedName name="vzx" localSheetId="3">#REF!</definedName>
    <definedName name="vzx" localSheetId="4">#REF!</definedName>
    <definedName name="vzx" localSheetId="12">#REF!</definedName>
    <definedName name="vzx" localSheetId="9">#REF!</definedName>
    <definedName name="vzx">#REF!</definedName>
    <definedName name="X" localSheetId="11">#REF!</definedName>
    <definedName name="X" localSheetId="8">#REF!</definedName>
    <definedName name="X" localSheetId="6">#REF!</definedName>
    <definedName name="X" localSheetId="3">#REF!</definedName>
    <definedName name="X" localSheetId="4">#REF!</definedName>
    <definedName name="X" localSheetId="12">#REF!</definedName>
    <definedName name="X" localSheetId="9">#REF!</definedName>
    <definedName name="X">#REF!</definedName>
    <definedName name="XC" localSheetId="11">#REF!</definedName>
    <definedName name="XC" localSheetId="8">#REF!</definedName>
    <definedName name="XC" localSheetId="6">#REF!</definedName>
    <definedName name="XC" localSheetId="3">#REF!</definedName>
    <definedName name="XC" localSheetId="4">#REF!</definedName>
    <definedName name="XC" localSheetId="12">#REF!</definedName>
    <definedName name="XC" localSheetId="9">#REF!</definedName>
    <definedName name="XC">#REF!</definedName>
    <definedName name="XCVZ" localSheetId="11">#REF!</definedName>
    <definedName name="XCVZ" localSheetId="8">#REF!</definedName>
    <definedName name="XCVZ" localSheetId="6">#REF!</definedName>
    <definedName name="XCVZ" localSheetId="3">#REF!</definedName>
    <definedName name="XCVZ" localSheetId="4">#REF!</definedName>
    <definedName name="XCVZ" localSheetId="12">#REF!</definedName>
    <definedName name="XCVZ" localSheetId="9">#REF!</definedName>
    <definedName name="XCVZ">#REF!</definedName>
    <definedName name="xxx" localSheetId="10">[1]ORC!#REF!</definedName>
    <definedName name="xxx" localSheetId="11">[1]ORC!#REF!</definedName>
    <definedName name="XXX" localSheetId="8">#REF!</definedName>
    <definedName name="XXX" localSheetId="6">#REF!</definedName>
    <definedName name="XXX" localSheetId="3">#REF!</definedName>
    <definedName name="XXX" localSheetId="4">#REF!</definedName>
    <definedName name="XXX" localSheetId="12">#REF!</definedName>
    <definedName name="XXX" localSheetId="9">#REF!</definedName>
    <definedName name="XXX">#REF!</definedName>
    <definedName name="XXXX" localSheetId="10">#REF!</definedName>
    <definedName name="XXXX" localSheetId="11">#REF!</definedName>
    <definedName name="XXXX" localSheetId="8">#REF!</definedName>
    <definedName name="XXXX" localSheetId="6">#REF!</definedName>
    <definedName name="XXXX" localSheetId="3">#REF!</definedName>
    <definedName name="XXXX" localSheetId="4">#REF!</definedName>
    <definedName name="XXXX" localSheetId="12">#REF!</definedName>
    <definedName name="XXXX" localSheetId="9">#REF!</definedName>
    <definedName name="XXXX">#REF!</definedName>
    <definedName name="xxxxx" localSheetId="10">#REF!</definedName>
    <definedName name="xxxxx" localSheetId="11">#REF!</definedName>
    <definedName name="xxxxx" localSheetId="8">#REF!</definedName>
    <definedName name="xxxxx" localSheetId="6">#REF!</definedName>
    <definedName name="xxxxx" localSheetId="3">#REF!</definedName>
    <definedName name="xxxxx" localSheetId="4">#REF!</definedName>
    <definedName name="xxxxx" localSheetId="12">#REF!</definedName>
    <definedName name="xxxxx" localSheetId="9">#REF!</definedName>
    <definedName name="xxxxx">#REF!</definedName>
    <definedName name="zx" localSheetId="11">#REF!</definedName>
    <definedName name="zx" localSheetId="8">#REF!</definedName>
    <definedName name="zx" localSheetId="6">#REF!</definedName>
    <definedName name="zx" localSheetId="3">#REF!</definedName>
    <definedName name="zx" localSheetId="4">#REF!</definedName>
    <definedName name="zx" localSheetId="12">#REF!</definedName>
    <definedName name="zx" localSheetId="9">#REF!</definedName>
    <definedName name="zx">#REF!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8" i="12" l="1"/>
  <c r="C119" i="12"/>
  <c r="H23" i="12"/>
  <c r="L23" i="12" s="1"/>
  <c r="J125" i="12" l="1"/>
  <c r="H121" i="12"/>
  <c r="C123" i="12"/>
  <c r="L115" i="12" l="1"/>
  <c r="L111" i="12"/>
  <c r="L102" i="12"/>
  <c r="L98" i="12"/>
  <c r="L94" i="12"/>
  <c r="L90" i="12"/>
  <c r="L86" i="12"/>
  <c r="L82" i="12"/>
  <c r="L74" i="12"/>
  <c r="L70" i="12"/>
  <c r="L66" i="12"/>
  <c r="L62" i="12"/>
  <c r="C24" i="12"/>
  <c r="F43" i="12" l="1"/>
  <c r="H43" i="12" s="1"/>
  <c r="L43" i="12" s="1"/>
  <c r="C47" i="12" s="1"/>
  <c r="F55" i="12"/>
  <c r="F51" i="12"/>
  <c r="H17" i="12" l="1"/>
  <c r="L17" i="12" s="1"/>
  <c r="H18" i="12"/>
  <c r="H19" i="12"/>
  <c r="L19" i="12" s="1"/>
  <c r="H20" i="12"/>
  <c r="L20" i="12" s="1"/>
  <c r="H21" i="12"/>
  <c r="L21" i="12" s="1"/>
  <c r="H22" i="12"/>
  <c r="L22" i="12" s="1"/>
  <c r="B21" i="12"/>
  <c r="B20" i="12"/>
  <c r="B19" i="12"/>
  <c r="B18" i="12"/>
  <c r="B17" i="12"/>
  <c r="B16" i="12"/>
  <c r="X165" i="20"/>
  <c r="AR197" i="20" l="1"/>
  <c r="AT197" i="20" s="1"/>
  <c r="X18" i="20"/>
  <c r="X41" i="20"/>
  <c r="X53" i="20"/>
  <c r="X65" i="20"/>
  <c r="X90" i="20"/>
  <c r="X115" i="20"/>
  <c r="X140" i="20"/>
  <c r="X183" i="20" l="1"/>
  <c r="G172" i="20" l="1"/>
  <c r="G173" i="20" s="1"/>
  <c r="X169" i="20" s="1"/>
  <c r="G147" i="20"/>
  <c r="G148" i="20" s="1"/>
  <c r="X144" i="20" s="1"/>
  <c r="G122" i="20"/>
  <c r="G123" i="20" s="1"/>
  <c r="X119" i="20" s="1"/>
  <c r="G97" i="20"/>
  <c r="G98" i="20" s="1"/>
  <c r="X94" i="20" s="1"/>
  <c r="G72" i="20"/>
  <c r="G73" i="20" s="1"/>
  <c r="X69" i="20" s="1"/>
  <c r="G60" i="20"/>
  <c r="G61" i="20" s="1"/>
  <c r="X57" i="20" s="1"/>
  <c r="G48" i="20"/>
  <c r="G49" i="20" s="1"/>
  <c r="X45" i="20" s="1"/>
  <c r="G25" i="20"/>
  <c r="G26" i="20" l="1"/>
  <c r="X22" i="20" s="1"/>
  <c r="X185" i="20" s="1"/>
  <c r="V196" i="20" l="1"/>
  <c r="V193" i="20"/>
  <c r="AR170" i="20"/>
  <c r="AR201" i="20" l="1"/>
  <c r="G5" i="2"/>
  <c r="C2" i="2"/>
  <c r="K7" i="5" l="1"/>
  <c r="K17" i="5"/>
  <c r="J34" i="2"/>
  <c r="J35" i="2"/>
  <c r="J36" i="2"/>
  <c r="J37" i="2"/>
  <c r="J38" i="2"/>
  <c r="J39" i="2"/>
  <c r="J40" i="2"/>
  <c r="J33" i="2"/>
  <c r="E36" i="16"/>
  <c r="D36" i="16"/>
  <c r="I32" i="2" s="1"/>
  <c r="J32" i="2" s="1"/>
  <c r="J52" i="2"/>
  <c r="J49" i="2"/>
  <c r="J48" i="2"/>
  <c r="J44" i="2"/>
  <c r="J45" i="2"/>
  <c r="J43" i="2"/>
  <c r="J25" i="2"/>
  <c r="J26" i="2"/>
  <c r="J27" i="2"/>
  <c r="J28" i="2"/>
  <c r="J24" i="2"/>
  <c r="J21" i="2"/>
  <c r="F8" i="21"/>
  <c r="F7" i="21"/>
  <c r="AT25" i="21"/>
  <c r="V17" i="21"/>
  <c r="AV16" i="21"/>
  <c r="AV190" i="20"/>
  <c r="G7" i="2"/>
  <c r="G11" i="14"/>
  <c r="G16" i="14" s="1"/>
  <c r="E19" i="16"/>
  <c r="D49" i="19"/>
  <c r="C49" i="19"/>
  <c r="D45" i="19"/>
  <c r="C45" i="19"/>
  <c r="D38" i="19"/>
  <c r="C38" i="19"/>
  <c r="D26" i="19"/>
  <c r="C26" i="19"/>
  <c r="E23" i="18"/>
  <c r="D23" i="18"/>
  <c r="E18" i="18"/>
  <c r="E24" i="18" s="1"/>
  <c r="D18" i="18"/>
  <c r="D24" i="18" s="1"/>
  <c r="E15" i="18"/>
  <c r="D15" i="18"/>
  <c r="E53" i="17"/>
  <c r="E47" i="17"/>
  <c r="E44" i="17"/>
  <c r="E40" i="17"/>
  <c r="E37" i="17"/>
  <c r="E55" i="17" s="1"/>
  <c r="B23" i="17"/>
  <c r="B22" i="17"/>
  <c r="B21" i="17"/>
  <c r="B20" i="17"/>
  <c r="B19" i="17"/>
  <c r="E37" i="16"/>
  <c r="D37" i="16"/>
  <c r="E35" i="16"/>
  <c r="D35" i="16"/>
  <c r="I31" i="2" s="1"/>
  <c r="J31" i="2" s="1"/>
  <c r="G14" i="16"/>
  <c r="E22" i="16" s="1"/>
  <c r="B4" i="16"/>
  <c r="C59" i="15"/>
  <c r="E53" i="15"/>
  <c r="C37" i="15"/>
  <c r="C36" i="15"/>
  <c r="C35" i="15"/>
  <c r="I28" i="15"/>
  <c r="K27" i="15"/>
  <c r="I26" i="15"/>
  <c r="K25" i="15"/>
  <c r="I25" i="15"/>
  <c r="C21" i="15"/>
  <c r="I19" i="15"/>
  <c r="H18" i="15"/>
  <c r="E47" i="15" s="1"/>
  <c r="H45" i="15" s="1"/>
  <c r="H53" i="15" s="1"/>
  <c r="I16" i="15"/>
  <c r="I15" i="15"/>
  <c r="I14" i="15"/>
  <c r="I13" i="15"/>
  <c r="F30" i="14"/>
  <c r="F32" i="14" s="1"/>
  <c r="E16" i="14"/>
  <c r="D16" i="14"/>
  <c r="I11" i="14"/>
  <c r="I17" i="14" s="1"/>
  <c r="C11" i="14"/>
  <c r="O114" i="13"/>
  <c r="P114" i="13" s="1"/>
  <c r="G118" i="13" s="1"/>
  <c r="M118" i="13" s="1"/>
  <c r="I58" i="2" s="1"/>
  <c r="J58" i="2" s="1"/>
  <c r="C108" i="13"/>
  <c r="B108" i="13"/>
  <c r="C107" i="13"/>
  <c r="B107" i="13"/>
  <c r="P100" i="13"/>
  <c r="P99" i="13"/>
  <c r="P98" i="13"/>
  <c r="P97" i="13"/>
  <c r="O95" i="13"/>
  <c r="P95" i="13" s="1"/>
  <c r="G104" i="13" s="1"/>
  <c r="R91" i="13"/>
  <c r="T90" i="13"/>
  <c r="R89" i="13"/>
  <c r="C89" i="13"/>
  <c r="B89" i="13"/>
  <c r="C88" i="13"/>
  <c r="B88" i="13"/>
  <c r="R85" i="13"/>
  <c r="Q84" i="13"/>
  <c r="R84" i="13" s="1"/>
  <c r="S83" i="13"/>
  <c r="V82" i="13"/>
  <c r="S82" i="13"/>
  <c r="Q81" i="13"/>
  <c r="P81" i="13"/>
  <c r="Q80" i="13"/>
  <c r="P80" i="13"/>
  <c r="V77" i="13"/>
  <c r="C74" i="13"/>
  <c r="B74" i="13"/>
  <c r="N64" i="13"/>
  <c r="K64" i="13"/>
  <c r="K63" i="13"/>
  <c r="P63" i="13" s="1"/>
  <c r="S62" i="13"/>
  <c r="K62" i="13"/>
  <c r="P62" i="13" s="1"/>
  <c r="K58" i="13"/>
  <c r="K57" i="13"/>
  <c r="K56" i="13"/>
  <c r="K55" i="13"/>
  <c r="K54" i="13"/>
  <c r="K53" i="13"/>
  <c r="K52" i="13"/>
  <c r="K51" i="13"/>
  <c r="Q50" i="13"/>
  <c r="K50" i="13"/>
  <c r="K49" i="13"/>
  <c r="K48" i="13"/>
  <c r="O43" i="13"/>
  <c r="J50" i="13" s="1"/>
  <c r="K43" i="13"/>
  <c r="L43" i="13" s="1"/>
  <c r="N58" i="13" s="1"/>
  <c r="O36" i="13"/>
  <c r="O75" i="13" s="1"/>
  <c r="O90" i="13" s="1"/>
  <c r="O109" i="13" s="1"/>
  <c r="C35" i="13"/>
  <c r="B35" i="13"/>
  <c r="P28" i="13"/>
  <c r="P27" i="13"/>
  <c r="P26" i="13"/>
  <c r="P25" i="13"/>
  <c r="P23" i="13"/>
  <c r="P22" i="13"/>
  <c r="B16" i="13"/>
  <c r="C15" i="13"/>
  <c r="B15" i="13"/>
  <c r="K10" i="13"/>
  <c r="A3" i="18"/>
  <c r="H52" i="2"/>
  <c r="H20" i="2"/>
  <c r="H19" i="2"/>
  <c r="H15" i="2"/>
  <c r="L107" i="12"/>
  <c r="L78" i="12"/>
  <c r="H45" i="2"/>
  <c r="C14" i="12"/>
  <c r="C27" i="12"/>
  <c r="C36" i="12"/>
  <c r="H43" i="2"/>
  <c r="H38" i="2"/>
  <c r="H37" i="2"/>
  <c r="H31" i="2"/>
  <c r="H55" i="12"/>
  <c r="C53" i="12"/>
  <c r="L51" i="12"/>
  <c r="C49" i="12"/>
  <c r="C40" i="12"/>
  <c r="C41" i="12"/>
  <c r="H30" i="12"/>
  <c r="L30" i="12" s="1"/>
  <c r="C28" i="12"/>
  <c r="H16" i="12"/>
  <c r="G32" i="13" l="1"/>
  <c r="I104" i="13"/>
  <c r="M104" i="13" s="1"/>
  <c r="I55" i="2" s="1"/>
  <c r="J55" i="2" s="1"/>
  <c r="I18" i="15"/>
  <c r="C50" i="19"/>
  <c r="E85" i="13"/>
  <c r="J85" i="13" s="1"/>
  <c r="I20" i="2" s="1"/>
  <c r="J20" i="2" s="1"/>
  <c r="D50" i="19"/>
  <c r="H24" i="12"/>
  <c r="L16" i="12"/>
  <c r="L24" i="12" s="1"/>
  <c r="H18" i="2"/>
  <c r="H21" i="2"/>
  <c r="K21" i="2" s="1"/>
  <c r="H28" i="2"/>
  <c r="K28" i="2" s="1"/>
  <c r="H48" i="2"/>
  <c r="K48" i="2" s="1"/>
  <c r="H49" i="2"/>
  <c r="K49" i="2" s="1"/>
  <c r="H55" i="2"/>
  <c r="K55" i="2" s="1"/>
  <c r="K37" i="2"/>
  <c r="K31" i="2"/>
  <c r="K52" i="2"/>
  <c r="K38" i="2"/>
  <c r="H58" i="2"/>
  <c r="K58" i="2" s="1"/>
  <c r="K43" i="2"/>
  <c r="I32" i="13"/>
  <c r="P64" i="13"/>
  <c r="P65" i="13" s="1"/>
  <c r="K20" i="2"/>
  <c r="K45" i="2"/>
  <c r="H26" i="2"/>
  <c r="K26" i="2" s="1"/>
  <c r="C28" i="16"/>
  <c r="E15" i="21"/>
  <c r="J49" i="13"/>
  <c r="J54" i="13"/>
  <c r="J52" i="13"/>
  <c r="J58" i="13"/>
  <c r="P58" i="13" s="1"/>
  <c r="J56" i="13"/>
  <c r="J51" i="13"/>
  <c r="J53" i="13"/>
  <c r="J55" i="13"/>
  <c r="J57" i="13"/>
  <c r="J48" i="13"/>
  <c r="I29" i="15"/>
  <c r="I20" i="15"/>
  <c r="I21" i="15" s="1"/>
  <c r="I22" i="15" s="1"/>
  <c r="K62" i="15"/>
  <c r="I22" i="14"/>
  <c r="T87" i="13" s="1"/>
  <c r="S53" i="13" s="1"/>
  <c r="M32" i="13"/>
  <c r="I18" i="2" s="1"/>
  <c r="J18" i="2" s="1"/>
  <c r="N48" i="13"/>
  <c r="N49" i="13"/>
  <c r="P49" i="13" s="1"/>
  <c r="N50" i="13"/>
  <c r="P50" i="13" s="1"/>
  <c r="N51" i="13"/>
  <c r="N52" i="13"/>
  <c r="N53" i="13"/>
  <c r="N54" i="13"/>
  <c r="P54" i="13" s="1"/>
  <c r="N55" i="13"/>
  <c r="N56" i="13"/>
  <c r="N57" i="13"/>
  <c r="H43" i="15"/>
  <c r="H42" i="15" s="1"/>
  <c r="I42" i="15" s="1"/>
  <c r="H40" i="2"/>
  <c r="K40" i="2" s="1"/>
  <c r="H44" i="2"/>
  <c r="K44" i="2" s="1"/>
  <c r="H32" i="2"/>
  <c r="K32" i="2" s="1"/>
  <c r="H33" i="2"/>
  <c r="K33" i="2" s="1"/>
  <c r="P56" i="13" l="1"/>
  <c r="P51" i="13"/>
  <c r="K18" i="2"/>
  <c r="H27" i="2"/>
  <c r="K27" i="2" s="1"/>
  <c r="AR193" i="20"/>
  <c r="AR194" i="20" s="1"/>
  <c r="P53" i="13"/>
  <c r="P55" i="13"/>
  <c r="G21" i="21"/>
  <c r="AT5" i="21"/>
  <c r="AR19" i="21"/>
  <c r="AR20" i="21" s="1"/>
  <c r="G22" i="21"/>
  <c r="G23" i="21" s="1"/>
  <c r="P52" i="13"/>
  <c r="P57" i="13"/>
  <c r="I30" i="15"/>
  <c r="I31" i="15" s="1"/>
  <c r="I32" i="15" s="1"/>
  <c r="I34" i="15" s="1"/>
  <c r="I36" i="15" s="1"/>
  <c r="I57" i="15"/>
  <c r="I55" i="15"/>
  <c r="I56" i="15" s="1"/>
  <c r="Q48" i="13"/>
  <c r="P48" i="13"/>
  <c r="H36" i="2"/>
  <c r="K36" i="2" s="1"/>
  <c r="H39" i="2"/>
  <c r="K39" i="2" s="1"/>
  <c r="AR190" i="20" l="1"/>
  <c r="I58" i="15"/>
  <c r="K35" i="15"/>
  <c r="I15" i="2"/>
  <c r="J15" i="2" s="1"/>
  <c r="K15" i="2" s="1"/>
  <c r="K14" i="2" s="1"/>
  <c r="H35" i="2"/>
  <c r="K35" i="2" s="1"/>
  <c r="H34" i="2"/>
  <c r="AR23" i="21"/>
  <c r="AR16" i="21"/>
  <c r="P60" i="13"/>
  <c r="P66" i="13" s="1"/>
  <c r="I19" i="2" s="1"/>
  <c r="J19" i="2" s="1"/>
  <c r="K19" i="2" s="1"/>
  <c r="I37" i="15"/>
  <c r="I38" i="15" s="1"/>
  <c r="J10" i="15" s="1"/>
  <c r="I59" i="15"/>
  <c r="I60" i="15" s="1"/>
  <c r="J40" i="15" s="1"/>
  <c r="K38" i="15" l="1"/>
  <c r="K36" i="15" s="1"/>
  <c r="K34" i="15" s="1"/>
  <c r="K32" i="15" s="1"/>
  <c r="K30" i="15" s="1"/>
  <c r="K29" i="15" s="1"/>
  <c r="K28" i="15" s="1"/>
  <c r="L28" i="15" s="1"/>
  <c r="D8" i="5"/>
  <c r="R31" i="2"/>
  <c r="X9" i="21"/>
  <c r="AT23" i="21"/>
  <c r="V194" i="20"/>
  <c r="K24" i="15"/>
  <c r="K23" i="15" s="1"/>
  <c r="J62" i="15"/>
  <c r="G11" i="3" s="1"/>
  <c r="K47" i="2"/>
  <c r="D18" i="5" s="1"/>
  <c r="G18" i="5" l="1"/>
  <c r="H18" i="5"/>
  <c r="I18" i="5"/>
  <c r="F18" i="5"/>
  <c r="J18" i="5"/>
  <c r="S28" i="2"/>
  <c r="S27" i="2"/>
  <c r="R28" i="2"/>
  <c r="R27" i="2"/>
  <c r="J8" i="5"/>
  <c r="G8" i="5"/>
  <c r="H8" i="5"/>
  <c r="E8" i="5"/>
  <c r="I8" i="5"/>
  <c r="F8" i="5"/>
  <c r="V16" i="21"/>
  <c r="V20" i="21"/>
  <c r="V22" i="21" s="1"/>
  <c r="V19" i="21"/>
  <c r="L12" i="15"/>
  <c r="K17" i="15"/>
  <c r="L16" i="15"/>
  <c r="K34" i="2" l="1"/>
  <c r="K57" i="2"/>
  <c r="K23" i="5"/>
  <c r="K21" i="5"/>
  <c r="K19" i="5"/>
  <c r="K15" i="5"/>
  <c r="K13" i="5"/>
  <c r="K11" i="5"/>
  <c r="K9" i="5"/>
  <c r="K54" i="2" l="1"/>
  <c r="D22" i="5" s="1"/>
  <c r="H22" i="5" s="1"/>
  <c r="D24" i="5"/>
  <c r="K51" i="2"/>
  <c r="D20" i="5" l="1"/>
  <c r="F20" i="5" s="1"/>
  <c r="I24" i="5"/>
  <c r="G24" i="5"/>
  <c r="J24" i="5"/>
  <c r="F24" i="5"/>
  <c r="H24" i="5"/>
  <c r="I22" i="5"/>
  <c r="F22" i="5"/>
  <c r="G22" i="5"/>
  <c r="J22" i="5"/>
  <c r="K42" i="2"/>
  <c r="G20" i="5" l="1"/>
  <c r="I20" i="5"/>
  <c r="J20" i="5"/>
  <c r="H20" i="5"/>
  <c r="K30" i="2"/>
  <c r="D16" i="5"/>
  <c r="D14" i="5" l="1"/>
  <c r="J14" i="5" s="1"/>
  <c r="J16" i="5"/>
  <c r="I16" i="5"/>
  <c r="F16" i="5"/>
  <c r="H16" i="5"/>
  <c r="G16" i="5"/>
  <c r="F14" i="5" l="1"/>
  <c r="H14" i="5"/>
  <c r="I14" i="5"/>
  <c r="G14" i="5"/>
  <c r="K17" i="2"/>
  <c r="D10" i="5" s="1"/>
  <c r="H10" i="5" l="1"/>
  <c r="G10" i="5"/>
  <c r="J10" i="5"/>
  <c r="F10" i="5"/>
  <c r="I10" i="5"/>
  <c r="E10" i="5"/>
  <c r="H11" i="3" l="1" a="1"/>
  <c r="H11" i="3" s="1"/>
  <c r="S79" i="13" l="1"/>
  <c r="S54" i="13" s="1"/>
  <c r="I11" i="3"/>
  <c r="H24" i="2" l="1"/>
  <c r="K24" i="2" s="1"/>
  <c r="F47" i="12" l="1"/>
  <c r="N47" i="12" s="1"/>
  <c r="H25" i="2" l="1"/>
  <c r="K25" i="2" s="1"/>
  <c r="K23" i="2" s="1"/>
  <c r="D12" i="5" s="1"/>
  <c r="J59" i="2" l="1"/>
  <c r="M40" i="2" s="1"/>
  <c r="I12" i="5"/>
  <c r="I26" i="5" s="1"/>
  <c r="F12" i="5"/>
  <c r="F26" i="5" s="1"/>
  <c r="J12" i="5"/>
  <c r="J26" i="5" s="1"/>
  <c r="G12" i="5"/>
  <c r="G26" i="5" s="1"/>
  <c r="D26" i="5"/>
  <c r="H12" i="5"/>
  <c r="H26" i="5" s="1"/>
  <c r="E12" i="5"/>
  <c r="E26" i="5" s="1"/>
  <c r="M24" i="2" l="1"/>
  <c r="M32" i="2"/>
  <c r="M14" i="2"/>
  <c r="M17" i="2"/>
  <c r="M30" i="2"/>
  <c r="M57" i="2"/>
  <c r="G14" i="3"/>
  <c r="G16" i="3" s="1"/>
  <c r="M44" i="2"/>
  <c r="M55" i="2"/>
  <c r="K74" i="2"/>
  <c r="M23" i="2"/>
  <c r="M18" i="2"/>
  <c r="M36" i="2"/>
  <c r="M15" i="2"/>
  <c r="M66" i="2"/>
  <c r="Q20" i="2" s="1"/>
  <c r="M26" i="2"/>
  <c r="M54" i="2"/>
  <c r="M35" i="2"/>
  <c r="M58" i="2"/>
  <c r="M27" i="2"/>
  <c r="M25" i="2"/>
  <c r="M39" i="2"/>
  <c r="M33" i="2"/>
  <c r="M52" i="2"/>
  <c r="M31" i="2"/>
  <c r="M37" i="2"/>
  <c r="M38" i="2"/>
  <c r="M28" i="2"/>
  <c r="M42" i="2"/>
  <c r="M19" i="2"/>
  <c r="M48" i="2"/>
  <c r="M20" i="2"/>
  <c r="M21" i="2"/>
  <c r="M34" i="2"/>
  <c r="M49" i="2"/>
  <c r="M45" i="2"/>
  <c r="M43" i="2"/>
  <c r="M51" i="2"/>
  <c r="M47" i="2"/>
  <c r="G25" i="5"/>
  <c r="H25" i="5"/>
  <c r="J25" i="5"/>
  <c r="F25" i="5"/>
  <c r="E25" i="5"/>
  <c r="E27" i="5" s="1"/>
  <c r="E28" i="5"/>
  <c r="F28" i="5" s="1"/>
  <c r="G28" i="5" s="1"/>
  <c r="H28" i="5" s="1"/>
  <c r="I28" i="5" s="1"/>
  <c r="J28" i="5" s="1"/>
  <c r="I25" i="5"/>
  <c r="F27" i="5" l="1"/>
  <c r="G27" i="5" s="1"/>
  <c r="H27" i="5" s="1"/>
  <c r="I27" i="5" s="1"/>
  <c r="J27" i="5"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<sst xmlns="http://schemas.openxmlformats.org/spreadsheetml/2006/main" count="1392" uniqueCount="622">
  <si>
    <t>Bancos</t>
  </si>
  <si>
    <t>B.D.I.</t>
  </si>
  <si>
    <t>Encargos Sociais</t>
  </si>
  <si>
    <t>Item</t>
  </si>
  <si>
    <t>Código</t>
  </si>
  <si>
    <t>Banco</t>
  </si>
  <si>
    <t>Descrição</t>
  </si>
  <si>
    <t>Und</t>
  </si>
  <si>
    <t>Quant.</t>
  </si>
  <si>
    <t>Valor Unit com BDI</t>
  </si>
  <si>
    <t>Total</t>
  </si>
  <si>
    <t xml:space="preserve"> 1 </t>
  </si>
  <si>
    <t>SERVIÇOS PRELIMINARES</t>
  </si>
  <si>
    <t>KM</t>
  </si>
  <si>
    <t>SINAPI</t>
  </si>
  <si>
    <t>PLACA DE OBRA EM CHAPA DE ACO GALVANIZADO</t>
  </si>
  <si>
    <t>m²</t>
  </si>
  <si>
    <t>und</t>
  </si>
  <si>
    <t>mês</t>
  </si>
  <si>
    <t>Administração Local</t>
  </si>
  <si>
    <t xml:space="preserve"> 2 </t>
  </si>
  <si>
    <t>Recomposição de Base</t>
  </si>
  <si>
    <t>m³</t>
  </si>
  <si>
    <t>tkm</t>
  </si>
  <si>
    <t xml:space="preserve"> 3 </t>
  </si>
  <si>
    <t>PAVIMENTAÇÃO EM TSD</t>
  </si>
  <si>
    <t xml:space="preserve"> 3.1 </t>
  </si>
  <si>
    <t>t</t>
  </si>
  <si>
    <t>Imprimação com asfalto diluído</t>
  </si>
  <si>
    <t>Tratamento superficial duplo com emulsão - brita comercial</t>
  </si>
  <si>
    <t>TRANSPORTE COMERCIAL DE BRITA E/OU AREIA</t>
  </si>
  <si>
    <t>Capa selante - areia comercial</t>
  </si>
  <si>
    <t xml:space="preserve"> 4 </t>
  </si>
  <si>
    <t>SINALIZAÇÃO</t>
  </si>
  <si>
    <t>un</t>
  </si>
  <si>
    <t>UN</t>
  </si>
  <si>
    <t>DRENAGEM SUPERFICIAL</t>
  </si>
  <si>
    <t>SINALIZAÇÃO DA OBRA</t>
  </si>
  <si>
    <t>SERVIÇOS COMPLEMENTARES</t>
  </si>
  <si>
    <t>Total Geral</t>
  </si>
  <si>
    <t>QUADRO RESUMO</t>
  </si>
  <si>
    <t>ITEM</t>
  </si>
  <si>
    <t>DESCRIÇÃO</t>
  </si>
  <si>
    <t>R$ Total</t>
  </si>
  <si>
    <t>1.0</t>
  </si>
  <si>
    <t>Encargos Sociais (Não Desonerado):</t>
  </si>
  <si>
    <t>H</t>
  </si>
  <si>
    <t>km</t>
  </si>
  <si>
    <t xml:space="preserve"> 2.1 </t>
  </si>
  <si>
    <t>A</t>
  </si>
  <si>
    <t>E9541</t>
  </si>
  <si>
    <t>D</t>
  </si>
  <si>
    <t>E9524</t>
  </si>
  <si>
    <t>E9579</t>
  </si>
  <si>
    <t>E9509</t>
  </si>
  <si>
    <t>E9558</t>
  </si>
  <si>
    <t>E9577</t>
  </si>
  <si>
    <t>C</t>
  </si>
  <si>
    <t>E9762</t>
  </si>
  <si>
    <t>E</t>
  </si>
  <si>
    <t>B</t>
  </si>
  <si>
    <t>kg</t>
  </si>
  <si>
    <t>l</t>
  </si>
  <si>
    <t>L</t>
  </si>
  <si>
    <t>m</t>
  </si>
  <si>
    <t>Planilha Orçamentária Total</t>
  </si>
  <si>
    <t>Cronograma Físico e Financeiro</t>
  </si>
  <si>
    <t>Total Por Etapa</t>
  </si>
  <si>
    <t>30 DIAS</t>
  </si>
  <si>
    <t>60 DIAS</t>
  </si>
  <si>
    <t>Porcentagem</t>
  </si>
  <si>
    <t>Custo</t>
  </si>
  <si>
    <t>Porcentagem Acumulado</t>
  </si>
  <si>
    <t>Custo Acumulado</t>
  </si>
  <si>
    <t xml:space="preserve">* Para cálculo do BDI, deverá ser adotada a seguinte fórmula: </t>
  </si>
  <si>
    <t>BDI= (((1+AC+S+R+G)*(1+DF)*(1+L))/(1-I))-1</t>
  </si>
  <si>
    <t>Onde:</t>
  </si>
  <si>
    <t>AC</t>
  </si>
  <si>
    <t>DF</t>
  </si>
  <si>
    <t>R</t>
  </si>
  <si>
    <t>I</t>
  </si>
  <si>
    <t>Despesas financeiras</t>
  </si>
  <si>
    <t>DISCRIMINAÇÃO</t>
  </si>
  <si>
    <t>(%)</t>
  </si>
  <si>
    <t>ADMINISTRAÇÃO CENTRAL</t>
  </si>
  <si>
    <t>Administração central</t>
  </si>
  <si>
    <t>Total AC =</t>
  </si>
  <si>
    <t>DESPESAS FINANCEIRAS</t>
  </si>
  <si>
    <t>Total DF =</t>
  </si>
  <si>
    <t>S, R e G</t>
  </si>
  <si>
    <t>SEGURO, RISCO E GARANTIA DO EMPREENDIMENTO</t>
  </si>
  <si>
    <t>taxa de riscos</t>
  </si>
  <si>
    <t>Total R=</t>
  </si>
  <si>
    <t>LUCRO</t>
  </si>
  <si>
    <t>Lucro bruto</t>
  </si>
  <si>
    <t>Total L =</t>
  </si>
  <si>
    <t>TRIBUTOS</t>
  </si>
  <si>
    <t>PIS</t>
  </si>
  <si>
    <t>COFINS</t>
  </si>
  <si>
    <t>ISSQN</t>
  </si>
  <si>
    <t>CPRB</t>
  </si>
  <si>
    <t>Total I =</t>
  </si>
  <si>
    <t>TOTAL (BDI) =</t>
  </si>
  <si>
    <t>CÓDIGO</t>
  </si>
  <si>
    <t>HORISTA %</t>
  </si>
  <si>
    <t>MENSALISTA %</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</si>
  <si>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</si>
  <si>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</si>
  <si>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</si>
  <si>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</si>
  <si>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</si>
  <si>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</si>
  <si>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</si>
  <si>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</si>
  <si>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</si>
  <si>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</si>
  <si>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</si>
  <si>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</si>
  <si>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</si>
  <si>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</si>
  <si>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</si>
  <si>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</si>
  <si>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</si>
  <si>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</si>
  <si>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</si>
  <si>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0,00</t>
  </si>
  <si>
    <t>TOTAL</t>
  </si>
  <si>
    <t>GRUPO B</t>
  </si>
  <si>
    <t>B1</t>
  </si>
  <si>
    <t>REPOUSO SEMANAL REMUNERADO</t>
  </si>
  <si>
    <t>B2</t>
  </si>
  <si>
    <t>FERIADOS</t>
  </si>
  <si>
    <t>B3</t>
  </si>
  <si>
    <t>AUXÍLIO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</si>
  <si>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</si>
  <si>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</si>
  <si>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</si>
  <si>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</si>
  <si>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</si>
  <si>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</si>
  <si>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</si>
  <si>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</si>
  <si>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</si>
  <si>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</si>
  <si>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</si>
  <si>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</si>
  <si>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</si>
  <si>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</si>
  <si>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TOTAL DOS ENCARGOS SOCIAIS QUE RECEBEM INCIDÊNCIAS DE A</t>
  </si>
  <si>
    <t>GRUPO C</t>
  </si>
  <si>
    <t>C1</t>
  </si>
  <si>
    <t>AVISO PRÉVIO INDENIZADO</t>
  </si>
  <si>
    <t>C2</t>
  </si>
  <si>
    <t>AVISO PRÉVIO TRABALHADO</t>
  </si>
  <si>
    <t>C3</t>
  </si>
  <si>
    <t>FÉRIAS (INDENIZADAS)</t>
  </si>
  <si>
    <t>C4</t>
  </si>
  <si>
    <t>DEPÓSITO RESCISÃO SEM JUSTA CAUSA</t>
  </si>
  <si>
    <t>C5</t>
  </si>
  <si>
    <t>INDENIZAÇÃO ADICIONAL</t>
  </si>
  <si>
    <t>TOTAL DOS ENCARGOS SOCIAIS QUE NÃO RECEBEM INCIDÊNCIAS GLOBAIS DE A</t>
  </si>
  <si>
    <t>GRUPO D</t>
  </si>
  <si>
    <t>D1</t>
  </si>
  <si>
    <t>REINCIDÊNCIA DE GRUPO A SOBRE GRUPO B</t>
  </si>
  <si>
    <t>D2</t>
  </si>
  <si>
    <t>REINCIDÊNCIA DE GRUPO A SOBRE AVISO PRÉVIO TRABALHADO E REINCIDÊNCIA DO FGTS SOBRE AVISO PRÉVIO INDENIZADO</t>
  </si>
  <si>
    <t>TOTAL (A+B+C+D)</t>
  </si>
  <si>
    <t>MOBILIZAÇÃO E DESMOBILIZAÇÃO</t>
  </si>
  <si>
    <t>UND</t>
  </si>
  <si>
    <t>Limpeza de ruas (varrição e remoção de entulhos)</t>
  </si>
  <si>
    <t>E9571</t>
  </si>
  <si>
    <t>E9685</t>
  </si>
  <si>
    <t>h</t>
  </si>
  <si>
    <t>90 DIAS</t>
  </si>
  <si>
    <t>120 DIAS</t>
  </si>
  <si>
    <t>150 DIAS</t>
  </si>
  <si>
    <t>180 DIAS</t>
  </si>
  <si>
    <t/>
  </si>
  <si>
    <t>Aquisição de asfalto diluído tipo CM-30 (BDI de materiais)</t>
  </si>
  <si>
    <t>Aquisição de emulsão asfáltica RR-2C (BDI de materiais)</t>
  </si>
  <si>
    <t>Transporte de asfalto diluído tipo CM-30 - rodovia pavimentada (BDI de materiais)</t>
  </si>
  <si>
    <t>Transporte de emulsão asfáltica tipo RR-2C - rodovia pavimentada (BDI de materiais)</t>
  </si>
  <si>
    <t>5.1</t>
  </si>
  <si>
    <t>5.2</t>
  </si>
  <si>
    <t xml:space="preserve"> 3.6</t>
  </si>
  <si>
    <t xml:space="preserve"> 3.8</t>
  </si>
  <si>
    <t xml:space="preserve"> 3.9</t>
  </si>
  <si>
    <t xml:space="preserve"> 3.10</t>
  </si>
  <si>
    <t>3.9</t>
  </si>
  <si>
    <t>3.10</t>
  </si>
  <si>
    <t>4.1</t>
  </si>
  <si>
    <t>4.2</t>
  </si>
  <si>
    <t>6.1</t>
  </si>
  <si>
    <t>Recomposição de Base e sub-base</t>
  </si>
  <si>
    <t xml:space="preserve"> 2.2</t>
  </si>
  <si>
    <t xml:space="preserve"> 2.3</t>
  </si>
  <si>
    <t xml:space="preserve"> 2.4</t>
  </si>
  <si>
    <t xml:space="preserve"> 2.5</t>
  </si>
  <si>
    <t xml:space="preserve"> 3.2</t>
  </si>
  <si>
    <t xml:space="preserve"> 3.3</t>
  </si>
  <si>
    <t xml:space="preserve"> 3.4</t>
  </si>
  <si>
    <t xml:space="preserve"> 3.5</t>
  </si>
  <si>
    <t>2.4</t>
  </si>
  <si>
    <t>2.5</t>
  </si>
  <si>
    <t>3.1</t>
  </si>
  <si>
    <t>3.2</t>
  </si>
  <si>
    <t>Largura</t>
  </si>
  <si>
    <t>7.1</t>
  </si>
  <si>
    <t>6.0</t>
  </si>
  <si>
    <t>7.0</t>
  </si>
  <si>
    <t>4.0</t>
  </si>
  <si>
    <t>VALOR TOTAL</t>
  </si>
  <si>
    <t>8.0</t>
  </si>
  <si>
    <t>8.1</t>
  </si>
  <si>
    <t>1.1</t>
  </si>
  <si>
    <t>1.2</t>
  </si>
  <si>
    <t>1.3</t>
  </si>
  <si>
    <t>1.4</t>
  </si>
  <si>
    <t>1.6</t>
  </si>
  <si>
    <t>2.0</t>
  </si>
  <si>
    <t>ELABORAÇÃO DE PROJETO EXECUTIVO</t>
  </si>
  <si>
    <t>BAIRRO TERRA DO SOLMA-381 AO POVOADO MARIBONDO, COM EXTENSÃO DE 2,937 KM</t>
  </si>
  <si>
    <t>2.1</t>
  </si>
  <si>
    <t>PAVIMENTAÇÃO ASFALTICA EM TSD</t>
  </si>
  <si>
    <t>QUANTIDADE</t>
  </si>
  <si>
    <t>PREÇO TOTAL</t>
  </si>
  <si>
    <t>Barracão de Obras</t>
  </si>
  <si>
    <t>Meio fio de concreto - MFC 05 - areia e brita comerciais -
forma de madeira</t>
  </si>
  <si>
    <t>Execução de sarjeta em  concreto simples larg 30, esp 8 cm</t>
  </si>
  <si>
    <t>SINALIZAÇÃO VERTICAL</t>
  </si>
  <si>
    <t>CONFECÇÃO DE PLACA MODULADA EM AÇO Nº 18, GALVANIZADO, COM PELÍCULA RETRORREFLETIVA TIPO I + III</t>
  </si>
  <si>
    <t>SINALIZAÇÃO HORIZONTAL</t>
  </si>
  <si>
    <t>SINALIZAÇÃO HORIZONTAL COM TINTA RETRO-REFLETIVA A BASE DE RESINA ACRÍLICA COM MICROESFERAS DE VIDRO</t>
  </si>
  <si>
    <t>M²</t>
  </si>
  <si>
    <t>DESM. DEST. LIMPEZA ÁREAS C/ARV. DIAM. ATÉ 0,15 M</t>
  </si>
  <si>
    <t>TRANSPORTE DE MATERIAL - BOTA-FORA, D.M.T. ATÉ 5KM</t>
  </si>
  <si>
    <t>COMPACTAÇÃO DE ATERRO A 100% DO PROCTOR NORMAL</t>
  </si>
  <si>
    <t>REGULARIZACAO  DE SUBLEITO</t>
  </si>
  <si>
    <t>txkm</t>
  </si>
  <si>
    <t>OBRAS DE ARTE CORRENTE</t>
  </si>
  <si>
    <t>SICRO</t>
  </si>
  <si>
    <t>COMP. AUX.</t>
  </si>
  <si>
    <t>COTAÇÃO ANP</t>
  </si>
  <si>
    <t>4.3</t>
  </si>
  <si>
    <t>Descida d'água de aterros tipo rápido - DAR 02 - areia e brita comerciais</t>
  </si>
  <si>
    <t>Objeto: Execução dos serviços de pavimentação com aplicação de revestimento asfáltico com tratamento superficial duplo - TSD, no município de Santo Antônio dos Lopes - MA</t>
  </si>
  <si>
    <t xml:space="preserve">Horista: 115,66%
</t>
  </si>
  <si>
    <t>Mensalista: 73,48%</t>
  </si>
  <si>
    <t xml:space="preserve">Escavação, carga e transporte de material de 1ª categoria - DMT de 800 a 1.000 m - caminho de serviço em leito natural - com carregadeira e caminhão basculante de 14 m³
</t>
  </si>
  <si>
    <t xml:space="preserve"> 3.7</t>
  </si>
  <si>
    <t>Transporte de asfalto diluído tipo CM-30 - rodovia Leito Estradal (BDI de materiais)</t>
  </si>
  <si>
    <t>Transporte de emulsão asfáltica tipo RR-2C - rodovia Leito Estradal (BDI de materiais)</t>
  </si>
  <si>
    <t>Implantar Corpo de BDTC Ø 0,80m</t>
  </si>
  <si>
    <t>Implantar Boca de BDTC Ø 0,80m</t>
  </si>
  <si>
    <t>OBRA:</t>
  </si>
  <si>
    <t>OBSERVAÇÕES:</t>
  </si>
  <si>
    <t>EXECUÇÃO DOS SERVIÇOS DE PAVIMENTAÇÃO COM APLICAÇÃO DE REVESTIMENTO ASFÁLTICO COM TRATAMENTO SUPERFICIAL DUPLO - TSD.</t>
  </si>
  <si>
    <t>Banco:</t>
  </si>
  <si>
    <t>B.D.I.:</t>
  </si>
  <si>
    <t>Encargos Sociais:</t>
  </si>
  <si>
    <t>COMPANHIA DE DESENVOLVIMENTO DO VALE DO SÃO FRANCISCO – 8ª SUPERINTENDÊNCIA REGIONAL</t>
  </si>
  <si>
    <t>Memoria de Calculo</t>
  </si>
  <si>
    <t>X</t>
  </si>
  <si>
    <t>=</t>
  </si>
  <si>
    <t>LARGURA</t>
  </si>
  <si>
    <t>COMPRIMENTO</t>
  </si>
  <si>
    <t>ÁREA</t>
  </si>
  <si>
    <t>QUANTIDADE ESTIMADA</t>
  </si>
  <si>
    <t>QUANTIDADE (LADOS)</t>
  </si>
  <si>
    <t>ESPESSURA</t>
  </si>
  <si>
    <t>DMT</t>
  </si>
  <si>
    <t>Não Desonerado: Horista: 115,66% Mensalista: 73,48%</t>
  </si>
  <si>
    <t>DADOS</t>
  </si>
  <si>
    <t>2.2</t>
  </si>
  <si>
    <t>2.3</t>
  </si>
  <si>
    <t>3.7</t>
  </si>
  <si>
    <t>3.3</t>
  </si>
  <si>
    <t>3.4</t>
  </si>
  <si>
    <t>3.5</t>
  </si>
  <si>
    <t>3.6</t>
  </si>
  <si>
    <t>LADOS</t>
  </si>
  <si>
    <t xml:space="preserve">QUANTIDADE </t>
  </si>
  <si>
    <t>CONVENENTE:</t>
  </si>
  <si>
    <t>CONCEDENTE:</t>
  </si>
  <si>
    <t>PREFEITURA MUNICIPAL DE SANTO ANTÔNIO DOS LOPES - MA</t>
  </si>
  <si>
    <t>RELATÓRIO DE COMPOSIÇÕES DE CUSTOS UNITÁRIOS</t>
  </si>
  <si>
    <t>PLACA INDICATIVA DA OBRA (2,50 X 5,00)</t>
  </si>
  <si>
    <t>Ref :</t>
  </si>
  <si>
    <t>Moeda : R$</t>
  </si>
  <si>
    <t>UNIDADE</t>
  </si>
  <si>
    <t>COMPOSIÇÃO ANALÍTICA</t>
  </si>
  <si>
    <t>M2</t>
  </si>
  <si>
    <t xml:space="preserve">MÃO-DE-OBRA </t>
  </si>
  <si>
    <t>QTD</t>
  </si>
  <si>
    <t>CUSTO UNIT</t>
  </si>
  <si>
    <t>CUSTO TOTAL</t>
  </si>
  <si>
    <t>Carpinteiro de formas com encargos complementares</t>
  </si>
  <si>
    <t>Servente com encargos complementares</t>
  </si>
  <si>
    <t>MATERIAL</t>
  </si>
  <si>
    <t>Peça de madeira de lei 2,5x7,5cm (1x3"), não aparelhada</t>
  </si>
  <si>
    <t>Peça de madeira nativa/regional 7,5x7,5cm (3x3) não aparelhada</t>
  </si>
  <si>
    <t>Placa de obra (para construção civil) em chapa de aço galvanizada n22 , pintada</t>
  </si>
  <si>
    <t>m2</t>
  </si>
  <si>
    <t>prego polido com cabeça 18x30</t>
  </si>
  <si>
    <t>EQUIPAMENTO</t>
  </si>
  <si>
    <t>MÃO-DE-OBRA</t>
  </si>
  <si>
    <t>SERV. TERCEIRO</t>
  </si>
  <si>
    <t>RESUMO DA COMPOSIÇÃO</t>
  </si>
  <si>
    <t>Mensalista:</t>
  </si>
  <si>
    <t>UNID</t>
  </si>
  <si>
    <t>horista:</t>
  </si>
  <si>
    <t>unidade:</t>
  </si>
  <si>
    <t>DIESEL (L)</t>
  </si>
  <si>
    <t>R$</t>
  </si>
  <si>
    <t>HORA</t>
  </si>
  <si>
    <t>1L</t>
  </si>
  <si>
    <t>1H</t>
  </si>
  <si>
    <t>Fonte</t>
  </si>
  <si>
    <t>Discriminação</t>
  </si>
  <si>
    <t>DISTÂNCIA (KM) - D</t>
  </si>
  <si>
    <t>TEMPO (H)</t>
  </si>
  <si>
    <t>CUSTO IMPRODUTIVO</t>
  </si>
  <si>
    <t>CUSTO TRANSPORTE R$</t>
  </si>
  <si>
    <t>CUSTO HORÁRIO</t>
  </si>
  <si>
    <t>01. EQUIPAMENTOS</t>
  </si>
  <si>
    <t>(und)</t>
  </si>
  <si>
    <t>(km)</t>
  </si>
  <si>
    <t>(h)</t>
  </si>
  <si>
    <t>(R$)</t>
  </si>
  <si>
    <t>Trator de esteiras - com lãmina (259 kw)</t>
  </si>
  <si>
    <t>Trator agrícola</t>
  </si>
  <si>
    <t>Motoniveladora  (103 kw)</t>
  </si>
  <si>
    <t>E9200</t>
  </si>
  <si>
    <t>Carregadeira de pneus</t>
  </si>
  <si>
    <t>Rolo compactador - Tandem Vibrat.</t>
  </si>
  <si>
    <t>Caminhão basculante - 10m³ - 15t (170 kw)</t>
  </si>
  <si>
    <t>Caminhão tanque - 10.000 l</t>
  </si>
  <si>
    <t>Caminhão tanque distribuidor de asfalto - 6.000 l</t>
  </si>
  <si>
    <t>E9545</t>
  </si>
  <si>
    <t xml:space="preserve">Vibro-Acabadora de Asfalto </t>
  </si>
  <si>
    <t>Tanque de estocagem</t>
  </si>
  <si>
    <t xml:space="preserve">Rolo compactador de pneus </t>
  </si>
  <si>
    <t>Subtotal 1</t>
  </si>
  <si>
    <t>(qnt)</t>
  </si>
  <si>
    <t>P9956</t>
  </si>
  <si>
    <t>Motorista de Caminhão</t>
  </si>
  <si>
    <t>P9845</t>
  </si>
  <si>
    <t>Operador de Máquinas Pesadas</t>
  </si>
  <si>
    <t>P9806</t>
  </si>
  <si>
    <t>Auxiliar administrativo</t>
  </si>
  <si>
    <t>Subtotal 2</t>
  </si>
  <si>
    <t>TOTAL (Sub1  + Sub2)</t>
  </si>
  <si>
    <t>Preço do óleo diese: R$ 4,61 / litro - SINAPI - MA 4221</t>
  </si>
  <si>
    <t>Preço do transporte de equipamento: R$ 3,00 / km - ORSE S03465</t>
  </si>
  <si>
    <t>OBS 1: Considera-se que o caminhão percorra 4,0 km com 1,0 litro de óleo diesel</t>
  </si>
  <si>
    <t>OBS 1: Considera-se que o caminhão percorra 50,0 km em 1 hora (Velocidade média 50km/h)</t>
  </si>
  <si>
    <t>PESSOAL TÉCNICO E ADMINISTRATIVO</t>
  </si>
  <si>
    <t>Engenheiro civil senior com encargos complementares</t>
  </si>
  <si>
    <t>Encarregado de obra com encagos complementares</t>
  </si>
  <si>
    <t>DIVERSOS</t>
  </si>
  <si>
    <t>Solvente diluente a base de aguarras</t>
  </si>
  <si>
    <t>Tinta acrilica premium para piso</t>
  </si>
  <si>
    <t xml:space="preserve"> </t>
  </si>
  <si>
    <t>Tinta a base de resina acrilica, para sinalizacao horizontal viaria</t>
  </si>
  <si>
    <t>Microesferas de vidro para sinalizacao horizontal viaria</t>
  </si>
  <si>
    <t>QUADRO DE COMPOSIÇÃO DE INVESTIMENTO - QCI - GERAL</t>
  </si>
  <si>
    <t xml:space="preserve">PROPOSTA N.º  </t>
  </si>
  <si>
    <t>Investimento total (R$)</t>
  </si>
  <si>
    <t>Recursos Financiamento</t>
  </si>
  <si>
    <t>Contrapartida</t>
  </si>
  <si>
    <t>Outras fontes</t>
  </si>
  <si>
    <t>Local/Data</t>
  </si>
  <si>
    <t>COMPOSIÇÃO DA ELABORAÇÃO DO PROJETO EXECUTIVO</t>
  </si>
  <si>
    <t>LEIS SOCIAIS:</t>
  </si>
  <si>
    <t>%</t>
  </si>
  <si>
    <t>BDI:</t>
  </si>
  <si>
    <t>MÉDIA DE DIAS TRABALHADOS NO MÊS:</t>
  </si>
  <si>
    <t>dias</t>
  </si>
  <si>
    <t>Descrição dos serviços</t>
  </si>
  <si>
    <t>Unid.</t>
  </si>
  <si>
    <t>SINAPI(JUL/21)</t>
  </si>
  <si>
    <r>
      <t>R$</t>
    </r>
    <r>
      <rPr>
        <b/>
        <vertAlign val="subscript"/>
        <sz val="9"/>
        <rFont val="Calibri"/>
        <family val="2"/>
      </rPr>
      <t>UNIT</t>
    </r>
  </si>
  <si>
    <r>
      <t>R$</t>
    </r>
    <r>
      <rPr>
        <b/>
        <vertAlign val="subscript"/>
        <sz val="9"/>
        <rFont val="Calibri"/>
        <family val="2"/>
      </rPr>
      <t>PARCIAL</t>
    </r>
  </si>
  <si>
    <r>
      <t>R$</t>
    </r>
    <r>
      <rPr>
        <b/>
        <vertAlign val="subscript"/>
        <sz val="9"/>
        <rFont val="Calibri"/>
        <family val="2"/>
      </rPr>
      <t>TOTAL</t>
    </r>
  </si>
  <si>
    <t>PRODUTIVIDADE DIÁRIA:</t>
  </si>
  <si>
    <t>PROJETO PLANIALTIMÉTRICO</t>
  </si>
  <si>
    <t>MÃO DE OBRA</t>
  </si>
  <si>
    <t>CAMPO</t>
  </si>
  <si>
    <t>ENGENHEIRO</t>
  </si>
  <si>
    <t>TÉCNICO</t>
  </si>
  <si>
    <t>TOPÓGRAFO</t>
  </si>
  <si>
    <t>AUXILIAR TOPOGRAFIA</t>
  </si>
  <si>
    <t>GABINETE</t>
  </si>
  <si>
    <t>CADISTA/CALCULISTA</t>
  </si>
  <si>
    <t>CUSTO HORÁRIO TOTAL DA MÃO DE OBRA:</t>
  </si>
  <si>
    <t>LOCOMOÇÃO - EQUIPE DE CAMPO</t>
  </si>
  <si>
    <t xml:space="preserve">CAMINHONETE </t>
  </si>
  <si>
    <t>COMBUSTIVEL - DIESEL</t>
  </si>
  <si>
    <t>EQUIPAMENTOS</t>
  </si>
  <si>
    <t>ESTAÇÃO TOTAL CLASSE 2</t>
  </si>
  <si>
    <t>SUBTOTAL DOS MATERIAIS:</t>
  </si>
  <si>
    <t>CUSTO TOTAL DA MÃO DE OBRA + EQUIPAMENTOS:</t>
  </si>
  <si>
    <t>DESPESAS GERAIS E MATERIAIS DE CONSUMO (6,00%)</t>
  </si>
  <si>
    <t>CUSTO TOTAL DA MÃO DE OBRA + EQUIPAMENTOS + DESPESAS GERAIS:</t>
  </si>
  <si>
    <t>SUBTOTAL MENSAL:</t>
  </si>
  <si>
    <t>CUSTO TOTAL DO LEVANTAMENTO PLANIALTIMÉTRICO:</t>
  </si>
  <si>
    <t>ELABORAÇÃO DO ORÇAMENTO, COMPOSIÇÕES UNITÁRIAS DE CUSTO, MEMORIAIS E ESPECIFICAÇÕES</t>
  </si>
  <si>
    <t>EXPRESSO PELA RELAÇÃO: R =  Σ(Qi x P) + DD (1+ A) + CO</t>
  </si>
  <si>
    <t>QUANTIDADE DE DOCUMENTOS DE CADA TIPO (Qi)</t>
  </si>
  <si>
    <t>PREÇO UNITÁRIO DE CADA TIPO DE DOCUMENTO</t>
  </si>
  <si>
    <t xml:space="preserve">         P = CD (1 + ES) (1 + DI) (1 + L) (1 + EF) (1 + I)</t>
  </si>
  <si>
    <t>CUSTO DIRETO DE SALÁRIOS (CD)</t>
  </si>
  <si>
    <t xml:space="preserve">        CD = [(Sm / Nh) x ht]</t>
  </si>
  <si>
    <t xml:space="preserve">        SALÁRIO BRUTO MENSAL (Sm)</t>
  </si>
  <si>
    <t xml:space="preserve">        NÚMERO MÉDIO DE HORAS ÚTEIS POR MÊS (Nh=Nd x J)</t>
  </si>
  <si>
    <t xml:space="preserve">        NÚMERO MÉDIO DE DIAS ÚTEIS POR MÊS DURANTE O ANO (Nd)</t>
  </si>
  <si>
    <t>dia</t>
  </si>
  <si>
    <t xml:space="preserve">        JORNADA DIÁRIA DE TRABALHO (J)</t>
  </si>
  <si>
    <t xml:space="preserve">        QUANTIDADE DE HORAS TRABALHADAS NO SERVIÇO (ht)</t>
  </si>
  <si>
    <t>ENCARGOS SOCIAIS (ES)</t>
  </si>
  <si>
    <t>DESPESAS DIRETAS (DD)</t>
  </si>
  <si>
    <t>TAXA DE ADMINISTRAÇÃO (A)</t>
  </si>
  <si>
    <t>2.6</t>
  </si>
  <si>
    <t>CONTIGÊNCIAS</t>
  </si>
  <si>
    <t>CUSTO TOTAL DA ELABORAÇÃO DO PROJETO:</t>
  </si>
  <si>
    <t>PREÇO UNITÁRIO TOTAL:</t>
  </si>
  <si>
    <t>CUSTO TOTAL DA ELABORAÇÃO DO PROJETO BASÍCO</t>
  </si>
  <si>
    <t xml:space="preserve">                                                          </t>
  </si>
  <si>
    <t>ORÇAMENTO - ANP JULHO/2021</t>
  </si>
  <si>
    <t>Cálculo de Transporte de Material Betuminoso</t>
  </si>
  <si>
    <t xml:space="preserve">Fórmula do DNIT - </t>
  </si>
  <si>
    <t>Índice de Reajustamento IGP-DI - Pavimentação</t>
  </si>
  <si>
    <t>FC = I-I0/I0 +1,00</t>
  </si>
  <si>
    <t xml:space="preserve">Julho2014= </t>
  </si>
  <si>
    <t xml:space="preserve">Julho 2021 = </t>
  </si>
  <si>
    <t xml:space="preserve">FC = </t>
  </si>
  <si>
    <t xml:space="preserve">Custo transporte (CT) </t>
  </si>
  <si>
    <t>Rodovia pav. (RP)</t>
  </si>
  <si>
    <t>Rodovia Não Pav.(RNP)</t>
  </si>
  <si>
    <t>Rodovia Leito Natural (LN)</t>
  </si>
  <si>
    <t>índice de reajuste (FC )</t>
  </si>
  <si>
    <t>BDI (%)</t>
  </si>
  <si>
    <t>ICMS (%)</t>
  </si>
  <si>
    <t>CT= 26,939 + (0,253 x RP) + (0,299 x RNP) + (0,412 x LN)) x FC x (1+BDI/100) / (1-(ICMS/100))</t>
  </si>
  <si>
    <t>Aquisição do CM-30 = (valor do material (tabela ANP)*1000/0,82)+BDI de 15,00%</t>
  </si>
  <si>
    <t>Aquisição do CAP 50 70 = (valor do material (tabela ANP)*1000/0,82)+BDI de 15,00%</t>
  </si>
  <si>
    <t>sem BDI Dif.</t>
  </si>
  <si>
    <t>com BDI Dif.</t>
  </si>
  <si>
    <t xml:space="preserve">CM-30 = </t>
  </si>
  <si>
    <t>Cotação ANP</t>
  </si>
  <si>
    <t xml:space="preserve">CAP-50 70 = </t>
  </si>
  <si>
    <t>COMPOSIÇÃO DE BDI (%)</t>
  </si>
  <si>
    <t>INTERVALO ADMISSÍVEL</t>
  </si>
  <si>
    <t>Item componente do BDI</t>
  </si>
  <si>
    <t>Mínimo</t>
  </si>
  <si>
    <t xml:space="preserve">Médio </t>
  </si>
  <si>
    <t>Máximo</t>
  </si>
  <si>
    <t xml:space="preserve">Administração Central </t>
  </si>
  <si>
    <t>Seguro e Garantia</t>
  </si>
  <si>
    <t>Risco</t>
  </si>
  <si>
    <t>Lucro</t>
  </si>
  <si>
    <t>Tributos (soma dos itens COFINS, ISS e PIS)</t>
  </si>
  <si>
    <t>conforme legislação específica</t>
  </si>
  <si>
    <t>taxa de seguros e garantias</t>
  </si>
  <si>
    <t>PLANILHA DE COMPOSIÇÃO DO BDI PARA MATERIAIS BETUMINOSOS</t>
  </si>
  <si>
    <t>DESCRIMINAÇÃO DAS PARCELAS</t>
  </si>
  <si>
    <t>CONSERVAÇÃO RODOVIÁRIA</t>
  </si>
  <si>
    <t>DESPESAS INDIRETAS</t>
  </si>
  <si>
    <t>% sobre PV</t>
  </si>
  <si>
    <t>% sobre CD</t>
  </si>
  <si>
    <t>Administração Central</t>
  </si>
  <si>
    <t>2,97% do PV</t>
  </si>
  <si>
    <t>2,83% do PV</t>
  </si>
  <si>
    <t>Custos Financeiros</t>
  </si>
  <si>
    <t>1,38% sobre (PV-Lucro Operacional)</t>
  </si>
  <si>
    <t>Riscos</t>
  </si>
  <si>
    <t>0,50% sobre CD</t>
  </si>
  <si>
    <t>Seguros e Garantias Contratuais</t>
  </si>
  <si>
    <t>(2,50% a.a. sobre 5% do PV)</t>
  </si>
  <si>
    <t>sub total 1</t>
  </si>
  <si>
    <t>BENEFÍCIOS</t>
  </si>
  <si>
    <t>F</t>
  </si>
  <si>
    <t>Lucro Operacional</t>
  </si>
  <si>
    <t>7,2% do PV</t>
  </si>
  <si>
    <t>sub total 2</t>
  </si>
  <si>
    <t>G</t>
  </si>
  <si>
    <t>0,65% do PV</t>
  </si>
  <si>
    <t>3,00% do PV</t>
  </si>
  <si>
    <t>2,50% do PV</t>
  </si>
  <si>
    <t>sub total 3</t>
  </si>
  <si>
    <t>TOTAL - BDI (%)</t>
  </si>
  <si>
    <t>PV = Preço de Venda</t>
  </si>
  <si>
    <t>CD = Custo Direto</t>
  </si>
  <si>
    <t>SELIC (DEZEMBRO/2019) = 6,50% a.a.</t>
  </si>
  <si>
    <t>DF = [( 1+ SELIC)^(1/12)-1] SOBRE ( PV - LUCRO), o que resulta em DF = 0,37% sobre ( PV - Lucro)</t>
  </si>
  <si>
    <t>OBSERVAÇÃO: O percentual de ISSQN aqui utilizado consiste apenas em um referencial médio. O percentual de ISSQN a ser adotado nos orçamentos deve ser aquele proveniente das alíquotas dos municipios na área de influência das obras, respeitadas as deduções legais de materiais da base de cálculo do tributo.</t>
  </si>
  <si>
    <t>ENCARGOS SOCIAIS SOBRE PREÇOS DA MÃO DE OBRA HORISTA E MENSALISTA</t>
  </si>
  <si>
    <t>PREFEITURA MUNICIPAL DE SANTO ANTÔNIO DOS LOPES-MA.</t>
  </si>
  <si>
    <t>REFERÊNCIA:  SINAPI JULHO/2021 DNIT SICRO ABRIL/2021 SEM DESONERAÇÃO</t>
  </si>
  <si>
    <t>BDI=23,41%</t>
  </si>
  <si>
    <t>OBRA: IMPLANTAÇÃO DE PAVIMENTAÇÃO ASFÁLTICA  NO MUNICÍPIO DE SANTO ANTÔNIO DOS LOPES-MA.</t>
  </si>
  <si>
    <t>DMT (FORTALEZA-CE/SANTO ANTÔNIO DOS LOPES - MA)</t>
  </si>
  <si>
    <t>OBRA: PAVIMENTAÇÃO ASFÁLTICA NO MUNICÍPIO DE SANTO ANTÔNIO DOS LOPES - MA</t>
  </si>
  <si>
    <t>PROJETO BASICO DE PAVIMENTAÇÃO ASFÁLTICA</t>
  </si>
  <si>
    <t>PROJETO BASÍCO DE PAVIMENTAÇÃO ASFÁLTICA</t>
  </si>
  <si>
    <t>SANTO ANTÔNIO DOS LOPES/MA, AGOSTO DE 2021</t>
  </si>
  <si>
    <t>MUNICÍPIO: SANTO ANTÔNIO DOS LOPES- MA</t>
  </si>
  <si>
    <t>OBRA: PAVIMENTAÇÃO ASFÁLTICA NO MUNICÍPIO DE SANTO ANTÔNIO DOS LOPES- MA</t>
  </si>
  <si>
    <t>OBS 2: Distância considerando que as máquinas estão em um raio de 298,90 km</t>
  </si>
  <si>
    <t xml:space="preserve">Material (Aquisição/Transporte de Materiais Betuminosos) - 15,0%
Serviços - 23,41%
</t>
  </si>
  <si>
    <t>Não Desonerado: 
Horista: 115,66%
Mensalista: 73,48%</t>
  </si>
  <si>
    <t xml:space="preserve">Preço Data base: SINAPI - 07/2021 - Maranhão, SICRO - 04/2021 - Maranhão, ANP - Agência Nacional do Petróleo - 07/2021 
</t>
  </si>
  <si>
    <t xml:space="preserve">BDI %: Material (Aquisição/Transporte de Materiais Betuminosos) - 15,0%
Serviços - 23,41%
</t>
  </si>
  <si>
    <t>PROJETO BÁSICO DE PAVIMENTAÇÃO ASFÁLTICA</t>
  </si>
  <si>
    <t>Valor Unit sem BDI</t>
  </si>
  <si>
    <t>CÁLCULO DA DMT TERRAPLENAGEM</t>
  </si>
  <si>
    <t>Extensão1</t>
  </si>
  <si>
    <t>TRECHO:</t>
  </si>
  <si>
    <t>Extensão2</t>
  </si>
  <si>
    <t>EXTENSÃO:</t>
  </si>
  <si>
    <t>Extensão3</t>
  </si>
  <si>
    <t>LARGURA:</t>
  </si>
  <si>
    <t>Extensão4</t>
  </si>
  <si>
    <t>V1</t>
  </si>
  <si>
    <t>J1</t>
  </si>
  <si>
    <t>Espessura</t>
  </si>
  <si>
    <t>d11=</t>
  </si>
  <si>
    <t>Empolamento</t>
  </si>
  <si>
    <t>∑Vi x Di</t>
  </si>
  <si>
    <t>∑Vi</t>
  </si>
  <si>
    <t>d1</t>
  </si>
  <si>
    <t>d2</t>
  </si>
  <si>
    <t>DMT1</t>
  </si>
  <si>
    <t>( d1² + d2² ) / ( 2 x ( d1 + d2 ) ) + d11</t>
  </si>
  <si>
    <t>CÁLCULO DA DMT MATERIAL BETUMINOSO</t>
  </si>
  <si>
    <t>META 01</t>
  </si>
  <si>
    <t>META 02</t>
  </si>
  <si>
    <t>3.0</t>
  </si>
  <si>
    <t>5.0</t>
  </si>
  <si>
    <t xml:space="preserve">RR-2C = </t>
  </si>
  <si>
    <t>Aquisição do RR-2C = (valor do material (tabela ANP)*1000/0,82)+BDI de 15,00%</t>
  </si>
  <si>
    <t>MOB</t>
  </si>
  <si>
    <t>ADM</t>
  </si>
  <si>
    <t>d11 + d2 + d/2</t>
  </si>
  <si>
    <t>d</t>
  </si>
  <si>
    <t>Liberato</t>
  </si>
  <si>
    <t>d:</t>
  </si>
  <si>
    <t>d11+d2:</t>
  </si>
  <si>
    <t>434 + ( 5622 / 2 )</t>
  </si>
  <si>
    <t>JAZIDA:</t>
  </si>
  <si>
    <t>02</t>
  </si>
  <si>
    <t>B. RAPOSO AO M. ANGICO</t>
  </si>
  <si>
    <t>2038 + ( 3840 / 2 )</t>
  </si>
  <si>
    <t>B. LERIANO</t>
  </si>
  <si>
    <t>2267 + ( 1650 / 2 )</t>
  </si>
  <si>
    <t>JUNCO AO LIVRAMENTO</t>
  </si>
  <si>
    <t>3773 + ( 7900 / 2 )</t>
  </si>
  <si>
    <t>03</t>
  </si>
  <si>
    <t>LAGO VERDE</t>
  </si>
  <si>
    <t>J03</t>
  </si>
  <si>
    <t>474 + ( 6420 / 2 )</t>
  </si>
  <si>
    <t>04</t>
  </si>
  <si>
    <t>MORCEGO</t>
  </si>
  <si>
    <t>3208 + ( 4740 / 2 )</t>
  </si>
  <si>
    <t>J04</t>
  </si>
  <si>
    <t>05</t>
  </si>
  <si>
    <t>SANTA LUZIA AO CAITITÚ</t>
  </si>
  <si>
    <t>6784 + ( 11690 / 2 )</t>
  </si>
  <si>
    <t>06</t>
  </si>
  <si>
    <t>SANTA TERESA</t>
  </si>
  <si>
    <t>4355+ ( 1150 / 2 )</t>
  </si>
  <si>
    <t>ESTRADA DE ACESSO AO LIBERATO (5.622,00 Metros), ESTRADA DE ACESSO B.RAPOSO AO MORRO DO ANGICO (3.840,00 Metros), ESTRADA DE ACESSO BAIXÃO DO LERIANO (1.650,00 Metros), ESTRADA DE ACESSO JUNCO  AO LIVRAMENTO (7.900,00 Metros), ESTRADA DE ACESSO POVOADO LAGO VERDE (6.420,00 Metros), ESTRADA DE ACESSO POVOADO MORCEGO (4.740,00 Metros), ESTRADA DE ACESSO SANTA LUZIA AO CAITITU (11.690,00 Metros) E ESTRADA DE ACESSO A SANTA TERESA (1.150,00 Metros).</t>
  </si>
  <si>
    <t>M</t>
  </si>
  <si>
    <t>m³xkm</t>
  </si>
  <si>
    <t>V</t>
  </si>
  <si>
    <t>M1</t>
  </si>
  <si>
    <t>==&gt;</t>
  </si>
  <si>
    <t xml:space="preserve">∑Vi </t>
  </si>
  <si>
    <t>01</t>
  </si>
  <si>
    <t>TRECHOS</t>
  </si>
  <si>
    <t>EXTENSÃO ( metros )</t>
  </si>
  <si>
    <t>LARGURA DA VIA ( metros )</t>
  </si>
  <si>
    <t>COMPRIMENTO TOTAL DOS TRECHOS</t>
  </si>
  <si>
    <t>PROJETO DE RECUPERAÇÃO DE ESTRADAS VICINAIS</t>
  </si>
  <si>
    <t>RECUPERAÇÃO DE ESTRADAS VICINAIS NO MUNICIPIO DE SANTO ANTONIO DOS LOPES</t>
  </si>
  <si>
    <t>Serviços e materiais - 26,00%</t>
  </si>
  <si>
    <t>CAIXA ECONÔMICA FEDERAL</t>
  </si>
  <si>
    <t>DRENAGEM</t>
  </si>
  <si>
    <t>3.11</t>
  </si>
  <si>
    <t>3.12</t>
  </si>
  <si>
    <t>3.13</t>
  </si>
  <si>
    <t>3.14</t>
  </si>
  <si>
    <t>3.15</t>
  </si>
  <si>
    <t>PONTE</t>
  </si>
  <si>
    <t>Corpo de BQTC D= 1,00m - Fornecimento e assentamento</t>
  </si>
  <si>
    <t>Corpo de BTTC D= 1,00m - Fornecimento e assentamento</t>
  </si>
  <si>
    <t>Corpo de BDTC D= 1,00m - Fornecimento e assentamento</t>
  </si>
  <si>
    <t>Corpo de BSTC D= 1,00m - Fornecimento e assentamneto</t>
  </si>
  <si>
    <t>Corpo de BDTC D= 0,80m - Fornecimento e assentamento</t>
  </si>
  <si>
    <t>Corpo de BSTC D= 0,80m - Fornecimento e assentamento</t>
  </si>
  <si>
    <t>Corpo de BDTC D= 0,60m - Fornecimento e assentamento</t>
  </si>
  <si>
    <t xml:space="preserve"> Boca de BQTC D= 1,00m</t>
  </si>
  <si>
    <t>Boca de BTTC D= 1,00m</t>
  </si>
  <si>
    <t>Boca de BDTC D= 1,00m</t>
  </si>
  <si>
    <t>Boca de BSTC D= 1,00m</t>
  </si>
  <si>
    <t>Boca de BSTC D= 0,80m</t>
  </si>
  <si>
    <t>Boca de BDTC D= 0,80m</t>
  </si>
  <si>
    <t>Boca de BDTC D= 0,60m</t>
  </si>
  <si>
    <t>TRANSPORTE DE MATERIAL  E BOTA-FORA, DMT ATE 8KM</t>
  </si>
  <si>
    <t>ALTURA</t>
  </si>
  <si>
    <t>SINAPI - 08/2021 - Maranhão - Desonerado</t>
  </si>
  <si>
    <t>Desonerado: Horista: 85,68% Mensalista: 49,33%</t>
  </si>
  <si>
    <t>ESPESSURA ( metros )</t>
  </si>
  <si>
    <t>VOLUME ( m³ )</t>
  </si>
  <si>
    <t>ESTRADA DE ACESSO AO SANTA LUZIA A BOA VISTA</t>
  </si>
  <si>
    <t>ESTRADA DE ACESSO BOA VISTA A CAITITÚ</t>
  </si>
  <si>
    <t>SERVIÇOS FINAIS</t>
  </si>
  <si>
    <t>Desmobilização de Equipamentos</t>
  </si>
  <si>
    <t>Mobilização de Equipamentos</t>
  </si>
  <si>
    <t>LIMPEZA</t>
  </si>
  <si>
    <t>EMPOLAMENTO</t>
  </si>
  <si>
    <t>PESO ESPECIFICO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</si>
</sst>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quot;* #,##0.00_-;\-&quot;R$&quot;* #,##0.00_-;_-&quot;R$&quot;* &quot;-&quot;??_-;_-@_-"/>
    <numFmt numFmtId="165" formatCode="_-* #,##0.0000000_-;\-* #,##0.0000000_-;_-* &quot;-&quot;??_-;_-@_-"/>
    <numFmt numFmtId="166" formatCode="_(* #,##0.00_);_(* \(#,##0.00\);_(* &quot;-&quot;??_);_(@_)"/>
    <numFmt numFmtId="167" formatCode="0.0000"/>
    <numFmt numFmtId="168" formatCode="_-* #,##0.000_-;\-* #,##0.000_-;_-* &quot;-&quot;??_-;_-@_-"/>
    <numFmt numFmtId="169" formatCode="&quot;R$&quot;\ #,##0.00"/>
    <numFmt numFmtId="170" formatCode="_(* #,##0.000_);_(* \(#,##0.000\);_(* &quot;-&quot;??_);_(@_)"/>
    <numFmt numFmtId="171" formatCode="00.00"/>
    <numFmt numFmtId="172" formatCode="_(&quot;R$&quot;* #,##0.00_);_(&quot;R$&quot;* \(#,##0.00\);_(&quot;R$&quot;* &quot;-&quot;??_);_(@_)"/>
    <numFmt numFmtId="173" formatCode="_(* #,##0.00_);_(* \(#,##0.00\);_(* \-??_);_(@_)"/>
    <numFmt numFmtId="174" formatCode="0.000"/>
    <numFmt numFmtId="175" formatCode="_(&quot;R$ &quot;* #,##0.00_);_(&quot;R$ &quot;* \(#,##0.00\);_(&quot;R$ &quot;* \-??_);_(@_)"/>
    <numFmt numFmtId="176" formatCode="_-* #,##0.00_-;\-* #,##0.00_-;_-* \-??_-;_-@_-"/>
  </numFmts>
  <fonts count="76" x14ac:knownFonts="1">
    <font>
      <sz val="11"/>
      <name val="Arial"/>
      <family val="1"/>
    </font>
    <font>
      <sz val="11"/>
      <color theme="1"/>
      <name val="Calibri"/>
      <family val="2"/>
      <scheme val="minor"/>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sz val="12"/>
      <name val="Arial"/>
      <family val="2"/>
    </font>
    <font>
      <b/>
      <sz val="12"/>
      <name val="Calibri"/>
      <family val="2"/>
      <scheme val="minor"/>
    </font>
    <font>
      <b/>
      <sz val="12"/>
      <name val="Arial"/>
      <family val="2"/>
    </font>
    <font>
      <sz val="12"/>
      <name val="Calibri"/>
      <family val="2"/>
      <scheme val="minor"/>
    </font>
    <font>
      <sz val="10"/>
      <name val="Calibri"/>
      <family val="2"/>
      <scheme val="minor"/>
    </font>
    <font>
      <sz val="10"/>
      <name val="Arial"/>
      <family val="2"/>
    </font>
    <font>
      <b/>
      <sz val="11"/>
      <name val="Calibri"/>
      <family val="2"/>
    </font>
    <font>
      <sz val="11"/>
      <name val="Calibri"/>
      <family val="2"/>
    </font>
    <font>
      <sz val="11"/>
      <color indexed="8"/>
      <name val="Calibri"/>
      <family val="2"/>
    </font>
    <font>
      <sz val="8"/>
      <name val="Calibri"/>
      <family val="2"/>
    </font>
    <font>
      <b/>
      <sz val="9"/>
      <name val="Calibri"/>
      <family val="2"/>
    </font>
    <font>
      <b/>
      <sz val="10"/>
      <name val="Calibri"/>
      <family val="2"/>
    </font>
    <font>
      <b/>
      <sz val="8"/>
      <name val="Calibri"/>
      <family val="2"/>
    </font>
    <font>
      <b/>
      <i/>
      <sz val="8"/>
      <name val="Calibri"/>
      <family val="2"/>
    </font>
    <font>
      <b/>
      <sz val="9"/>
      <color indexed="8"/>
      <name val="Calibri"/>
      <family val="2"/>
    </font>
    <font>
      <sz val="10"/>
      <name val="Calibri"/>
      <family val="2"/>
    </font>
    <font>
      <sz val="9"/>
      <name val="Calibri"/>
      <family val="2"/>
    </font>
    <font>
      <b/>
      <sz val="11"/>
      <name val="Calibri"/>
      <family val="2"/>
      <scheme val="minor"/>
    </font>
    <font>
      <b/>
      <sz val="10"/>
      <color theme="1"/>
      <name val="Calibri"/>
      <family val="2"/>
      <scheme val="minor"/>
    </font>
    <font>
      <b/>
      <sz val="10"/>
      <name val="Calibri"/>
      <family val="2"/>
      <scheme val="minor"/>
    </font>
    <font>
      <b/>
      <sz val="9"/>
      <name val="Calibri"/>
      <family val="2"/>
      <scheme val="minor"/>
    </font>
    <font>
      <b/>
      <sz val="11"/>
      <name val="Arial"/>
      <family val="2"/>
    </font>
    <font>
      <b/>
      <sz val="10"/>
      <color rgb="FF000000"/>
      <name val="Calibri"/>
      <family val="2"/>
    </font>
    <font>
      <sz val="10"/>
      <name val="Arial"/>
      <family val="2"/>
    </font>
    <font>
      <sz val="8"/>
      <name val="Arial"/>
      <family val="1"/>
    </font>
    <font>
      <b/>
      <sz val="11"/>
      <name val="Arial Narrow"/>
      <family val="2"/>
    </font>
    <font>
      <sz val="11"/>
      <name val="Arial Narrow"/>
      <family val="2"/>
    </font>
    <font>
      <sz val="9"/>
      <name val="Arial Narrow"/>
      <family val="2"/>
    </font>
    <font>
      <b/>
      <sz val="14"/>
      <name val="Arial Narrow"/>
      <family val="2"/>
    </font>
    <font>
      <sz val="14"/>
      <name val="Arial Narrow"/>
      <family val="2"/>
    </font>
    <font>
      <sz val="10"/>
      <color indexed="8"/>
      <name val="Arial"/>
      <family val="2"/>
    </font>
    <font>
      <sz val="9"/>
      <name val="Calibri"/>
      <family val="2"/>
      <scheme val="minor"/>
    </font>
    <font>
      <b/>
      <sz val="9"/>
      <color indexed="8"/>
      <name val="Calibri"/>
      <family val="2"/>
      <scheme val="minor"/>
    </font>
    <font>
      <sz val="9"/>
      <color indexed="8"/>
      <name val="Calibri"/>
      <family val="2"/>
      <scheme val="minor"/>
    </font>
    <font>
      <sz val="9"/>
      <color indexed="8"/>
      <name val="Calibri"/>
      <family val="2"/>
    </font>
    <font>
      <b/>
      <sz val="10"/>
      <color indexed="8"/>
      <name val="Calibri"/>
      <family val="2"/>
      <scheme val="minor"/>
    </font>
    <font>
      <sz val="10"/>
      <color indexed="8"/>
      <name val="Calibri"/>
      <family val="2"/>
      <scheme val="minor"/>
    </font>
    <font>
      <sz val="10"/>
      <color indexed="8"/>
      <name val="Calibri"/>
      <family val="2"/>
    </font>
    <font>
      <b/>
      <sz val="10"/>
      <color indexed="8"/>
      <name val="Calibri"/>
      <family val="2"/>
    </font>
    <font>
      <b/>
      <sz val="14"/>
      <color indexed="8"/>
      <name val="Calibri"/>
      <family val="2"/>
    </font>
    <font>
      <sz val="11"/>
      <color theme="0"/>
      <name val="Calibri"/>
      <family val="2"/>
    </font>
    <font>
      <sz val="11"/>
      <color rgb="FFFF0000"/>
      <name val="Calibri"/>
      <family val="2"/>
    </font>
    <font>
      <sz val="9"/>
      <name val="Arial"/>
      <family val="2"/>
    </font>
    <font>
      <sz val="11"/>
      <color rgb="FF002060"/>
      <name val="Calibri"/>
      <family val="2"/>
    </font>
    <font>
      <sz val="11"/>
      <color indexed="8"/>
      <name val="Calibri"/>
      <family val="2"/>
      <scheme val="minor"/>
    </font>
    <font>
      <b/>
      <sz val="8"/>
      <name val="Calibri"/>
      <family val="2"/>
      <scheme val="minor"/>
    </font>
    <font>
      <b/>
      <sz val="8"/>
      <color indexed="8"/>
      <name val="Calibri"/>
      <family val="2"/>
      <scheme val="minor"/>
    </font>
    <font>
      <b/>
      <vertAlign val="subscript"/>
      <sz val="9"/>
      <name val="Calibri"/>
      <family val="2"/>
    </font>
    <font>
      <b/>
      <sz val="7"/>
      <color indexed="8"/>
      <name val="Calibri"/>
      <family val="2"/>
      <scheme val="minor"/>
    </font>
    <font>
      <sz val="7"/>
      <color indexed="8"/>
      <name val="Calibri"/>
      <family val="2"/>
      <scheme val="minor"/>
    </font>
    <font>
      <sz val="7"/>
      <name val="Calibri"/>
      <family val="2"/>
      <scheme val="minor"/>
    </font>
    <font>
      <b/>
      <i/>
      <sz val="9"/>
      <name val="Calibri"/>
      <family val="2"/>
      <scheme val="minor"/>
    </font>
    <font>
      <sz val="8"/>
      <color indexed="8"/>
      <name val="Calibri"/>
      <family val="2"/>
      <scheme val="minor"/>
    </font>
    <font>
      <b/>
      <i/>
      <sz val="10"/>
      <name val="Calibri"/>
      <family val="2"/>
      <scheme val="minor"/>
    </font>
    <font>
      <b/>
      <sz val="11.5"/>
      <name val="Calibri"/>
      <family val="2"/>
      <scheme val="minor"/>
    </font>
    <font>
      <sz val="11"/>
      <color theme="1"/>
      <name val="Calibri"/>
      <family val="2"/>
    </font>
    <font>
      <b/>
      <sz val="11"/>
      <color rgb="FFFF0000"/>
      <name val="Calibri"/>
      <family val="2"/>
    </font>
    <font>
      <b/>
      <sz val="11"/>
      <color indexed="8"/>
      <name val="Calibri"/>
      <family val="2"/>
    </font>
    <font>
      <b/>
      <sz val="9"/>
      <color indexed="8"/>
      <name val="Arial"/>
      <family val="2"/>
    </font>
    <font>
      <b/>
      <sz val="9"/>
      <name val="Arial"/>
      <family val="2"/>
    </font>
    <font>
      <sz val="12"/>
      <name val="Arial Narrow"/>
      <family val="2"/>
    </font>
    <font>
      <b/>
      <sz val="18"/>
      <name val="Arial Narrow"/>
      <family val="2"/>
    </font>
    <font>
      <b/>
      <sz val="12"/>
      <name val="Arial Narrow"/>
      <family val="2"/>
    </font>
    <font>
      <b/>
      <sz val="11.5"/>
      <name val="Arial Narrow"/>
      <family val="2"/>
    </font>
    <font>
      <sz val="12"/>
      <name val="Calibri"/>
      <family val="2"/>
    </font>
    <font>
      <sz val="12"/>
      <name val="Arial Narrow"/>
      <family val="2"/>
      <charset val="1"/>
    </font>
    <font>
      <b/>
      <sz val="12"/>
      <name val="Calibri"/>
      <family val="2"/>
    </font>
    <font>
      <b/>
      <sz val="20"/>
      <name val="Arial Narrow"/>
      <family val="2"/>
    </font>
  </fonts>
  <fills count="11">
    <fill>
      <patternFill patternType="none"/>
    </fill>
    <fill>
      <patternFill patternType="gray125"/>
    </fill>
    <fill>
      <patternFill patternType="solid">
        <fgColor rgb="FFFFFFF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26"/>
      </patternFill>
    </fill>
    <fill>
      <patternFill patternType="solid">
        <fgColor theme="6" tint="0.79998168889431442"/>
        <bgColor indexed="64"/>
      </patternFill>
    </fill>
    <fill>
      <patternFill patternType="solid">
        <fgColor indexed="22"/>
        <bgColor indexed="31"/>
      </patternFill>
    </fill>
  </fills>
  <borders count="103">
    <border>
      <left/>
      <right/>
      <top/>
      <bottom/>
      <diagonal/>
    </border>
    <border>
      <left style="thin">
        <color rgb="FFCCCCCC"/>
      </left>
      <right style="thin">
        <color rgb="FFCCCCCC"/>
      </right>
      <top style="thin">
        <color rgb="FFCCCCCC"/>
      </top>
      <bottom style="thin">
        <color rgb="FFCCCCCC"/>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rgb="FFFF5500"/>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diagonal/>
    </border>
    <border>
      <left style="thin">
        <color rgb="FFCCCCCC"/>
      </left>
      <right style="thin">
        <color rgb="FFCCCCCC"/>
      </right>
      <top/>
      <bottom style="thin">
        <color rgb="FFCCCCCC"/>
      </bottom>
      <diagonal/>
    </border>
    <border>
      <left style="thin">
        <color rgb="FFCCCCCC"/>
      </left>
      <right/>
      <top style="thick">
        <color rgb="FFFF5500"/>
      </top>
      <bottom style="thin">
        <color rgb="FFCCCCCC"/>
      </bottom>
      <diagonal/>
    </border>
    <border>
      <left/>
      <right/>
      <top style="thick">
        <color rgb="FFFF5500"/>
      </top>
      <bottom style="thin">
        <color rgb="FFCCCCCC"/>
      </bottom>
      <diagonal/>
    </border>
    <border>
      <left/>
      <right/>
      <top/>
      <bottom style="thin">
        <color rgb="FFCCCCCC"/>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hair">
        <color indexed="8"/>
      </right>
      <top/>
      <bottom/>
      <diagonal/>
    </border>
    <border>
      <left/>
      <right/>
      <top/>
      <bottom style="thin">
        <color indexed="8"/>
      </bottom>
      <diagonal/>
    </border>
    <border>
      <left/>
      <right style="medium">
        <color indexed="64"/>
      </right>
      <top/>
      <bottom style="thin">
        <color indexed="8"/>
      </bottom>
      <diagonal/>
    </border>
    <border>
      <left/>
      <right/>
      <top style="thin">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hair">
        <color indexed="64"/>
      </right>
      <top style="medium">
        <color auto="1"/>
      </top>
      <bottom/>
      <diagonal/>
    </border>
    <border>
      <left/>
      <right style="hair">
        <color indexed="64"/>
      </right>
      <top/>
      <bottom style="medium">
        <color auto="1"/>
      </bottom>
      <diagonal/>
    </border>
    <border>
      <left style="hair">
        <color auto="1"/>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8"/>
      </bottom>
      <diagonal/>
    </border>
    <border>
      <left/>
      <right/>
      <top style="thin">
        <color indexed="8"/>
      </top>
      <bottom/>
      <diagonal/>
    </border>
    <border>
      <left/>
      <right style="medium">
        <color indexed="64"/>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bottom style="hair">
        <color indexed="8"/>
      </bottom>
      <diagonal/>
    </border>
    <border>
      <left/>
      <right/>
      <top/>
      <bottom style="hair">
        <color indexed="8"/>
      </bottom>
      <diagonal/>
    </border>
    <border>
      <left/>
      <right style="hair">
        <color indexed="8"/>
      </right>
      <top/>
      <bottom style="hair">
        <color indexed="8"/>
      </bottom>
      <diagonal/>
    </border>
    <border>
      <left style="medium">
        <color auto="1"/>
      </left>
      <right style="thin">
        <color rgb="FFCCCCCC"/>
      </right>
      <top style="thin">
        <color rgb="FFCCCCCC"/>
      </top>
      <bottom style="thin">
        <color rgb="FFCCCCCC"/>
      </bottom>
      <diagonal/>
    </border>
    <border>
      <left style="thin">
        <color rgb="FFCCCCCC"/>
      </left>
      <right style="medium">
        <color auto="1"/>
      </right>
      <top style="thin">
        <color rgb="FFCCCCCC"/>
      </top>
      <bottom style="thin">
        <color rgb="FFCCCCCC"/>
      </bottom>
      <diagonal/>
    </border>
    <border>
      <left/>
      <right style="medium">
        <color auto="1"/>
      </right>
      <top/>
      <bottom style="thick">
        <color rgb="FFFF5500"/>
      </bottom>
      <diagonal/>
    </border>
    <border>
      <left/>
      <right style="medium">
        <color auto="1"/>
      </right>
      <top style="thick">
        <color rgb="FFFF5500"/>
      </top>
      <bottom style="thin">
        <color rgb="FFCCCCCC"/>
      </bottom>
      <diagonal/>
    </border>
    <border>
      <left/>
      <right style="medium">
        <color auto="1"/>
      </right>
      <top/>
      <bottom style="thin">
        <color rgb="FFCCCCCC"/>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top style="thin">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bottom style="hair">
        <color indexed="8"/>
      </bottom>
      <diagonal/>
    </border>
    <border>
      <left/>
      <right style="dashDot">
        <color indexed="8"/>
      </right>
      <top/>
      <bottom/>
      <diagonal/>
    </border>
    <border>
      <left style="medium">
        <color indexed="64"/>
      </left>
      <right/>
      <top style="hair">
        <color indexed="64"/>
      </top>
      <bottom/>
      <diagonal/>
    </border>
    <border>
      <left/>
      <right/>
      <top style="hair">
        <color indexed="64"/>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medium">
        <color indexed="64"/>
      </right>
      <top style="hair">
        <color indexed="64"/>
      </top>
      <bottom/>
      <diagonal/>
    </border>
  </borders>
  <cellStyleXfs count="24">
    <xf numFmtId="0" fontId="0" fillId="0" borderId="0"/>
    <xf numFmtId="43" fontId="7" fillId="0" borderId="0" applyFont="0" applyFill="0" applyBorder="0" applyAlignment="0" applyProtection="0"/>
    <xf numFmtId="44" fontId="7" fillId="0" borderId="0" applyFont="0" applyFill="0" applyBorder="0" applyAlignment="0" applyProtection="0"/>
    <xf numFmtId="0" fontId="13" fillId="0" borderId="0"/>
    <xf numFmtId="165" fontId="13" fillId="0" borderId="0" applyFont="0" applyFill="0" applyBorder="0" applyAlignment="0" applyProtection="0"/>
    <xf numFmtId="9" fontId="13" fillId="0" borderId="0" applyFont="0" applyFill="0" applyBorder="0" applyAlignment="0" applyProtection="0"/>
    <xf numFmtId="0" fontId="13" fillId="0" borderId="0"/>
    <xf numFmtId="165" fontId="13" fillId="0" borderId="0" applyFont="0" applyFill="0" applyBorder="0" applyAlignment="0" applyProtection="0"/>
    <xf numFmtId="9" fontId="7" fillId="0" borderId="0" applyFont="0" applyFill="0" applyBorder="0" applyAlignment="0" applyProtection="0"/>
    <xf numFmtId="0" fontId="31" fillId="0" borderId="0"/>
    <xf numFmtId="166" fontId="13"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66" fontId="31" fillId="0" borderId="0" applyFont="0" applyFill="0" applyBorder="0" applyAlignment="0" applyProtection="0"/>
    <xf numFmtId="166" fontId="13" fillId="0" borderId="0" applyFont="0" applyFill="0" applyBorder="0" applyAlignment="0" applyProtection="0"/>
    <xf numFmtId="0" fontId="13" fillId="0" borderId="0"/>
    <xf numFmtId="0" fontId="50" fillId="0" borderId="0"/>
    <xf numFmtId="0" fontId="13" fillId="0" borderId="0"/>
    <xf numFmtId="172" fontId="13" fillId="0" borderId="0" applyFont="0" applyFill="0" applyBorder="0" applyAlignment="0" applyProtection="0"/>
    <xf numFmtId="166" fontId="31" fillId="0" borderId="0" applyFont="0" applyFill="0" applyBorder="0" applyAlignment="0" applyProtection="0"/>
    <xf numFmtId="9" fontId="16" fillId="0" borderId="0" applyFont="0" applyFill="0" applyBorder="0" applyAlignment="0" applyProtection="0"/>
    <xf numFmtId="0" fontId="16" fillId="0" borderId="0"/>
  </cellStyleXfs>
  <cellXfs count="974">
    <xf numFmtId="0" fontId="0" fillId="0" borderId="0" xfId="0"/>
    <xf numFmtId="0" fontId="0" fillId="0" borderId="0" xfId="0"/>
    <xf numFmtId="0" fontId="8" fillId="0" borderId="0" xfId="0" applyFont="1"/>
    <xf numFmtId="0" fontId="10" fillId="0" borderId="0" xfId="0" applyFont="1" applyAlignment="1" applyProtection="1">
      <alignment vertical="center"/>
      <protection locked="0"/>
    </xf>
    <xf numFmtId="0" fontId="11" fillId="0" borderId="0" xfId="0" applyFont="1"/>
    <xf numFmtId="4" fontId="8" fillId="0" borderId="0" xfId="0" applyNumberFormat="1" applyFont="1"/>
    <xf numFmtId="2" fontId="11" fillId="0" borderId="0" xfId="0" applyNumberFormat="1" applyFont="1"/>
    <xf numFmtId="0" fontId="3" fillId="3" borderId="1" xfId="0" applyFont="1" applyFill="1" applyBorder="1" applyAlignment="1">
      <alignment horizontal="right" vertical="top" wrapText="1"/>
    </xf>
    <xf numFmtId="0" fontId="4" fillId="4" borderId="0" xfId="0" applyFont="1" applyFill="1" applyAlignment="1">
      <alignment horizontal="center" vertical="top" wrapText="1"/>
    </xf>
    <xf numFmtId="164" fontId="11" fillId="0" borderId="0" xfId="2" applyNumberFormat="1" applyFont="1" applyBorder="1" applyAlignment="1">
      <alignment horizontal="center" vertical="center"/>
    </xf>
    <xf numFmtId="0" fontId="15" fillId="0" borderId="0" xfId="3" applyFont="1"/>
    <xf numFmtId="0" fontId="15" fillId="5" borderId="11" xfId="3" applyFont="1" applyFill="1" applyBorder="1" applyAlignment="1">
      <alignment vertical="center"/>
    </xf>
    <xf numFmtId="0" fontId="16" fillId="7" borderId="7" xfId="3" applyFont="1" applyFill="1" applyBorder="1" applyAlignment="1">
      <alignment horizontal="center" vertical="center"/>
    </xf>
    <xf numFmtId="0" fontId="14" fillId="5" borderId="8" xfId="3" applyFont="1" applyFill="1" applyBorder="1" applyAlignment="1">
      <alignment vertical="center"/>
    </xf>
    <xf numFmtId="0" fontId="14" fillId="5" borderId="9" xfId="3" applyFont="1" applyFill="1" applyBorder="1" applyAlignment="1">
      <alignment vertical="center"/>
    </xf>
    <xf numFmtId="0" fontId="14" fillId="7" borderId="8" xfId="3" applyFont="1" applyFill="1" applyBorder="1" applyAlignment="1">
      <alignment horizontal="center" vertical="center"/>
    </xf>
    <xf numFmtId="2" fontId="15" fillId="0" borderId="0" xfId="3" applyNumberFormat="1" applyFont="1"/>
    <xf numFmtId="0" fontId="15" fillId="5" borderId="8" xfId="3" applyFont="1" applyFill="1" applyBorder="1" applyAlignment="1">
      <alignment horizontal="center" vertical="center"/>
    </xf>
    <xf numFmtId="10" fontId="15" fillId="0" borderId="12" xfId="3" applyNumberFormat="1" applyFont="1" applyBorder="1"/>
    <xf numFmtId="10" fontId="15" fillId="0" borderId="0" xfId="3" applyNumberFormat="1" applyFont="1"/>
    <xf numFmtId="0" fontId="15" fillId="5" borderId="9" xfId="3" applyFont="1" applyFill="1" applyBorder="1" applyAlignment="1">
      <alignment horizontal="center" vertical="center"/>
    </xf>
    <xf numFmtId="10" fontId="14" fillId="5" borderId="10" xfId="5" applyNumberFormat="1" applyFont="1" applyFill="1" applyBorder="1" applyAlignment="1">
      <alignment vertical="center"/>
    </xf>
    <xf numFmtId="10" fontId="15" fillId="0" borderId="10" xfId="3" applyNumberFormat="1" applyFont="1" applyBorder="1"/>
    <xf numFmtId="0" fontId="15" fillId="5" borderId="9" xfId="3" applyFont="1" applyFill="1" applyBorder="1" applyAlignment="1">
      <alignment vertical="center"/>
    </xf>
    <xf numFmtId="10" fontId="14" fillId="7" borderId="10" xfId="3" applyNumberFormat="1" applyFont="1" applyFill="1" applyBorder="1"/>
    <xf numFmtId="0" fontId="15" fillId="0" borderId="0" xfId="3" applyFont="1" applyAlignment="1">
      <alignment horizontal="center" vertical="center"/>
    </xf>
    <xf numFmtId="0" fontId="15" fillId="0" borderId="0" xfId="3" applyFont="1" applyAlignment="1">
      <alignment vertical="center"/>
    </xf>
    <xf numFmtId="0" fontId="15" fillId="0" borderId="0" xfId="3" applyFont="1" applyAlignment="1">
      <alignment horizontal="left" vertical="center"/>
    </xf>
    <xf numFmtId="0" fontId="17" fillId="5" borderId="0" xfId="3" applyFont="1" applyFill="1" applyAlignment="1">
      <alignment vertical="center"/>
    </xf>
    <xf numFmtId="0" fontId="21" fillId="5" borderId="0" xfId="3" applyFont="1" applyFill="1"/>
    <xf numFmtId="0" fontId="20" fillId="5" borderId="0" xfId="3" applyFont="1" applyFill="1" applyAlignment="1">
      <alignment horizontal="left" vertical="center" wrapText="1"/>
    </xf>
    <xf numFmtId="0" fontId="23" fillId="5" borderId="0" xfId="3" applyFont="1" applyFill="1" applyAlignment="1">
      <alignment vertical="center"/>
    </xf>
    <xf numFmtId="0" fontId="24" fillId="5" borderId="0" xfId="3" applyFont="1" applyFill="1" applyAlignment="1">
      <alignment vertical="center"/>
    </xf>
    <xf numFmtId="0" fontId="25" fillId="0" borderId="0" xfId="3" applyFont="1"/>
    <xf numFmtId="0" fontId="25" fillId="0" borderId="0" xfId="6" applyFont="1"/>
    <xf numFmtId="0" fontId="12" fillId="0" borderId="0" xfId="3" applyFont="1"/>
    <xf numFmtId="0" fontId="23" fillId="0" borderId="0" xfId="3" applyFont="1"/>
    <xf numFmtId="0" fontId="23" fillId="0" borderId="0" xfId="3" applyFont="1" applyAlignment="1">
      <alignment wrapText="1"/>
    </xf>
    <xf numFmtId="0" fontId="26" fillId="0" borderId="0" xfId="6" applyFont="1"/>
    <xf numFmtId="0" fontId="12" fillId="0" borderId="0" xfId="6" applyFont="1"/>
    <xf numFmtId="0" fontId="27" fillId="0" borderId="3" xfId="3" applyFont="1" applyBorder="1" applyAlignment="1">
      <alignment horizontal="center"/>
    </xf>
    <xf numFmtId="43" fontId="0" fillId="0" borderId="0" xfId="0" applyNumberFormat="1"/>
    <xf numFmtId="43" fontId="0" fillId="0" borderId="0" xfId="1" applyFont="1" applyAlignment="1">
      <alignment wrapText="1"/>
    </xf>
    <xf numFmtId="0" fontId="0" fillId="0" borderId="0" xfId="0" applyAlignment="1">
      <alignment wrapText="1"/>
    </xf>
    <xf numFmtId="43" fontId="0" fillId="0" borderId="0" xfId="0" applyNumberFormat="1" applyAlignment="1">
      <alignment wrapText="1"/>
    </xf>
    <xf numFmtId="10" fontId="0" fillId="0" borderId="0" xfId="8" applyNumberFormat="1" applyFont="1" applyAlignment="1">
      <alignment wrapText="1"/>
    </xf>
    <xf numFmtId="0" fontId="0" fillId="0" borderId="0" xfId="0"/>
    <xf numFmtId="0" fontId="0" fillId="0" borderId="0" xfId="0" applyAlignment="1">
      <alignment wrapText="1"/>
    </xf>
    <xf numFmtId="0" fontId="2" fillId="4" borderId="1" xfId="0" applyFont="1" applyFill="1" applyBorder="1" applyAlignment="1">
      <alignment horizontal="left" vertical="top" wrapText="1"/>
    </xf>
    <xf numFmtId="0" fontId="2" fillId="4" borderId="1" xfId="0" applyFont="1" applyFill="1" applyBorder="1" applyAlignment="1">
      <alignment horizontal="right" vertical="top" wrapText="1"/>
    </xf>
    <xf numFmtId="0" fontId="0" fillId="0" borderId="0" xfId="0"/>
    <xf numFmtId="43" fontId="11" fillId="0" borderId="0" xfId="1" applyFont="1"/>
    <xf numFmtId="43" fontId="11" fillId="0" borderId="0" xfId="0" applyNumberFormat="1" applyFont="1"/>
    <xf numFmtId="43" fontId="8" fillId="0" borderId="0" xfId="1" applyFont="1"/>
    <xf numFmtId="0" fontId="11" fillId="0" borderId="0" xfId="0" applyFont="1" applyAlignment="1"/>
    <xf numFmtId="164" fontId="0" fillId="0" borderId="0" xfId="0" applyNumberFormat="1" applyAlignment="1">
      <alignment wrapText="1"/>
    </xf>
    <xf numFmtId="0" fontId="0" fillId="0" borderId="0" xfId="0" applyAlignment="1">
      <alignment wrapText="1"/>
    </xf>
    <xf numFmtId="0" fontId="30" fillId="0" borderId="0" xfId="0" applyFont="1"/>
    <xf numFmtId="0" fontId="8" fillId="0" borderId="0" xfId="0" applyFont="1" applyBorder="1"/>
    <xf numFmtId="0" fontId="0" fillId="0" borderId="0" xfId="0"/>
    <xf numFmtId="43" fontId="0" fillId="0" borderId="0" xfId="1" applyFont="1" applyAlignment="1">
      <alignment horizontal="center" vertical="center" wrapText="1"/>
    </xf>
    <xf numFmtId="43" fontId="0" fillId="0" borderId="0" xfId="0" applyNumberFormat="1" applyAlignment="1">
      <alignment vertical="center" wrapText="1"/>
    </xf>
    <xf numFmtId="0" fontId="3" fillId="3" borderId="0" xfId="0" applyFont="1" applyFill="1" applyBorder="1" applyAlignment="1">
      <alignment horizontal="left" vertical="top" wrapText="1"/>
    </xf>
    <xf numFmtId="44" fontId="3" fillId="3" borderId="1" xfId="2" applyFont="1" applyFill="1" applyBorder="1" applyAlignment="1">
      <alignment horizontal="right" vertical="top" wrapText="1"/>
    </xf>
    <xf numFmtId="43" fontId="3" fillId="3" borderId="1" xfId="0" applyNumberFormat="1" applyFont="1" applyFill="1" applyBorder="1" applyAlignment="1">
      <alignment horizontal="right" vertical="top" wrapText="1"/>
    </xf>
    <xf numFmtId="43" fontId="3" fillId="3" borderId="0" xfId="0" applyNumberFormat="1" applyFont="1" applyFill="1" applyBorder="1" applyAlignment="1">
      <alignment horizontal="right" vertical="top" wrapText="1"/>
    </xf>
    <xf numFmtId="10" fontId="3" fillId="3" borderId="1" xfId="8" applyNumberFormat="1" applyFont="1" applyFill="1" applyBorder="1" applyAlignment="1">
      <alignment horizontal="right" vertical="top" wrapText="1"/>
    </xf>
    <xf numFmtId="10" fontId="5" fillId="3" borderId="6" xfId="8" applyNumberFormat="1" applyFont="1" applyFill="1" applyBorder="1" applyAlignment="1">
      <alignment horizontal="right" vertical="top" wrapText="1"/>
    </xf>
    <xf numFmtId="164" fontId="5" fillId="3" borderId="14" xfId="0" applyNumberFormat="1" applyFont="1" applyFill="1" applyBorder="1" applyAlignment="1">
      <alignment horizontal="right" vertical="top" wrapText="1"/>
    </xf>
    <xf numFmtId="10" fontId="3" fillId="3" borderId="13" xfId="8" applyNumberFormat="1" applyFont="1" applyFill="1" applyBorder="1" applyAlignment="1">
      <alignment horizontal="right" vertical="top" wrapText="1"/>
    </xf>
    <xf numFmtId="10" fontId="0" fillId="0" borderId="0" xfId="0" applyNumberFormat="1"/>
    <xf numFmtId="164" fontId="5" fillId="3" borderId="15" xfId="0" applyNumberFormat="1" applyFont="1" applyFill="1" applyBorder="1" applyAlignment="1">
      <alignment horizontal="right" vertical="top" wrapText="1"/>
    </xf>
    <xf numFmtId="164" fontId="5" fillId="3" borderId="16" xfId="0" applyNumberFormat="1" applyFont="1" applyFill="1" applyBorder="1" applyAlignment="1">
      <alignment horizontal="right" vertical="top" wrapText="1"/>
    </xf>
    <xf numFmtId="0" fontId="0" fillId="0" borderId="0" xfId="0" applyFill="1" applyAlignment="1">
      <alignment wrapText="1"/>
    </xf>
    <xf numFmtId="10" fontId="0" fillId="0" borderId="0" xfId="8" applyNumberFormat="1" applyFont="1" applyFill="1" applyAlignment="1">
      <alignment wrapText="1"/>
    </xf>
    <xf numFmtId="43" fontId="0" fillId="0" borderId="0" xfId="0" applyNumberFormat="1" applyFill="1" applyAlignment="1">
      <alignment vertical="center" wrapText="1"/>
    </xf>
    <xf numFmtId="43" fontId="0" fillId="0" borderId="0" xfId="1" applyFont="1" applyFill="1" applyAlignment="1">
      <alignment horizontal="center" vertical="center" wrapText="1"/>
    </xf>
    <xf numFmtId="43" fontId="0" fillId="0" borderId="0" xfId="0" applyNumberFormat="1" applyFill="1" applyAlignment="1">
      <alignment wrapText="1"/>
    </xf>
    <xf numFmtId="0" fontId="9" fillId="0" borderId="0" xfId="0" applyFont="1" applyBorder="1" applyAlignment="1">
      <alignment vertical="center" wrapText="1"/>
    </xf>
    <xf numFmtId="0" fontId="0" fillId="0" borderId="0" xfId="0" applyAlignment="1">
      <alignment wrapText="1"/>
    </xf>
    <xf numFmtId="43" fontId="11" fillId="0" borderId="0" xfId="1" applyFont="1" applyAlignment="1"/>
    <xf numFmtId="43" fontId="8" fillId="0" borderId="0" xfId="0" applyNumberFormat="1" applyFont="1"/>
    <xf numFmtId="0" fontId="9" fillId="0" borderId="0" xfId="0" applyFont="1" applyBorder="1" applyAlignment="1" applyProtection="1">
      <alignment vertical="center" wrapText="1"/>
      <protection locked="0"/>
    </xf>
    <xf numFmtId="0" fontId="34" fillId="0" borderId="0" xfId="0" applyFont="1" applyFill="1" applyAlignment="1">
      <alignment vertical="center" wrapText="1"/>
    </xf>
    <xf numFmtId="0" fontId="33" fillId="0" borderId="0" xfId="0" applyFont="1" applyFill="1" applyAlignment="1">
      <alignment horizontal="left" vertical="center" wrapText="1"/>
    </xf>
    <xf numFmtId="0" fontId="33" fillId="0" borderId="12" xfId="0" applyFont="1" applyFill="1" applyBorder="1" applyAlignment="1">
      <alignment horizontal="left" vertical="center" wrapText="1"/>
    </xf>
    <xf numFmtId="0" fontId="34" fillId="0" borderId="0" xfId="0" applyFont="1" applyFill="1" applyAlignment="1">
      <alignment wrapText="1"/>
    </xf>
    <xf numFmtId="0" fontId="33" fillId="0" borderId="0" xfId="0" applyFont="1" applyFill="1" applyAlignment="1">
      <alignment wrapText="1"/>
    </xf>
    <xf numFmtId="0" fontId="34" fillId="0" borderId="0" xfId="0" applyFont="1" applyFill="1" applyAlignment="1">
      <alignment horizontal="center" vertical="center" wrapText="1"/>
    </xf>
    <xf numFmtId="4" fontId="34" fillId="0" borderId="0" xfId="0" applyNumberFormat="1" applyFont="1" applyFill="1" applyAlignment="1">
      <alignment horizontal="center" vertical="center" wrapText="1"/>
    </xf>
    <xf numFmtId="43" fontId="34" fillId="0" borderId="0" xfId="1" applyFont="1" applyFill="1" applyAlignment="1">
      <alignment wrapText="1"/>
    </xf>
    <xf numFmtId="0" fontId="34" fillId="0" borderId="0" xfId="0" applyFont="1" applyFill="1" applyAlignment="1">
      <alignment horizontal="center" wrapText="1"/>
    </xf>
    <xf numFmtId="168" fontId="0" fillId="0" borderId="0" xfId="0" applyNumberFormat="1" applyAlignment="1">
      <alignment wrapText="1"/>
    </xf>
    <xf numFmtId="0" fontId="35" fillId="0" borderId="0" xfId="0" applyFont="1" applyFill="1" applyBorder="1" applyAlignment="1">
      <alignment horizontal="left" vertical="center" wrapText="1"/>
    </xf>
    <xf numFmtId="0" fontId="33" fillId="0" borderId="0" xfId="0" applyFont="1" applyFill="1" applyAlignment="1">
      <alignment vertical="center" wrapText="1"/>
    </xf>
    <xf numFmtId="0" fontId="33" fillId="0" borderId="12" xfId="0" applyFont="1" applyFill="1" applyBorder="1" applyAlignment="1">
      <alignment vertical="center" wrapText="1"/>
    </xf>
    <xf numFmtId="0" fontId="33" fillId="0" borderId="18" xfId="0" applyFont="1" applyFill="1" applyBorder="1" applyAlignment="1">
      <alignment vertical="center" wrapText="1"/>
    </xf>
    <xf numFmtId="0" fontId="33" fillId="0" borderId="19" xfId="0" applyFont="1" applyFill="1" applyBorder="1" applyAlignment="1">
      <alignment vertical="center" wrapText="1"/>
    </xf>
    <xf numFmtId="0" fontId="35" fillId="0" borderId="0" xfId="0" applyFont="1" applyFill="1" applyAlignment="1">
      <alignment vertical="center" wrapText="1"/>
    </xf>
    <xf numFmtId="0" fontId="35" fillId="0" borderId="12" xfId="0" applyFont="1" applyFill="1" applyBorder="1" applyAlignment="1">
      <alignment vertical="center" wrapText="1"/>
    </xf>
    <xf numFmtId="43" fontId="33" fillId="0" borderId="0" xfId="1" applyFont="1" applyFill="1" applyBorder="1" applyAlignment="1">
      <alignment vertical="center" wrapText="1"/>
    </xf>
    <xf numFmtId="43" fontId="33" fillId="0" borderId="12" xfId="1" applyFont="1" applyFill="1" applyBorder="1" applyAlignment="1">
      <alignment vertical="center" wrapText="1"/>
    </xf>
    <xf numFmtId="0" fontId="35" fillId="0" borderId="11" xfId="0" applyFont="1" applyFill="1" applyBorder="1" applyAlignment="1">
      <alignment vertical="center" wrapText="1"/>
    </xf>
    <xf numFmtId="0" fontId="35" fillId="0" borderId="22" xfId="0" applyFont="1" applyFill="1" applyBorder="1" applyAlignment="1">
      <alignment vertical="center" wrapText="1"/>
    </xf>
    <xf numFmtId="0" fontId="0" fillId="0" borderId="0" xfId="0" applyAlignment="1">
      <alignment wrapText="1"/>
    </xf>
    <xf numFmtId="0" fontId="0" fillId="0" borderId="0" xfId="0"/>
    <xf numFmtId="0" fontId="3" fillId="3" borderId="1" xfId="0" applyFont="1" applyFill="1" applyBorder="1" applyAlignment="1">
      <alignment horizontal="left" vertical="top" wrapText="1"/>
    </xf>
    <xf numFmtId="0" fontId="15" fillId="5" borderId="9" xfId="3" applyFont="1" applyFill="1" applyBorder="1" applyAlignment="1">
      <alignment horizontal="left" vertical="center"/>
    </xf>
    <xf numFmtId="0" fontId="17" fillId="5" borderId="0" xfId="3" applyFont="1" applyFill="1" applyAlignment="1">
      <alignment horizontal="center" vertical="center"/>
    </xf>
    <xf numFmtId="0" fontId="24" fillId="5" borderId="0" xfId="3" applyFont="1" applyFill="1" applyAlignment="1">
      <alignment horizontal="center" vertical="center"/>
    </xf>
    <xf numFmtId="0" fontId="39" fillId="0" borderId="0" xfId="3" applyFont="1"/>
    <xf numFmtId="17" fontId="39" fillId="0" borderId="0" xfId="12" applyNumberFormat="1" applyFont="1" applyAlignment="1" applyProtection="1">
      <alignment horizontal="left" vertical="top"/>
      <protection locked="0"/>
    </xf>
    <xf numFmtId="2" fontId="39" fillId="0" borderId="0" xfId="3" applyNumberFormat="1" applyFont="1"/>
    <xf numFmtId="2" fontId="41" fillId="0" borderId="0" xfId="12" applyNumberFormat="1" applyFont="1" applyAlignment="1" applyProtection="1">
      <alignment horizontal="right" vertical="top"/>
      <protection locked="0"/>
    </xf>
    <xf numFmtId="0" fontId="40" fillId="6" borderId="0" xfId="14" applyFont="1" applyFill="1" applyBorder="1" applyAlignment="1">
      <alignment horizontal="center"/>
    </xf>
    <xf numFmtId="0" fontId="40" fillId="6" borderId="3" xfId="14" applyFont="1" applyFill="1" applyBorder="1" applyAlignment="1">
      <alignment horizontal="center"/>
    </xf>
    <xf numFmtId="2" fontId="41" fillId="0" borderId="0" xfId="14" applyNumberFormat="1" applyFont="1" applyBorder="1" applyAlignment="1">
      <alignment horizontal="center"/>
    </xf>
    <xf numFmtId="2" fontId="41" fillId="0" borderId="3" xfId="14" applyNumberFormat="1" applyFont="1" applyBorder="1" applyAlignment="1">
      <alignment horizontal="center"/>
    </xf>
    <xf numFmtId="167" fontId="41" fillId="0" borderId="3" xfId="14" applyNumberFormat="1" applyFont="1" applyBorder="1" applyAlignment="1">
      <alignment horizontal="center"/>
    </xf>
    <xf numFmtId="0" fontId="40" fillId="6" borderId="3" xfId="12" applyFont="1" applyFill="1" applyBorder="1" applyAlignment="1" applyProtection="1">
      <alignment vertical="center"/>
      <protection locked="0"/>
    </xf>
    <xf numFmtId="0" fontId="41" fillId="6" borderId="3" xfId="12" applyFont="1" applyFill="1" applyBorder="1" applyAlignment="1" applyProtection="1">
      <alignment horizontal="center" vertical="center"/>
      <protection locked="0"/>
    </xf>
    <xf numFmtId="0" fontId="41" fillId="6" borderId="3" xfId="14" applyFont="1" applyFill="1" applyBorder="1" applyAlignment="1">
      <alignment vertical="center" wrapText="1"/>
    </xf>
    <xf numFmtId="0" fontId="41" fillId="6" borderId="3" xfId="12" applyFont="1" applyFill="1" applyBorder="1" applyAlignment="1" applyProtection="1">
      <alignment horizontal="center" vertical="center" wrapText="1"/>
      <protection locked="0"/>
    </xf>
    <xf numFmtId="0" fontId="39" fillId="0" borderId="0" xfId="3" applyFont="1" applyAlignment="1">
      <alignment vertical="center"/>
    </xf>
    <xf numFmtId="0" fontId="40" fillId="6" borderId="3" xfId="12" applyFont="1" applyFill="1" applyBorder="1" applyAlignment="1" applyProtection="1">
      <alignment horizontal="center" vertical="center"/>
      <protection locked="0"/>
    </xf>
    <xf numFmtId="0" fontId="41" fillId="6" borderId="3" xfId="14" applyFont="1" applyFill="1" applyBorder="1" applyAlignment="1">
      <alignment horizontal="center" vertical="center" wrapText="1"/>
    </xf>
    <xf numFmtId="0" fontId="41" fillId="0" borderId="3" xfId="12" applyFont="1" applyBorder="1" applyAlignment="1" applyProtection="1">
      <alignment horizontal="center" vertical="top"/>
      <protection locked="0"/>
    </xf>
    <xf numFmtId="2" fontId="41" fillId="0" borderId="3" xfId="12" applyNumberFormat="1" applyFont="1" applyBorder="1" applyAlignment="1" applyProtection="1">
      <alignment horizontal="center" vertical="top"/>
      <protection locked="0"/>
    </xf>
    <xf numFmtId="10" fontId="39" fillId="0" borderId="0" xfId="3" applyNumberFormat="1" applyFont="1"/>
    <xf numFmtId="43" fontId="39" fillId="0" borderId="0" xfId="3" applyNumberFormat="1" applyFont="1"/>
    <xf numFmtId="0" fontId="41" fillId="0" borderId="3" xfId="12" applyFont="1" applyBorder="1" applyAlignment="1" applyProtection="1">
      <alignment horizontal="left" vertical="top"/>
      <protection locked="0"/>
    </xf>
    <xf numFmtId="0" fontId="41" fillId="0" borderId="3" xfId="14" applyFont="1" applyBorder="1"/>
    <xf numFmtId="167" fontId="41" fillId="0" borderId="3" xfId="12" applyNumberFormat="1" applyFont="1" applyBorder="1" applyAlignment="1" applyProtection="1">
      <alignment horizontal="right" vertical="top"/>
      <protection locked="0"/>
    </xf>
    <xf numFmtId="2" fontId="41" fillId="0" borderId="3" xfId="12" applyNumberFormat="1" applyFont="1" applyBorder="1" applyAlignment="1" applyProtection="1">
      <alignment horizontal="right" vertical="top"/>
      <protection locked="0"/>
    </xf>
    <xf numFmtId="9" fontId="39" fillId="0" borderId="0" xfId="3" applyNumberFormat="1" applyFont="1"/>
    <xf numFmtId="166" fontId="39" fillId="0" borderId="0" xfId="15" applyFont="1"/>
    <xf numFmtId="0" fontId="24" fillId="0" borderId="0" xfId="3" applyFont="1" applyAlignment="1">
      <alignment vertical="top"/>
    </xf>
    <xf numFmtId="0" fontId="23" fillId="0" borderId="0" xfId="3" applyFont="1" applyAlignment="1">
      <alignment vertical="top" wrapText="1"/>
    </xf>
    <xf numFmtId="0" fontId="15" fillId="0" borderId="0" xfId="3" applyFont="1" applyAlignment="1">
      <alignment vertical="top"/>
    </xf>
    <xf numFmtId="0" fontId="14" fillId="0" borderId="0" xfId="3" applyFont="1" applyAlignment="1">
      <alignment horizontal="left" vertical="center" wrapText="1"/>
    </xf>
    <xf numFmtId="0" fontId="14" fillId="0" borderId="11" xfId="3" applyFont="1" applyBorder="1" applyAlignment="1">
      <alignment horizontal="center" vertical="center"/>
    </xf>
    <xf numFmtId="0" fontId="15" fillId="0" borderId="11" xfId="3" applyFont="1" applyBorder="1" applyAlignment="1">
      <alignment horizontal="left" vertical="center"/>
    </xf>
    <xf numFmtId="0" fontId="14" fillId="0" borderId="11" xfId="3" applyFont="1" applyBorder="1" applyAlignment="1">
      <alignment horizontal="center" vertical="center" wrapText="1"/>
    </xf>
    <xf numFmtId="0" fontId="15" fillId="0" borderId="11" xfId="3" applyFont="1" applyBorder="1" applyAlignment="1">
      <alignment horizontal="center" vertical="center"/>
    </xf>
    <xf numFmtId="0" fontId="14" fillId="0" borderId="7" xfId="3" applyFont="1" applyBorder="1" applyAlignment="1">
      <alignment horizontal="center" vertical="top"/>
    </xf>
    <xf numFmtId="0" fontId="14" fillId="0" borderId="28" xfId="3" applyFont="1" applyBorder="1" applyAlignment="1">
      <alignment horizontal="center" vertical="center" wrapText="1"/>
    </xf>
    <xf numFmtId="0" fontId="15" fillId="0" borderId="7" xfId="3" applyFont="1" applyBorder="1" applyAlignment="1" applyProtection="1">
      <alignment horizontal="center" vertical="center" wrapText="1"/>
      <protection locked="0"/>
    </xf>
    <xf numFmtId="0" fontId="15" fillId="0" borderId="7" xfId="17" applyFont="1" applyBorder="1" applyAlignment="1">
      <alignment horizontal="justify" vertical="center" wrapText="1"/>
    </xf>
    <xf numFmtId="166" fontId="15" fillId="0" borderId="7" xfId="10" applyFont="1" applyBorder="1" applyAlignment="1" applyProtection="1">
      <alignment horizontal="justify" vertical="center" wrapText="1"/>
      <protection locked="0"/>
    </xf>
    <xf numFmtId="166" fontId="14" fillId="0" borderId="7" xfId="10" applyFont="1" applyBorder="1" applyAlignment="1" applyProtection="1">
      <alignment horizontal="center" vertical="center" wrapText="1"/>
      <protection locked="0"/>
    </xf>
    <xf numFmtId="0" fontId="15" fillId="0" borderId="18" xfId="3" applyFont="1" applyBorder="1" applyAlignment="1">
      <alignment horizontal="left" vertical="top"/>
    </xf>
    <xf numFmtId="0" fontId="15" fillId="0" borderId="18" xfId="3" applyFont="1" applyBorder="1" applyAlignment="1">
      <alignment vertical="top"/>
    </xf>
    <xf numFmtId="0" fontId="48" fillId="0" borderId="18" xfId="3" applyFont="1" applyBorder="1" applyAlignment="1">
      <alignment horizontal="center" vertical="center" wrapText="1"/>
    </xf>
    <xf numFmtId="43" fontId="15" fillId="0" borderId="0" xfId="3" applyNumberFormat="1" applyFont="1" applyAlignment="1">
      <alignment vertical="top"/>
    </xf>
    <xf numFmtId="0" fontId="49" fillId="0" borderId="0" xfId="3" applyFont="1" applyAlignment="1">
      <alignment vertical="top"/>
    </xf>
    <xf numFmtId="2" fontId="49" fillId="0" borderId="0" xfId="3" applyNumberFormat="1" applyFont="1" applyAlignment="1">
      <alignment vertical="top"/>
    </xf>
    <xf numFmtId="166" fontId="49" fillId="0" borderId="0" xfId="3" applyNumberFormat="1" applyFont="1" applyAlignment="1">
      <alignment vertical="top"/>
    </xf>
    <xf numFmtId="166" fontId="15" fillId="0" borderId="0" xfId="3" applyNumberFormat="1" applyFont="1" applyAlignment="1">
      <alignment vertical="top"/>
    </xf>
    <xf numFmtId="0" fontId="49" fillId="0" borderId="0" xfId="3" applyFont="1"/>
    <xf numFmtId="0" fontId="15" fillId="0" borderId="0" xfId="3" applyFont="1" applyAlignment="1">
      <alignment horizontal="left"/>
    </xf>
    <xf numFmtId="0" fontId="15" fillId="0" borderId="0" xfId="3" applyFont="1" applyAlignment="1">
      <alignment horizontal="centerContinuous"/>
    </xf>
    <xf numFmtId="43" fontId="15" fillId="0" borderId="0" xfId="3" applyNumberFormat="1" applyFont="1"/>
    <xf numFmtId="0" fontId="49" fillId="0" borderId="0" xfId="3" applyFont="1" applyAlignment="1">
      <alignment horizontal="centerContinuous"/>
    </xf>
    <xf numFmtId="0" fontId="51" fillId="0" borderId="0" xfId="3" applyFont="1" applyAlignment="1">
      <alignment vertical="top"/>
    </xf>
    <xf numFmtId="0" fontId="52" fillId="0" borderId="0" xfId="19" applyFont="1"/>
    <xf numFmtId="0" fontId="27" fillId="8" borderId="0" xfId="19" applyFont="1" applyFill="1" applyAlignment="1">
      <alignment vertical="center" wrapText="1"/>
    </xf>
    <xf numFmtId="0" fontId="53" fillId="8" borderId="0" xfId="19" applyFont="1" applyFill="1" applyAlignment="1">
      <alignment horizontal="right" vertical="center"/>
    </xf>
    <xf numFmtId="2" fontId="54" fillId="0" borderId="0" xfId="19" applyNumberFormat="1" applyFont="1" applyAlignment="1">
      <alignment horizontal="right"/>
    </xf>
    <xf numFmtId="2" fontId="54" fillId="0" borderId="0" xfId="19" applyNumberFormat="1" applyFont="1" applyAlignment="1">
      <alignment horizontal="left"/>
    </xf>
    <xf numFmtId="0" fontId="52" fillId="7" borderId="0" xfId="19" applyFont="1" applyFill="1"/>
    <xf numFmtId="0" fontId="41" fillId="0" borderId="0" xfId="19" applyFont="1"/>
    <xf numFmtId="175" fontId="52" fillId="0" borderId="0" xfId="19" applyNumberFormat="1" applyFont="1"/>
    <xf numFmtId="4" fontId="58" fillId="0" borderId="0" xfId="19" applyNumberFormat="1" applyFont="1" applyAlignment="1">
      <alignment horizontal="right" vertical="center" wrapText="1"/>
    </xf>
    <xf numFmtId="176" fontId="52" fillId="0" borderId="0" xfId="19" applyNumberFormat="1" applyFont="1"/>
    <xf numFmtId="168" fontId="52" fillId="0" borderId="0" xfId="19" applyNumberFormat="1" applyFont="1"/>
    <xf numFmtId="43" fontId="52" fillId="0" borderId="0" xfId="19" applyNumberFormat="1" applyFont="1"/>
    <xf numFmtId="4" fontId="52" fillId="0" borderId="0" xfId="19" applyNumberFormat="1" applyFont="1" applyAlignment="1">
      <alignment horizontal="left"/>
    </xf>
    <xf numFmtId="4" fontId="52" fillId="0" borderId="0" xfId="19" applyNumberFormat="1" applyFont="1"/>
    <xf numFmtId="172" fontId="1" fillId="7" borderId="0" xfId="20" applyFont="1" applyFill="1" applyBorder="1" applyAlignment="1" applyProtection="1"/>
    <xf numFmtId="176" fontId="62" fillId="0" borderId="0" xfId="19" applyNumberFormat="1" applyFont="1" applyAlignment="1">
      <alignment vertical="center"/>
    </xf>
    <xf numFmtId="0" fontId="62" fillId="0" borderId="0" xfId="19" applyFont="1" applyAlignment="1">
      <alignment vertical="center"/>
    </xf>
    <xf numFmtId="175" fontId="62" fillId="0" borderId="0" xfId="19" applyNumberFormat="1" applyFont="1" applyAlignment="1">
      <alignment vertical="center"/>
    </xf>
    <xf numFmtId="0" fontId="27" fillId="0" borderId="0" xfId="3" applyFont="1"/>
    <xf numFmtId="0" fontId="27" fillId="0" borderId="0" xfId="6" applyFont="1"/>
    <xf numFmtId="0" fontId="23" fillId="0" borderId="0" xfId="6" applyFont="1"/>
    <xf numFmtId="2" fontId="12" fillId="0" borderId="0" xfId="3" applyNumberFormat="1" applyFont="1"/>
    <xf numFmtId="166" fontId="23" fillId="0" borderId="0" xfId="16" applyFont="1"/>
    <xf numFmtId="4" fontId="12" fillId="0" borderId="0" xfId="3" applyNumberFormat="1" applyFont="1"/>
    <xf numFmtId="0" fontId="14" fillId="5" borderId="0" xfId="3" applyFont="1" applyFill="1"/>
    <xf numFmtId="0" fontId="15" fillId="5" borderId="0" xfId="3" applyFont="1" applyFill="1"/>
    <xf numFmtId="0" fontId="19" fillId="5" borderId="0" xfId="3" applyFont="1" applyFill="1" applyAlignment="1">
      <alignment horizontal="left" vertical="center"/>
    </xf>
    <xf numFmtId="0" fontId="14" fillId="5" borderId="0" xfId="9" applyFont="1" applyFill="1" applyAlignment="1">
      <alignment vertical="center" wrapText="1"/>
    </xf>
    <xf numFmtId="0" fontId="14" fillId="0" borderId="0" xfId="9" applyFont="1" applyAlignment="1">
      <alignment vertical="center" wrapText="1"/>
    </xf>
    <xf numFmtId="166" fontId="14" fillId="0" borderId="0" xfId="21" applyFont="1" applyAlignment="1">
      <alignment horizontal="right" vertical="center"/>
    </xf>
    <xf numFmtId="10" fontId="14" fillId="0" borderId="0" xfId="22" applyNumberFormat="1" applyFont="1" applyAlignment="1">
      <alignment horizontal="center" vertical="center" wrapText="1"/>
    </xf>
    <xf numFmtId="0" fontId="63" fillId="0" borderId="0" xfId="3" applyFont="1"/>
    <xf numFmtId="0" fontId="64" fillId="5" borderId="0" xfId="9" applyFont="1" applyFill="1" applyAlignment="1">
      <alignment horizontal="justify" vertical="center" wrapText="1"/>
    </xf>
    <xf numFmtId="0" fontId="64" fillId="0" borderId="0" xfId="9" applyFont="1" applyAlignment="1">
      <alignment horizontal="justify" vertical="center" wrapText="1"/>
    </xf>
    <xf numFmtId="0" fontId="65" fillId="0" borderId="0" xfId="9" applyFont="1" applyAlignment="1">
      <alignment horizontal="justify" vertical="center" wrapText="1"/>
    </xf>
    <xf numFmtId="10" fontId="14" fillId="5" borderId="0" xfId="3" applyNumberFormat="1" applyFont="1" applyFill="1" applyAlignment="1">
      <alignment horizontal="center" vertical="center"/>
    </xf>
    <xf numFmtId="0" fontId="15" fillId="5" borderId="0" xfId="3" applyFont="1" applyFill="1" applyAlignment="1">
      <alignment vertical="center"/>
    </xf>
    <xf numFmtId="0" fontId="15" fillId="5" borderId="0" xfId="3" applyFont="1" applyFill="1" applyAlignment="1">
      <alignment horizontal="center" vertical="center"/>
    </xf>
    <xf numFmtId="0" fontId="15" fillId="5" borderId="0" xfId="3" applyFont="1" applyFill="1" applyAlignment="1">
      <alignment horizontal="right" vertical="center"/>
    </xf>
    <xf numFmtId="0" fontId="15" fillId="5" borderId="0" xfId="3" applyFont="1" applyFill="1" applyAlignment="1">
      <alignment horizontal="left" vertical="center"/>
    </xf>
    <xf numFmtId="0" fontId="14" fillId="5" borderId="7" xfId="3" applyFont="1" applyFill="1" applyBorder="1" applyAlignment="1">
      <alignment horizontal="center" vertical="center" wrapText="1"/>
    </xf>
    <xf numFmtId="0" fontId="15" fillId="5" borderId="7" xfId="3" applyFont="1" applyFill="1" applyBorder="1" applyAlignment="1">
      <alignment horizontal="center" vertical="center" wrapText="1"/>
    </xf>
    <xf numFmtId="10" fontId="14" fillId="5" borderId="10" xfId="10" applyNumberFormat="1" applyFont="1" applyFill="1" applyBorder="1" applyAlignment="1">
      <alignment vertical="center"/>
    </xf>
    <xf numFmtId="10" fontId="14" fillId="7" borderId="10" xfId="10" applyNumberFormat="1" applyFont="1" applyFill="1" applyBorder="1" applyAlignment="1">
      <alignment vertical="center"/>
    </xf>
    <xf numFmtId="10" fontId="15" fillId="5" borderId="10" xfId="10" applyNumberFormat="1" applyFont="1" applyFill="1" applyBorder="1" applyAlignment="1">
      <alignment vertical="center"/>
    </xf>
    <xf numFmtId="0" fontId="13" fillId="0" borderId="0" xfId="3"/>
    <xf numFmtId="0" fontId="27" fillId="0" borderId="0" xfId="3" applyFont="1" applyAlignment="1">
      <alignment wrapText="1"/>
    </xf>
    <xf numFmtId="0" fontId="27" fillId="0" borderId="0" xfId="3" applyFont="1" applyAlignment="1">
      <alignment vertical="justify" wrapText="1"/>
    </xf>
    <xf numFmtId="0" fontId="13" fillId="0" borderId="0" xfId="3" applyAlignment="1">
      <alignment vertical="justify"/>
    </xf>
    <xf numFmtId="0" fontId="27" fillId="0" borderId="0" xfId="3" applyFont="1" applyAlignment="1">
      <alignment horizontal="left" vertical="justify" wrapText="1"/>
    </xf>
    <xf numFmtId="0" fontId="27" fillId="0" borderId="0" xfId="3" applyFont="1" applyAlignment="1">
      <alignment horizontal="center" vertical="justify" wrapText="1"/>
    </xf>
    <xf numFmtId="0" fontId="13" fillId="9" borderId="0" xfId="3" applyFill="1"/>
    <xf numFmtId="0" fontId="12" fillId="0" borderId="32" xfId="3" applyFont="1" applyBorder="1" applyAlignment="1">
      <alignment horizontal="center" vertical="center"/>
    </xf>
    <xf numFmtId="0" fontId="12" fillId="0" borderId="32" xfId="3" applyFont="1" applyBorder="1" applyAlignment="1">
      <alignment horizontal="left" vertical="center"/>
    </xf>
    <xf numFmtId="10" fontId="12" fillId="0" borderId="32" xfId="22" applyNumberFormat="1" applyFont="1" applyFill="1" applyBorder="1" applyAlignment="1">
      <alignment horizontal="center" vertical="center"/>
    </xf>
    <xf numFmtId="10" fontId="27" fillId="0" borderId="32" xfId="22" applyNumberFormat="1" applyFont="1" applyFill="1" applyBorder="1" applyAlignment="1">
      <alignment horizontal="center" vertical="center"/>
    </xf>
    <xf numFmtId="10" fontId="27" fillId="0" borderId="32" xfId="3" applyNumberFormat="1" applyFont="1" applyBorder="1" applyAlignment="1">
      <alignment horizontal="center" vertical="center"/>
    </xf>
    <xf numFmtId="10" fontId="27" fillId="0" borderId="3" xfId="22" applyNumberFormat="1" applyFont="1" applyFill="1" applyBorder="1" applyAlignment="1">
      <alignment horizontal="center"/>
    </xf>
    <xf numFmtId="0" fontId="27" fillId="0" borderId="0" xfId="3" applyFont="1" applyAlignment="1">
      <alignment horizontal="left"/>
    </xf>
    <xf numFmtId="10" fontId="27" fillId="0" borderId="0" xfId="22" applyNumberFormat="1" applyFont="1" applyFill="1" applyBorder="1" applyAlignment="1">
      <alignment horizontal="center"/>
    </xf>
    <xf numFmtId="0" fontId="13" fillId="0" borderId="0" xfId="3" applyAlignment="1">
      <alignment wrapText="1"/>
    </xf>
    <xf numFmtId="4" fontId="13" fillId="0" borderId="0" xfId="3" applyNumberFormat="1"/>
    <xf numFmtId="0" fontId="20" fillId="5" borderId="0" xfId="3" applyFont="1" applyFill="1" applyAlignment="1">
      <alignment horizontal="center" vertical="center"/>
    </xf>
    <xf numFmtId="0" fontId="20" fillId="5" borderId="0" xfId="3" applyFont="1" applyFill="1" applyAlignment="1">
      <alignment vertical="center"/>
    </xf>
    <xf numFmtId="0" fontId="19" fillId="5" borderId="0" xfId="3" applyFont="1" applyFill="1" applyAlignment="1">
      <alignment vertical="center" wrapText="1"/>
    </xf>
    <xf numFmtId="0" fontId="19" fillId="5" borderId="11" xfId="3" applyFont="1" applyFill="1" applyBorder="1" applyAlignment="1">
      <alignment vertical="center" wrapText="1"/>
    </xf>
    <xf numFmtId="0" fontId="66" fillId="7" borderId="7" xfId="3" applyFont="1" applyFill="1" applyBorder="1" applyAlignment="1">
      <alignment horizontal="center" vertical="center"/>
    </xf>
    <xf numFmtId="0" fontId="50" fillId="5" borderId="7" xfId="3" applyFont="1" applyFill="1" applyBorder="1" applyAlignment="1">
      <alignment horizontal="center" vertical="center"/>
    </xf>
    <xf numFmtId="0" fontId="50" fillId="5" borderId="7" xfId="3" applyFont="1" applyFill="1" applyBorder="1" applyAlignment="1">
      <alignment vertical="center"/>
    </xf>
    <xf numFmtId="2" fontId="50" fillId="5" borderId="7" xfId="3" applyNumberFormat="1" applyFont="1" applyFill="1" applyBorder="1" applyAlignment="1">
      <alignment horizontal="center" vertical="center"/>
    </xf>
    <xf numFmtId="0" fontId="67" fillId="5" borderId="7" xfId="3" applyFont="1" applyFill="1" applyBorder="1" applyAlignment="1">
      <alignment horizontal="center" vertical="center"/>
    </xf>
    <xf numFmtId="0" fontId="67" fillId="5" borderId="7" xfId="3" applyFont="1" applyFill="1" applyBorder="1" applyAlignment="1">
      <alignment horizontal="center" vertical="center" wrapText="1"/>
    </xf>
    <xf numFmtId="2" fontId="67" fillId="5" borderId="7" xfId="3" applyNumberFormat="1" applyFont="1" applyFill="1" applyBorder="1" applyAlignment="1">
      <alignment horizontal="center" vertical="center"/>
    </xf>
    <xf numFmtId="49" fontId="50" fillId="5" borderId="7" xfId="3" applyNumberFormat="1" applyFont="1" applyFill="1" applyBorder="1" applyAlignment="1">
      <alignment horizontal="center" vertical="center"/>
    </xf>
    <xf numFmtId="0" fontId="67" fillId="5" borderId="7" xfId="3" applyFont="1" applyFill="1" applyBorder="1" applyAlignment="1">
      <alignment horizontal="justify" vertical="center" wrapText="1"/>
    </xf>
    <xf numFmtId="0" fontId="50" fillId="5" borderId="7" xfId="3" applyFont="1" applyFill="1" applyBorder="1" applyAlignment="1">
      <alignment horizontal="justify" vertical="center" wrapText="1"/>
    </xf>
    <xf numFmtId="2" fontId="66" fillId="7" borderId="7" xfId="3" applyNumberFormat="1" applyFont="1" applyFill="1" applyBorder="1" applyAlignment="1">
      <alignment horizontal="center" vertical="center"/>
    </xf>
    <xf numFmtId="0" fontId="68" fillId="0" borderId="0" xfId="23" applyFont="1" applyAlignment="1">
      <alignment horizontal="center" vertical="center"/>
    </xf>
    <xf numFmtId="0" fontId="68" fillId="0" borderId="0" xfId="23" applyFont="1" applyAlignment="1">
      <alignment vertical="center" wrapText="1"/>
    </xf>
    <xf numFmtId="4" fontId="68" fillId="0" borderId="0" xfId="23" applyNumberFormat="1" applyFont="1" applyAlignment="1">
      <alignment horizontal="center" vertical="center"/>
    </xf>
    <xf numFmtId="0" fontId="16" fillId="0" borderId="0" xfId="23"/>
    <xf numFmtId="0" fontId="69" fillId="0" borderId="0" xfId="23" applyFont="1" applyAlignment="1">
      <alignment vertical="center"/>
    </xf>
    <xf numFmtId="0" fontId="70" fillId="0" borderId="0" xfId="23" applyFont="1" applyAlignment="1">
      <alignment horizontal="center" vertical="center"/>
    </xf>
    <xf numFmtId="0" fontId="70" fillId="0" borderId="34" xfId="23" applyFont="1" applyBorder="1" applyAlignment="1">
      <alignment horizontal="center" vertical="center"/>
    </xf>
    <xf numFmtId="0" fontId="70" fillId="0" borderId="35" xfId="23" applyFont="1" applyBorder="1" applyAlignment="1">
      <alignment horizontal="center" vertical="center"/>
    </xf>
    <xf numFmtId="0" fontId="70" fillId="0" borderId="36" xfId="23" applyFont="1" applyBorder="1" applyAlignment="1">
      <alignment horizontal="center" vertical="center"/>
    </xf>
    <xf numFmtId="4" fontId="70" fillId="0" borderId="0" xfId="23" applyNumberFormat="1" applyFont="1" applyAlignment="1">
      <alignment horizontal="right" vertical="center"/>
    </xf>
    <xf numFmtId="2" fontId="70" fillId="0" borderId="0" xfId="23" applyNumberFormat="1" applyFont="1" applyAlignment="1">
      <alignment horizontal="right" vertical="center"/>
    </xf>
    <xf numFmtId="0" fontId="70" fillId="0" borderId="0" xfId="23" applyFont="1" applyAlignment="1">
      <alignment vertical="center"/>
    </xf>
    <xf numFmtId="0" fontId="70" fillId="0" borderId="37" xfId="23" applyFont="1" applyBorder="1" applyAlignment="1">
      <alignment horizontal="center" vertical="center"/>
    </xf>
    <xf numFmtId="0" fontId="70" fillId="0" borderId="38" xfId="23" applyFont="1" applyBorder="1" applyAlignment="1">
      <alignment horizontal="center" vertical="center"/>
    </xf>
    <xf numFmtId="0" fontId="70" fillId="0" borderId="39" xfId="23" applyFont="1" applyBorder="1" applyAlignment="1">
      <alignment horizontal="center" vertical="center"/>
    </xf>
    <xf numFmtId="0" fontId="70" fillId="0" borderId="2" xfId="23" applyFont="1" applyBorder="1" applyAlignment="1">
      <alignment horizontal="right" vertical="center" wrapText="1"/>
    </xf>
    <xf numFmtId="0" fontId="68" fillId="0" borderId="37" xfId="23" applyFont="1" applyBorder="1" applyAlignment="1">
      <alignment vertical="center" wrapText="1"/>
    </xf>
    <xf numFmtId="0" fontId="68" fillId="0" borderId="39" xfId="23" applyFont="1" applyBorder="1" applyAlignment="1">
      <alignment vertical="center" wrapText="1"/>
    </xf>
    <xf numFmtId="4" fontId="68" fillId="0" borderId="38" xfId="23" applyNumberFormat="1" applyFont="1" applyBorder="1" applyAlignment="1">
      <alignment horizontal="center" vertical="center"/>
    </xf>
    <xf numFmtId="0" fontId="70" fillId="0" borderId="0" xfId="23" applyFont="1" applyAlignment="1">
      <alignment horizontal="right" vertical="center"/>
    </xf>
    <xf numFmtId="0" fontId="70" fillId="0" borderId="39" xfId="23" applyFont="1" applyBorder="1" applyAlignment="1">
      <alignment horizontal="center" vertical="center" wrapText="1"/>
    </xf>
    <xf numFmtId="0" fontId="68" fillId="0" borderId="38" xfId="23" applyFont="1" applyBorder="1" applyAlignment="1">
      <alignment horizontal="left" vertical="center" wrapText="1"/>
    </xf>
    <xf numFmtId="4" fontId="70" fillId="0" borderId="0" xfId="23" applyNumberFormat="1" applyFont="1" applyAlignment="1">
      <alignment horizontal="center" vertical="center"/>
    </xf>
    <xf numFmtId="4" fontId="70" fillId="0" borderId="0" xfId="23" applyNumberFormat="1" applyFont="1" applyAlignment="1">
      <alignment vertical="center"/>
    </xf>
    <xf numFmtId="0" fontId="68" fillId="0" borderId="37" xfId="23" applyFont="1" applyBorder="1" applyAlignment="1">
      <alignment horizontal="right" vertical="center" wrapText="1"/>
    </xf>
    <xf numFmtId="0" fontId="68" fillId="0" borderId="0" xfId="23" applyFont="1" applyAlignment="1">
      <alignment vertical="center"/>
    </xf>
    <xf numFmtId="4" fontId="68" fillId="0" borderId="0" xfId="23" applyNumberFormat="1" applyFont="1" applyAlignment="1">
      <alignment vertical="center"/>
    </xf>
    <xf numFmtId="4" fontId="72" fillId="0" borderId="0" xfId="23" applyNumberFormat="1" applyFont="1" applyAlignment="1">
      <alignment vertical="center"/>
    </xf>
    <xf numFmtId="0" fontId="70" fillId="0" borderId="43" xfId="23" applyFont="1" applyBorder="1" applyAlignment="1">
      <alignment horizontal="left" vertical="center" wrapText="1"/>
    </xf>
    <xf numFmtId="0" fontId="70" fillId="0" borderId="33" xfId="23" applyFont="1" applyBorder="1" applyAlignment="1">
      <alignment horizontal="right" vertical="center" wrapText="1"/>
    </xf>
    <xf numFmtId="0" fontId="70" fillId="0" borderId="33" xfId="23" applyFont="1" applyBorder="1" applyAlignment="1">
      <alignment vertical="center" wrapText="1"/>
    </xf>
    <xf numFmtId="4" fontId="68" fillId="0" borderId="33" xfId="23" applyNumberFormat="1" applyFont="1" applyBorder="1" applyAlignment="1">
      <alignment horizontal="center" vertical="center"/>
    </xf>
    <xf numFmtId="0" fontId="70" fillId="0" borderId="33" xfId="23" applyFont="1" applyBorder="1" applyAlignment="1">
      <alignment horizontal="left" vertical="center" wrapText="1"/>
    </xf>
    <xf numFmtId="0" fontId="68" fillId="0" borderId="33" xfId="23" applyFont="1" applyBorder="1" applyAlignment="1">
      <alignment horizontal="center" vertical="center" wrapText="1"/>
    </xf>
    <xf numFmtId="0" fontId="68" fillId="0" borderId="33" xfId="23" applyFont="1" applyBorder="1" applyAlignment="1">
      <alignment vertical="center" wrapText="1"/>
    </xf>
    <xf numFmtId="0" fontId="68" fillId="0" borderId="33" xfId="23" applyFont="1" applyBorder="1" applyAlignment="1">
      <alignment horizontal="right" vertical="center" wrapText="1"/>
    </xf>
    <xf numFmtId="3" fontId="68" fillId="0" borderId="33" xfId="23" applyNumberFormat="1" applyFont="1" applyBorder="1" applyAlignment="1">
      <alignment horizontal="center" vertical="center"/>
    </xf>
    <xf numFmtId="0" fontId="16" fillId="0" borderId="33" xfId="23" applyBorder="1"/>
    <xf numFmtId="0" fontId="70" fillId="0" borderId="33" xfId="23" applyFont="1" applyBorder="1" applyAlignment="1">
      <alignment horizontal="center" vertical="center" wrapText="1"/>
    </xf>
    <xf numFmtId="0" fontId="16" fillId="0" borderId="44" xfId="23" applyBorder="1"/>
    <xf numFmtId="0" fontId="68" fillId="0" borderId="34" xfId="23" applyFont="1" applyBorder="1" applyAlignment="1">
      <alignment vertical="center" wrapText="1"/>
    </xf>
    <xf numFmtId="0" fontId="68" fillId="0" borderId="35" xfId="23" applyFont="1" applyBorder="1" applyAlignment="1">
      <alignment vertical="center" wrapText="1"/>
    </xf>
    <xf numFmtId="0" fontId="68" fillId="0" borderId="35" xfId="23" applyFont="1" applyBorder="1" applyAlignment="1">
      <alignment horizontal="center" vertical="center" wrapText="1"/>
    </xf>
    <xf numFmtId="0" fontId="68" fillId="0" borderId="35" xfId="23" applyFont="1" applyBorder="1" applyAlignment="1">
      <alignment horizontal="right" vertical="center" wrapText="1"/>
    </xf>
    <xf numFmtId="0" fontId="16" fillId="0" borderId="35" xfId="23" applyBorder="1"/>
    <xf numFmtId="0" fontId="70" fillId="0" borderId="35" xfId="23" applyFont="1" applyBorder="1" applyAlignment="1">
      <alignment horizontal="right" vertical="center" wrapText="1"/>
    </xf>
    <xf numFmtId="0" fontId="70" fillId="0" borderId="35" xfId="23" applyFont="1" applyBorder="1" applyAlignment="1">
      <alignment horizontal="center" vertical="center" wrapText="1"/>
    </xf>
    <xf numFmtId="0" fontId="70" fillId="0" borderId="35" xfId="23" applyFont="1" applyBorder="1" applyAlignment="1">
      <alignment vertical="center" wrapText="1"/>
    </xf>
    <xf numFmtId="0" fontId="16" fillId="0" borderId="36" xfId="23" applyBorder="1"/>
    <xf numFmtId="4" fontId="72" fillId="0" borderId="0" xfId="23" applyNumberFormat="1" applyFont="1" applyAlignment="1">
      <alignment horizontal="center" vertical="center"/>
    </xf>
    <xf numFmtId="0" fontId="16" fillId="0" borderId="38" xfId="23" applyBorder="1"/>
    <xf numFmtId="0" fontId="70" fillId="0" borderId="37" xfId="23" applyFont="1" applyBorder="1" applyAlignment="1">
      <alignment horizontal="right" vertical="center" wrapText="1"/>
    </xf>
    <xf numFmtId="0" fontId="68" fillId="0" borderId="38" xfId="23" applyFont="1" applyBorder="1" applyAlignment="1">
      <alignment vertical="center" wrapText="1"/>
    </xf>
    <xf numFmtId="0" fontId="70" fillId="0" borderId="45" xfId="23" applyFont="1" applyBorder="1" applyAlignment="1">
      <alignment horizontal="right" vertical="center" wrapText="1"/>
    </xf>
    <xf numFmtId="0" fontId="70" fillId="0" borderId="42" xfId="23" applyFont="1" applyBorder="1" applyAlignment="1">
      <alignment horizontal="center" vertical="center" wrapText="1"/>
    </xf>
    <xf numFmtId="0" fontId="70" fillId="0" borderId="46" xfId="23" applyFont="1" applyBorder="1" applyAlignment="1">
      <alignment vertical="center" wrapText="1"/>
    </xf>
    <xf numFmtId="0" fontId="16" fillId="0" borderId="37" xfId="23" applyBorder="1"/>
    <xf numFmtId="4" fontId="72" fillId="0" borderId="38" xfId="23" applyNumberFormat="1" applyFont="1" applyBorder="1" applyAlignment="1">
      <alignment vertical="center"/>
    </xf>
    <xf numFmtId="0" fontId="16" fillId="0" borderId="43" xfId="23" applyBorder="1"/>
    <xf numFmtId="0" fontId="0" fillId="0" borderId="0" xfId="0" applyAlignment="1">
      <alignment horizontal="center" wrapText="1"/>
    </xf>
    <xf numFmtId="0" fontId="13" fillId="0" borderId="0" xfId="0" applyFont="1" applyAlignment="1">
      <alignment horizontal="center"/>
    </xf>
    <xf numFmtId="43" fontId="0" fillId="0" borderId="0" xfId="0" applyNumberFormat="1" applyAlignment="1">
      <alignment horizontal="center"/>
    </xf>
    <xf numFmtId="0" fontId="0" fillId="0" borderId="0" xfId="0" applyAlignment="1">
      <alignment wrapText="1"/>
    </xf>
    <xf numFmtId="0" fontId="34" fillId="0" borderId="0" xfId="0" applyFont="1" applyFill="1" applyAlignment="1">
      <alignment vertical="center" wrapText="1"/>
    </xf>
    <xf numFmtId="0" fontId="8" fillId="6" borderId="0" xfId="0" applyFont="1" applyFill="1"/>
    <xf numFmtId="0" fontId="9" fillId="6" borderId="0" xfId="0" applyFont="1" applyFill="1" applyBorder="1" applyAlignment="1">
      <alignment horizontal="center" vertical="center"/>
    </xf>
    <xf numFmtId="0" fontId="9" fillId="6" borderId="0" xfId="0" applyFont="1" applyFill="1" applyBorder="1" applyAlignment="1" applyProtection="1">
      <alignment vertical="center"/>
      <protection locked="0"/>
    </xf>
    <xf numFmtId="0" fontId="9" fillId="6" borderId="0" xfId="0" applyFont="1" applyFill="1" applyBorder="1" applyAlignment="1">
      <alignment vertical="center"/>
    </xf>
    <xf numFmtId="0" fontId="9" fillId="6" borderId="51" xfId="0" applyFont="1" applyFill="1" applyBorder="1" applyAlignment="1">
      <alignment horizontal="center" vertical="center"/>
    </xf>
    <xf numFmtId="0" fontId="9" fillId="6" borderId="52" xfId="0" applyFont="1" applyFill="1" applyBorder="1" applyAlignment="1">
      <alignment horizontal="center" vertical="center"/>
    </xf>
    <xf numFmtId="0" fontId="11" fillId="0" borderId="51" xfId="0" applyFont="1" applyBorder="1" applyAlignment="1">
      <alignment vertical="center" wrapText="1"/>
    </xf>
    <xf numFmtId="4" fontId="11" fillId="0" borderId="51" xfId="0" applyNumberFormat="1" applyFont="1" applyBorder="1" applyAlignment="1">
      <alignment horizontal="center" vertical="center"/>
    </xf>
    <xf numFmtId="2" fontId="11" fillId="0" borderId="51" xfId="0" applyNumberFormat="1" applyFont="1" applyBorder="1" applyAlignment="1">
      <alignment horizontal="center" vertical="center"/>
    </xf>
    <xf numFmtId="2" fontId="11" fillId="0" borderId="52" xfId="0" applyNumberFormat="1" applyFont="1" applyBorder="1" applyAlignment="1">
      <alignment horizontal="center" vertical="center"/>
    </xf>
    <xf numFmtId="0" fontId="9" fillId="0" borderId="36" xfId="0" applyFont="1" applyBorder="1" applyAlignment="1" applyProtection="1">
      <alignment horizontal="left" vertical="center" wrapText="1"/>
      <protection locked="0"/>
    </xf>
    <xf numFmtId="0" fontId="9" fillId="0" borderId="38" xfId="0" applyFont="1" applyBorder="1" applyAlignment="1">
      <alignment horizontal="center" vertical="center" wrapText="1"/>
    </xf>
    <xf numFmtId="0" fontId="8" fillId="0" borderId="37" xfId="0" applyFont="1" applyBorder="1"/>
    <xf numFmtId="0" fontId="9" fillId="0" borderId="38" xfId="0" applyFont="1" applyBorder="1" applyAlignment="1">
      <alignment horizontal="center" vertical="center"/>
    </xf>
    <xf numFmtId="0" fontId="2" fillId="4" borderId="51"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4" borderId="51" xfId="0" applyFont="1" applyFill="1" applyBorder="1" applyAlignment="1">
      <alignment horizontal="left" vertical="center" wrapText="1"/>
    </xf>
    <xf numFmtId="0" fontId="0" fillId="0" borderId="51" xfId="0" applyBorder="1" applyAlignment="1">
      <alignment wrapText="1"/>
    </xf>
    <xf numFmtId="0" fontId="0" fillId="0" borderId="51" xfId="0" applyBorder="1" applyAlignment="1">
      <alignment horizontal="center" wrapText="1"/>
    </xf>
    <xf numFmtId="0" fontId="5" fillId="0" borderId="51" xfId="0" applyFont="1" applyFill="1" applyBorder="1" applyAlignment="1">
      <alignment horizontal="center" vertical="center" wrapText="1"/>
    </xf>
    <xf numFmtId="0" fontId="5" fillId="4" borderId="51" xfId="0" applyFont="1" applyFill="1" applyBorder="1" applyAlignment="1">
      <alignment horizontal="left" vertical="top" wrapText="1"/>
    </xf>
    <xf numFmtId="0" fontId="5" fillId="4" borderId="51" xfId="0" applyFont="1" applyFill="1" applyBorder="1" applyAlignment="1">
      <alignment horizontal="center" vertical="top" wrapText="1"/>
    </xf>
    <xf numFmtId="0" fontId="15" fillId="0" borderId="51" xfId="0" applyFont="1" applyFill="1" applyBorder="1" applyAlignment="1">
      <alignment horizontal="center" vertical="center" wrapText="1"/>
    </xf>
    <xf numFmtId="0" fontId="5" fillId="0" borderId="51" xfId="0" applyFont="1" applyFill="1" applyBorder="1" applyAlignment="1">
      <alignment horizontal="left" vertical="center" wrapText="1"/>
    </xf>
    <xf numFmtId="0" fontId="0" fillId="0" borderId="35" xfId="0" applyBorder="1" applyAlignment="1">
      <alignment wrapText="1"/>
    </xf>
    <xf numFmtId="43" fontId="0" fillId="0" borderId="35" xfId="1" applyFont="1" applyBorder="1" applyAlignment="1">
      <alignment wrapText="1"/>
    </xf>
    <xf numFmtId="43" fontId="0" fillId="0" borderId="36" xfId="1" applyFont="1" applyBorder="1" applyAlignment="1">
      <alignment wrapText="1"/>
    </xf>
    <xf numFmtId="0" fontId="0" fillId="6" borderId="0" xfId="0" applyFill="1" applyAlignment="1">
      <alignment wrapText="1"/>
    </xf>
    <xf numFmtId="0" fontId="3" fillId="6" borderId="51" xfId="0" applyFont="1" applyFill="1" applyBorder="1" applyAlignment="1">
      <alignment horizontal="center" vertical="center" wrapText="1"/>
    </xf>
    <xf numFmtId="0" fontId="3" fillId="6" borderId="51" xfId="0" applyFont="1" applyFill="1" applyBorder="1" applyAlignment="1">
      <alignment horizontal="left" vertical="top" wrapText="1"/>
    </xf>
    <xf numFmtId="10" fontId="29" fillId="6" borderId="0" xfId="8" applyNumberFormat="1" applyFont="1" applyFill="1" applyAlignment="1">
      <alignment wrapText="1"/>
    </xf>
    <xf numFmtId="43" fontId="0" fillId="6" borderId="0" xfId="1" applyFont="1" applyFill="1" applyAlignment="1">
      <alignment horizontal="center" vertical="center" wrapText="1"/>
    </xf>
    <xf numFmtId="43" fontId="0" fillId="6" borderId="0" xfId="0" applyNumberFormat="1" applyFill="1" applyAlignment="1">
      <alignment wrapText="1"/>
    </xf>
    <xf numFmtId="0" fontId="3" fillId="6" borderId="51" xfId="0" applyFont="1" applyFill="1" applyBorder="1" applyAlignment="1">
      <alignment horizontal="left" vertical="center" wrapText="1"/>
    </xf>
    <xf numFmtId="43" fontId="0" fillId="6" borderId="0" xfId="0" applyNumberFormat="1" applyFill="1" applyAlignment="1">
      <alignment vertical="center" wrapText="1"/>
    </xf>
    <xf numFmtId="44" fontId="11" fillId="0" borderId="52" xfId="1" applyNumberFormat="1" applyFont="1" applyBorder="1" applyAlignment="1">
      <alignment horizontal="center" vertical="center"/>
    </xf>
    <xf numFmtId="44" fontId="9" fillId="6" borderId="52" xfId="2" applyNumberFormat="1" applyFont="1" applyFill="1" applyBorder="1" applyAlignment="1">
      <alignment horizontal="center"/>
    </xf>
    <xf numFmtId="44" fontId="3" fillId="6" borderId="51" xfId="0" applyNumberFormat="1" applyFont="1" applyFill="1" applyBorder="1" applyAlignment="1">
      <alignment horizontal="left" vertical="top" wrapText="1"/>
    </xf>
    <xf numFmtId="44" fontId="3" fillId="6" borderId="52" xfId="0" applyNumberFormat="1" applyFont="1" applyFill="1" applyBorder="1" applyAlignment="1">
      <alignment horizontal="right" vertical="top" wrapText="1"/>
    </xf>
    <xf numFmtId="44" fontId="5" fillId="4" borderId="51" xfId="0" applyNumberFormat="1" applyFont="1" applyFill="1" applyBorder="1" applyAlignment="1">
      <alignment horizontal="right" vertical="center" wrapText="1"/>
    </xf>
    <xf numFmtId="44" fontId="5" fillId="4" borderId="52" xfId="1" applyNumberFormat="1" applyFont="1" applyFill="1" applyBorder="1" applyAlignment="1">
      <alignment horizontal="right" vertical="center" wrapText="1"/>
    </xf>
    <xf numFmtId="44" fontId="15" fillId="0" borderId="51" xfId="21" applyNumberFormat="1" applyFont="1" applyBorder="1" applyAlignment="1">
      <alignment horizontal="center" vertical="center" wrapText="1"/>
    </xf>
    <xf numFmtId="44" fontId="3" fillId="6" borderId="51" xfId="0" applyNumberFormat="1" applyFont="1" applyFill="1" applyBorder="1" applyAlignment="1">
      <alignment horizontal="left" vertical="center" wrapText="1"/>
    </xf>
    <xf numFmtId="44" fontId="3" fillId="6" borderId="52" xfId="1" applyNumberFormat="1" applyFont="1" applyFill="1" applyBorder="1" applyAlignment="1">
      <alignment horizontal="right" vertical="center" wrapText="1"/>
    </xf>
    <xf numFmtId="44" fontId="5" fillId="0" borderId="51" xfId="1" applyNumberFormat="1" applyFont="1" applyFill="1" applyBorder="1" applyAlignment="1">
      <alignment horizontal="right" vertical="center" wrapText="1"/>
    </xf>
    <xf numFmtId="44" fontId="5" fillId="0" borderId="51" xfId="0" applyNumberFormat="1" applyFont="1" applyFill="1" applyBorder="1" applyAlignment="1">
      <alignment horizontal="right" vertical="top" wrapText="1"/>
    </xf>
    <xf numFmtId="44" fontId="5" fillId="0" borderId="52" xfId="1" applyNumberFormat="1" applyFont="1" applyFill="1" applyBorder="1" applyAlignment="1">
      <alignment horizontal="right" vertical="center" wrapText="1"/>
    </xf>
    <xf numFmtId="43" fontId="0" fillId="0" borderId="0" xfId="1" applyFont="1" applyAlignment="1">
      <alignment horizontal="center" wrapText="1"/>
    </xf>
    <xf numFmtId="43" fontId="0" fillId="0" borderId="35" xfId="1" applyFont="1" applyBorder="1" applyAlignment="1">
      <alignment horizontal="center" wrapText="1"/>
    </xf>
    <xf numFmtId="43" fontId="3" fillId="6" borderId="51" xfId="1" applyFont="1" applyFill="1" applyBorder="1" applyAlignment="1">
      <alignment horizontal="center" vertical="top" wrapText="1"/>
    </xf>
    <xf numFmtId="43" fontId="5" fillId="4" borderId="51" xfId="1" applyFont="1" applyFill="1" applyBorder="1" applyAlignment="1">
      <alignment horizontal="center" vertical="center" wrapText="1"/>
    </xf>
    <xf numFmtId="43" fontId="3" fillId="6" borderId="51" xfId="1" applyFont="1" applyFill="1" applyBorder="1" applyAlignment="1">
      <alignment horizontal="center" vertical="center" wrapText="1"/>
    </xf>
    <xf numFmtId="43" fontId="5" fillId="4" borderId="51" xfId="1" applyFont="1" applyFill="1" applyBorder="1" applyAlignment="1">
      <alignment horizontal="center" vertical="top" wrapText="1"/>
    </xf>
    <xf numFmtId="43" fontId="5" fillId="0" borderId="51" xfId="1" applyFont="1" applyFill="1" applyBorder="1" applyAlignment="1">
      <alignment horizontal="center" vertical="center" wrapText="1"/>
    </xf>
    <xf numFmtId="0" fontId="33" fillId="6" borderId="0" xfId="0" applyFont="1" applyFill="1" applyAlignment="1">
      <alignment wrapText="1"/>
    </xf>
    <xf numFmtId="4" fontId="72" fillId="0" borderId="40" xfId="23" applyNumberFormat="1" applyFont="1" applyBorder="1" applyAlignment="1">
      <alignment horizontal="center" vertical="center"/>
    </xf>
    <xf numFmtId="0" fontId="0" fillId="0" borderId="0" xfId="0"/>
    <xf numFmtId="0" fontId="70" fillId="0" borderId="0" xfId="23" applyFont="1" applyBorder="1" applyAlignment="1">
      <alignment horizontal="center" vertical="center"/>
    </xf>
    <xf numFmtId="0" fontId="71" fillId="0" borderId="0" xfId="23" applyFont="1" applyBorder="1" applyAlignment="1">
      <alignment horizontal="right" vertical="center"/>
    </xf>
    <xf numFmtId="0" fontId="71" fillId="0" borderId="0" xfId="23" applyFont="1" applyBorder="1" applyAlignment="1">
      <alignment horizontal="left" vertical="center"/>
    </xf>
    <xf numFmtId="0" fontId="71" fillId="0" borderId="0" xfId="23" applyFont="1" applyBorder="1" applyAlignment="1">
      <alignment horizontal="center" vertical="center"/>
    </xf>
    <xf numFmtId="4" fontId="71" fillId="0" borderId="0" xfId="23" applyNumberFormat="1" applyFont="1" applyBorder="1" applyAlignment="1">
      <alignment vertical="center"/>
    </xf>
    <xf numFmtId="0" fontId="16" fillId="0" borderId="0" xfId="23" applyBorder="1"/>
    <xf numFmtId="2" fontId="70" fillId="0" borderId="0" xfId="23" applyNumberFormat="1" applyFont="1" applyBorder="1" applyAlignment="1">
      <alignment horizontal="center" vertical="center"/>
    </xf>
    <xf numFmtId="0" fontId="70" fillId="0" borderId="62" xfId="23" applyFont="1" applyBorder="1" applyAlignment="1">
      <alignment horizontal="right" vertical="center" wrapText="1"/>
    </xf>
    <xf numFmtId="0" fontId="70" fillId="0" borderId="63" xfId="23" applyFont="1" applyBorder="1" applyAlignment="1">
      <alignment horizontal="center" vertical="center" wrapText="1"/>
    </xf>
    <xf numFmtId="0" fontId="70" fillId="0" borderId="64" xfId="23" applyFont="1" applyBorder="1" applyAlignment="1">
      <alignment vertical="center" wrapText="1"/>
    </xf>
    <xf numFmtId="0" fontId="68" fillId="0" borderId="0" xfId="23" applyFont="1" applyBorder="1" applyAlignment="1">
      <alignment vertical="center" wrapText="1"/>
    </xf>
    <xf numFmtId="0" fontId="68" fillId="0" borderId="0" xfId="23" applyFont="1" applyBorder="1" applyAlignment="1">
      <alignment horizontal="center" vertical="center" wrapText="1"/>
    </xf>
    <xf numFmtId="0" fontId="70" fillId="0" borderId="0" xfId="23" applyFont="1" applyBorder="1" applyAlignment="1">
      <alignment horizontal="center" vertical="center" wrapText="1"/>
    </xf>
    <xf numFmtId="0" fontId="68" fillId="0" borderId="0" xfId="23" applyFont="1" applyBorder="1" applyAlignment="1">
      <alignment horizontal="left" vertical="center" wrapText="1"/>
    </xf>
    <xf numFmtId="0" fontId="68" fillId="0" borderId="0" xfId="23" applyFont="1" applyBorder="1" applyAlignment="1">
      <alignment horizontal="right" vertical="center" wrapText="1"/>
    </xf>
    <xf numFmtId="4" fontId="68" fillId="0" borderId="0" xfId="23" applyNumberFormat="1" applyFont="1" applyBorder="1" applyAlignment="1">
      <alignment horizontal="center" vertical="center"/>
    </xf>
    <xf numFmtId="0" fontId="16" fillId="0" borderId="65" xfId="23" applyBorder="1"/>
    <xf numFmtId="0" fontId="73" fillId="0" borderId="0" xfId="23" applyFont="1" applyBorder="1" applyAlignment="1">
      <alignment horizontal="left" vertical="center" wrapText="1"/>
    </xf>
    <xf numFmtId="4" fontId="68" fillId="0" borderId="0" xfId="23" applyNumberFormat="1" applyFont="1" applyBorder="1" applyAlignment="1">
      <alignment horizontal="left" vertical="center"/>
    </xf>
    <xf numFmtId="2" fontId="68" fillId="0" borderId="0" xfId="23" applyNumberFormat="1" applyFont="1" applyBorder="1" applyAlignment="1">
      <alignment horizontal="center" vertical="center" wrapText="1"/>
    </xf>
    <xf numFmtId="2" fontId="68" fillId="0" borderId="0" xfId="23" applyNumberFormat="1" applyFont="1" applyBorder="1" applyAlignment="1">
      <alignment horizontal="left" vertical="center" wrapText="1"/>
    </xf>
    <xf numFmtId="4" fontId="68" fillId="0" borderId="0" xfId="23" applyNumberFormat="1" applyFont="1" applyBorder="1" applyAlignment="1">
      <alignment horizontal="center" vertical="center" wrapText="1"/>
    </xf>
    <xf numFmtId="0" fontId="68" fillId="0" borderId="0" xfId="23" applyFont="1" applyBorder="1" applyAlignment="1">
      <alignment vertical="center"/>
    </xf>
    <xf numFmtId="4" fontId="68" fillId="0" borderId="0" xfId="23" applyNumberFormat="1" applyFont="1" applyBorder="1" applyAlignment="1">
      <alignment vertical="center"/>
    </xf>
    <xf numFmtId="2" fontId="68" fillId="0" borderId="0" xfId="23" applyNumberFormat="1" applyFont="1" applyBorder="1" applyAlignment="1">
      <alignment vertical="center" wrapText="1"/>
    </xf>
    <xf numFmtId="2" fontId="68" fillId="0" borderId="0" xfId="23" applyNumberFormat="1" applyFont="1" applyBorder="1" applyAlignment="1">
      <alignment horizontal="right" vertical="center" wrapText="1"/>
    </xf>
    <xf numFmtId="0" fontId="70" fillId="10" borderId="68" xfId="23" applyFont="1" applyFill="1" applyBorder="1" applyAlignment="1">
      <alignment horizontal="right" vertical="center" wrapText="1"/>
    </xf>
    <xf numFmtId="4" fontId="70" fillId="10" borderId="69" xfId="23" applyNumberFormat="1" applyFont="1" applyFill="1" applyBorder="1" applyAlignment="1">
      <alignment horizontal="center" vertical="center"/>
    </xf>
    <xf numFmtId="4" fontId="74" fillId="10" borderId="69" xfId="23" applyNumberFormat="1" applyFont="1" applyFill="1" applyBorder="1" applyAlignment="1">
      <alignment horizontal="center" vertical="center"/>
    </xf>
    <xf numFmtId="4" fontId="74" fillId="10" borderId="70" xfId="23" applyNumberFormat="1" applyFont="1" applyFill="1" applyBorder="1" applyAlignment="1">
      <alignment vertical="center"/>
    </xf>
    <xf numFmtId="4" fontId="72" fillId="0" borderId="0" xfId="23" applyNumberFormat="1" applyFont="1" applyBorder="1" applyAlignment="1">
      <alignment vertical="center"/>
    </xf>
    <xf numFmtId="0" fontId="70" fillId="0" borderId="71" xfId="23" applyFont="1" applyBorder="1" applyAlignment="1">
      <alignment horizontal="right" vertical="center" wrapText="1"/>
    </xf>
    <xf numFmtId="0" fontId="70" fillId="0" borderId="72" xfId="23" applyFont="1" applyBorder="1" applyAlignment="1">
      <alignment horizontal="center" vertical="center" wrapText="1"/>
    </xf>
    <xf numFmtId="0" fontId="70" fillId="0" borderId="73" xfId="23" applyFont="1" applyBorder="1" applyAlignment="1">
      <alignment vertical="center" wrapText="1"/>
    </xf>
    <xf numFmtId="0" fontId="70" fillId="0" borderId="0" xfId="23" applyFont="1" applyBorder="1" applyAlignment="1">
      <alignment horizontal="right" vertical="center" wrapText="1"/>
    </xf>
    <xf numFmtId="0" fontId="70" fillId="0" borderId="0" xfId="23" applyFont="1" applyBorder="1" applyAlignment="1">
      <alignment vertical="center" wrapText="1"/>
    </xf>
    <xf numFmtId="0" fontId="70" fillId="0" borderId="0" xfId="23" applyFont="1" applyBorder="1" applyAlignment="1">
      <alignment horizontal="left" vertical="center" wrapText="1"/>
    </xf>
    <xf numFmtId="0" fontId="68" fillId="0" borderId="74" xfId="23" applyFont="1" applyBorder="1" applyAlignment="1">
      <alignment vertical="center" wrapText="1"/>
    </xf>
    <xf numFmtId="0" fontId="68" fillId="0" borderId="75" xfId="23" applyFont="1" applyBorder="1" applyAlignment="1">
      <alignment vertical="center" wrapText="1"/>
    </xf>
    <xf numFmtId="0" fontId="68" fillId="0" borderId="76" xfId="23" applyFont="1" applyBorder="1" applyAlignment="1">
      <alignment horizontal="right" vertical="center" wrapText="1"/>
    </xf>
    <xf numFmtId="0" fontId="16" fillId="0" borderId="75" xfId="23" applyBorder="1"/>
    <xf numFmtId="0" fontId="0" fillId="0" borderId="0" xfId="0" applyAlignment="1">
      <alignment horizontal="center"/>
    </xf>
    <xf numFmtId="0" fontId="0" fillId="0" borderId="35" xfId="0" applyBorder="1"/>
    <xf numFmtId="0" fontId="0" fillId="0" borderId="36" xfId="0" applyBorder="1"/>
    <xf numFmtId="0" fontId="2" fillId="4" borderId="0" xfId="0" applyFont="1" applyFill="1" applyBorder="1" applyAlignment="1">
      <alignment horizontal="left" vertical="top" wrapText="1"/>
    </xf>
    <xf numFmtId="0" fontId="0" fillId="0" borderId="0" xfId="0" applyBorder="1"/>
    <xf numFmtId="0" fontId="0" fillId="0" borderId="38" xfId="0" applyBorder="1"/>
    <xf numFmtId="0" fontId="4" fillId="4" borderId="0" xfId="0" applyFont="1" applyFill="1" applyBorder="1" applyAlignment="1">
      <alignment horizontal="left" vertical="top" wrapText="1"/>
    </xf>
    <xf numFmtId="0" fontId="2" fillId="4" borderId="77" xfId="0" applyFont="1" applyFill="1" applyBorder="1" applyAlignment="1">
      <alignment horizontal="center" vertical="top" wrapText="1"/>
    </xf>
    <xf numFmtId="0" fontId="2" fillId="4" borderId="78" xfId="0" applyFont="1" applyFill="1" applyBorder="1" applyAlignment="1">
      <alignment horizontal="right" vertical="top" wrapText="1"/>
    </xf>
    <xf numFmtId="0" fontId="3" fillId="3" borderId="77" xfId="0" applyFont="1" applyFill="1" applyBorder="1" applyAlignment="1">
      <alignment horizontal="center" vertical="top" wrapText="1"/>
    </xf>
    <xf numFmtId="10" fontId="5" fillId="3" borderId="79" xfId="8" applyNumberFormat="1" applyFont="1" applyFill="1" applyBorder="1" applyAlignment="1">
      <alignment horizontal="right" vertical="top" wrapText="1"/>
    </xf>
    <xf numFmtId="164" fontId="5" fillId="3" borderId="80" xfId="0" applyNumberFormat="1" applyFont="1" applyFill="1" applyBorder="1" applyAlignment="1">
      <alignment horizontal="right" vertical="top" wrapText="1"/>
    </xf>
    <xf numFmtId="164" fontId="5" fillId="3" borderId="81" xfId="0" applyNumberFormat="1" applyFont="1" applyFill="1" applyBorder="1" applyAlignment="1">
      <alignment horizontal="right" vertical="top" wrapText="1"/>
    </xf>
    <xf numFmtId="0" fontId="3" fillId="3" borderId="37" xfId="0" applyFont="1" applyFill="1" applyBorder="1" applyAlignment="1">
      <alignment horizontal="center" vertical="top" wrapText="1"/>
    </xf>
    <xf numFmtId="10" fontId="4" fillId="4" borderId="0" xfId="8" applyNumberFormat="1" applyFont="1" applyFill="1" applyBorder="1" applyAlignment="1">
      <alignment horizontal="right" vertical="top" wrapText="1"/>
    </xf>
    <xf numFmtId="10" fontId="4" fillId="4" borderId="38" xfId="8" applyNumberFormat="1" applyFont="1" applyFill="1" applyBorder="1" applyAlignment="1">
      <alignment horizontal="right" vertical="top" wrapText="1"/>
    </xf>
    <xf numFmtId="164" fontId="4" fillId="4" borderId="0" xfId="0" applyNumberFormat="1" applyFont="1" applyFill="1" applyBorder="1" applyAlignment="1">
      <alignment horizontal="right" vertical="top" wrapText="1"/>
    </xf>
    <xf numFmtId="164" fontId="4" fillId="4" borderId="38" xfId="0" applyNumberFormat="1" applyFont="1" applyFill="1" applyBorder="1" applyAlignment="1">
      <alignment horizontal="right" vertical="top" wrapText="1"/>
    </xf>
    <xf numFmtId="10" fontId="4" fillId="4" borderId="0" xfId="0" applyNumberFormat="1" applyFont="1" applyFill="1" applyBorder="1" applyAlignment="1">
      <alignment horizontal="right" vertical="top" wrapText="1"/>
    </xf>
    <xf numFmtId="10" fontId="4" fillId="4" borderId="38" xfId="0" applyNumberFormat="1" applyFont="1" applyFill="1" applyBorder="1" applyAlignment="1">
      <alignment horizontal="right" vertical="top" wrapText="1"/>
    </xf>
    <xf numFmtId="0" fontId="6" fillId="4" borderId="37" xfId="0" applyFont="1" applyFill="1" applyBorder="1" applyAlignment="1">
      <alignment horizontal="center" vertical="top" wrapText="1"/>
    </xf>
    <xf numFmtId="0" fontId="6" fillId="4" borderId="0" xfId="0" applyFont="1" applyFill="1" applyBorder="1" applyAlignment="1">
      <alignment horizontal="center" vertical="top" wrapText="1"/>
    </xf>
    <xf numFmtId="0" fontId="4" fillId="4" borderId="37" xfId="0" applyFont="1" applyFill="1" applyBorder="1" applyAlignment="1">
      <alignment horizontal="center" vertical="top" wrapText="1"/>
    </xf>
    <xf numFmtId="0" fontId="4" fillId="4" borderId="0" xfId="0" applyFont="1" applyFill="1" applyBorder="1" applyAlignment="1">
      <alignment horizontal="center" vertical="top" wrapText="1"/>
    </xf>
    <xf numFmtId="0" fontId="0" fillId="0" borderId="33" xfId="0" applyBorder="1"/>
    <xf numFmtId="0" fontId="0" fillId="0" borderId="44" xfId="0" applyBorder="1"/>
    <xf numFmtId="0" fontId="28" fillId="0" borderId="34" xfId="3" applyFont="1" applyBorder="1"/>
    <xf numFmtId="1" fontId="39" fillId="0" borderId="35" xfId="11" applyNumberFormat="1" applyFont="1" applyBorder="1" applyAlignment="1" applyProtection="1">
      <alignment horizontal="left" vertical="top"/>
      <protection locked="0"/>
    </xf>
    <xf numFmtId="0" fontId="39" fillId="0" borderId="35" xfId="3" applyFont="1" applyBorder="1"/>
    <xf numFmtId="0" fontId="39" fillId="0" borderId="36" xfId="3" applyFont="1" applyBorder="1"/>
    <xf numFmtId="0" fontId="28" fillId="0" borderId="37" xfId="3" applyFont="1" applyBorder="1"/>
    <xf numFmtId="1" fontId="39" fillId="0" borderId="0" xfId="11" applyNumberFormat="1" applyFont="1" applyBorder="1" applyAlignment="1" applyProtection="1">
      <alignment horizontal="left" vertical="top"/>
      <protection locked="0"/>
    </xf>
    <xf numFmtId="0" fontId="39" fillId="0" borderId="0" xfId="3" applyFont="1" applyBorder="1"/>
    <xf numFmtId="0" fontId="39" fillId="0" borderId="38" xfId="3" applyFont="1" applyBorder="1"/>
    <xf numFmtId="10" fontId="28" fillId="0" borderId="0" xfId="3" applyNumberFormat="1" applyFont="1" applyBorder="1" applyAlignment="1">
      <alignment horizontal="left"/>
    </xf>
    <xf numFmtId="2" fontId="28" fillId="0" borderId="0" xfId="3" applyNumberFormat="1" applyFont="1" applyBorder="1"/>
    <xf numFmtId="10" fontId="28" fillId="0" borderId="0" xfId="3" applyNumberFormat="1" applyFont="1" applyBorder="1" applyAlignment="1">
      <alignment horizontal="center"/>
    </xf>
    <xf numFmtId="2" fontId="39" fillId="0" borderId="0" xfId="3" applyNumberFormat="1" applyFont="1" applyBorder="1"/>
    <xf numFmtId="0" fontId="39" fillId="0" borderId="37" xfId="3" applyFont="1" applyBorder="1"/>
    <xf numFmtId="2" fontId="40" fillId="0" borderId="0" xfId="13" applyNumberFormat="1" applyFont="1" applyFill="1" applyBorder="1" applyAlignment="1" applyProtection="1">
      <alignment horizontal="left" vertical="top"/>
      <protection locked="0"/>
    </xf>
    <xf numFmtId="0" fontId="28" fillId="0" borderId="0" xfId="3" applyFont="1" applyBorder="1"/>
    <xf numFmtId="1" fontId="40" fillId="0" borderId="37" xfId="11" applyNumberFormat="1" applyFont="1" applyBorder="1" applyAlignment="1" applyProtection="1">
      <alignment horizontal="center" vertical="top"/>
      <protection locked="0"/>
    </xf>
    <xf numFmtId="0" fontId="40" fillId="0" borderId="0" xfId="14" applyFont="1" applyBorder="1" applyAlignment="1" applyProtection="1">
      <alignment horizontal="left" vertical="top"/>
      <protection locked="0"/>
    </xf>
    <xf numFmtId="0" fontId="41" fillId="0" borderId="37" xfId="14" applyFont="1" applyBorder="1"/>
    <xf numFmtId="0" fontId="41" fillId="0" borderId="0" xfId="14" applyFont="1" applyBorder="1"/>
    <xf numFmtId="0" fontId="41" fillId="0" borderId="0" xfId="14" applyFont="1" applyBorder="1" applyAlignment="1" applyProtection="1">
      <alignment horizontal="left" vertical="top"/>
      <protection locked="0"/>
    </xf>
    <xf numFmtId="17" fontId="40" fillId="0" borderId="0" xfId="12" applyNumberFormat="1" applyFont="1" applyBorder="1" applyAlignment="1" applyProtection="1">
      <alignment horizontal="center" vertical="top"/>
      <protection locked="0"/>
    </xf>
    <xf numFmtId="0" fontId="41" fillId="0" borderId="38" xfId="14" applyFont="1" applyBorder="1" applyAlignment="1" applyProtection="1">
      <alignment horizontal="left" vertical="top"/>
      <protection locked="0"/>
    </xf>
    <xf numFmtId="0" fontId="41" fillId="0" borderId="37" xfId="14" applyFont="1" applyBorder="1" applyAlignment="1" applyProtection="1">
      <alignment horizontal="left" vertical="top"/>
      <protection locked="0"/>
    </xf>
    <xf numFmtId="1" fontId="41" fillId="0" borderId="37" xfId="14" applyNumberFormat="1" applyFont="1" applyBorder="1" applyAlignment="1" applyProtection="1">
      <alignment horizontal="right" vertical="top"/>
      <protection locked="0"/>
    </xf>
    <xf numFmtId="0" fontId="41" fillId="0" borderId="0" xfId="14" applyFont="1" applyBorder="1" applyAlignment="1" applyProtection="1">
      <alignment horizontal="center" vertical="top"/>
      <protection locked="0"/>
    </xf>
    <xf numFmtId="0" fontId="41" fillId="0" borderId="37" xfId="14" applyFont="1" applyBorder="1" applyAlignment="1" applyProtection="1">
      <alignment vertical="top"/>
      <protection locked="0"/>
    </xf>
    <xf numFmtId="0" fontId="41" fillId="0" borderId="0" xfId="14" applyFont="1" applyBorder="1" applyAlignment="1" applyProtection="1">
      <alignment vertical="top"/>
      <protection locked="0"/>
    </xf>
    <xf numFmtId="0" fontId="41" fillId="0" borderId="38" xfId="14" applyFont="1" applyBorder="1"/>
    <xf numFmtId="0" fontId="41" fillId="0" borderId="0" xfId="13" applyFont="1" applyBorder="1"/>
    <xf numFmtId="0" fontId="40" fillId="0" borderId="0" xfId="12" applyFont="1" applyBorder="1" applyAlignment="1" applyProtection="1">
      <alignment horizontal="left" vertical="top"/>
      <protection locked="0"/>
    </xf>
    <xf numFmtId="0" fontId="41" fillId="0" borderId="0" xfId="12" applyFont="1" applyBorder="1" applyAlignment="1" applyProtection="1">
      <alignment horizontal="center" vertical="top"/>
      <protection locked="0"/>
    </xf>
    <xf numFmtId="167" fontId="41" fillId="0" borderId="0" xfId="12" applyNumberFormat="1" applyFont="1" applyBorder="1" applyAlignment="1" applyProtection="1">
      <alignment horizontal="right" vertical="top"/>
      <protection locked="0"/>
    </xf>
    <xf numFmtId="2" fontId="41" fillId="0" borderId="0" xfId="12" applyNumberFormat="1" applyFont="1" applyBorder="1" applyAlignment="1" applyProtection="1">
      <alignment horizontal="right" vertical="top"/>
      <protection locked="0"/>
    </xf>
    <xf numFmtId="2" fontId="41" fillId="0" borderId="38" xfId="14" applyNumberFormat="1" applyFont="1" applyBorder="1" applyAlignment="1" applyProtection="1">
      <alignment horizontal="right" vertical="top"/>
      <protection locked="0"/>
    </xf>
    <xf numFmtId="1" fontId="41" fillId="0" borderId="37" xfId="12" applyNumberFormat="1" applyFont="1" applyBorder="1" applyAlignment="1" applyProtection="1">
      <alignment horizontal="right" vertical="top"/>
      <protection locked="0"/>
    </xf>
    <xf numFmtId="0" fontId="41" fillId="0" borderId="0" xfId="12" applyFont="1" applyBorder="1" applyAlignment="1" applyProtection="1">
      <alignment horizontal="left" vertical="top"/>
      <protection locked="0"/>
    </xf>
    <xf numFmtId="169" fontId="41" fillId="0" borderId="0" xfId="12" applyNumberFormat="1" applyFont="1" applyBorder="1" applyAlignment="1" applyProtection="1">
      <alignment horizontal="right" vertical="top"/>
      <protection locked="0"/>
    </xf>
    <xf numFmtId="169" fontId="41" fillId="0" borderId="38" xfId="14" applyNumberFormat="1" applyFont="1" applyBorder="1" applyAlignment="1" applyProtection="1">
      <alignment horizontal="right" vertical="top"/>
      <protection locked="0"/>
    </xf>
    <xf numFmtId="0" fontId="41" fillId="0" borderId="0" xfId="13" applyFont="1" applyBorder="1" applyAlignment="1">
      <alignment horizontal="center"/>
    </xf>
    <xf numFmtId="0" fontId="40" fillId="0" borderId="0" xfId="14" applyFont="1" applyBorder="1" applyAlignment="1" applyProtection="1">
      <alignment horizontal="right" vertical="top"/>
      <protection locked="0"/>
    </xf>
    <xf numFmtId="0" fontId="40" fillId="0" borderId="0" xfId="14" applyFont="1" applyBorder="1"/>
    <xf numFmtId="0" fontId="40" fillId="0" borderId="0" xfId="14" applyFont="1" applyBorder="1" applyAlignment="1" applyProtection="1">
      <alignment horizontal="center" vertical="top"/>
      <protection locked="0"/>
    </xf>
    <xf numFmtId="169" fontId="41" fillId="0" borderId="0" xfId="14" applyNumberFormat="1" applyFont="1" applyBorder="1" applyAlignment="1" applyProtection="1">
      <alignment horizontal="center" vertical="top"/>
      <protection locked="0"/>
    </xf>
    <xf numFmtId="169" fontId="41" fillId="0" borderId="0" xfId="14" applyNumberFormat="1" applyFont="1" applyBorder="1"/>
    <xf numFmtId="169" fontId="40" fillId="0" borderId="0" xfId="14" applyNumberFormat="1" applyFont="1" applyBorder="1" applyAlignment="1" applyProtection="1">
      <alignment horizontal="center" vertical="top"/>
      <protection locked="0"/>
    </xf>
    <xf numFmtId="0" fontId="41" fillId="0" borderId="38" xfId="13" applyFont="1" applyBorder="1"/>
    <xf numFmtId="17" fontId="40" fillId="0" borderId="0" xfId="12" applyNumberFormat="1" applyFont="1" applyBorder="1" applyAlignment="1" applyProtection="1">
      <alignment horizontal="left" vertical="top"/>
      <protection locked="0"/>
    </xf>
    <xf numFmtId="10" fontId="41" fillId="0" borderId="0" xfId="14" applyNumberFormat="1" applyFont="1" applyBorder="1"/>
    <xf numFmtId="0" fontId="40" fillId="6" borderId="82" xfId="12" applyFont="1" applyFill="1" applyBorder="1" applyAlignment="1" applyProtection="1">
      <alignment vertical="center"/>
      <protection locked="0"/>
    </xf>
    <xf numFmtId="2" fontId="41" fillId="6" borderId="83" xfId="14" applyNumberFormat="1" applyFont="1" applyFill="1" applyBorder="1" applyAlignment="1" applyProtection="1">
      <alignment horizontal="right" vertical="center"/>
      <protection locked="0"/>
    </xf>
    <xf numFmtId="2" fontId="41" fillId="6" borderId="83" xfId="14" applyNumberFormat="1" applyFont="1" applyFill="1" applyBorder="1" applyAlignment="1" applyProtection="1">
      <alignment horizontal="center" vertical="center"/>
      <protection locked="0"/>
    </xf>
    <xf numFmtId="1" fontId="41" fillId="0" borderId="82" xfId="12" applyNumberFormat="1" applyFont="1" applyBorder="1" applyAlignment="1" applyProtection="1">
      <alignment horizontal="center" vertical="top"/>
      <protection locked="0"/>
    </xf>
    <xf numFmtId="169" fontId="41" fillId="0" borderId="83" xfId="14" applyNumberFormat="1" applyFont="1" applyBorder="1" applyAlignment="1" applyProtection="1">
      <alignment horizontal="center" vertical="top"/>
      <protection locked="0"/>
    </xf>
    <xf numFmtId="1" fontId="41" fillId="0" borderId="82" xfId="12" applyNumberFormat="1" applyFont="1" applyBorder="1" applyAlignment="1" applyProtection="1">
      <alignment horizontal="right" vertical="top"/>
      <protection locked="0"/>
    </xf>
    <xf numFmtId="2" fontId="41" fillId="0" borderId="83" xfId="14" applyNumberFormat="1" applyFont="1" applyBorder="1" applyAlignment="1" applyProtection="1">
      <alignment horizontal="right" vertical="top"/>
      <protection locked="0"/>
    </xf>
    <xf numFmtId="169" fontId="40" fillId="6" borderId="83" xfId="14" applyNumberFormat="1" applyFont="1" applyFill="1" applyBorder="1" applyAlignment="1" applyProtection="1">
      <alignment horizontal="center" vertical="top"/>
      <protection locked="0"/>
    </xf>
    <xf numFmtId="2" fontId="41" fillId="0" borderId="0" xfId="14" applyNumberFormat="1" applyFont="1" applyBorder="1" applyAlignment="1" applyProtection="1">
      <alignment horizontal="center" vertical="top"/>
      <protection locked="0"/>
    </xf>
    <xf numFmtId="17" fontId="41" fillId="0" borderId="0" xfId="12" applyNumberFormat="1" applyFont="1" applyBorder="1" applyAlignment="1" applyProtection="1">
      <alignment horizontal="left" vertical="top"/>
      <protection locked="0"/>
    </xf>
    <xf numFmtId="1" fontId="41" fillId="0" borderId="0" xfId="12" applyNumberFormat="1" applyFont="1" applyBorder="1" applyAlignment="1" applyProtection="1">
      <alignment horizontal="center" vertical="top"/>
      <protection locked="0"/>
    </xf>
    <xf numFmtId="166" fontId="41" fillId="0" borderId="0" xfId="15" applyFont="1" applyBorder="1" applyAlignment="1" applyProtection="1">
      <alignment horizontal="right" vertical="top"/>
      <protection locked="0"/>
    </xf>
    <xf numFmtId="0" fontId="39" fillId="0" borderId="0" xfId="14" applyFont="1" applyFill="1" applyBorder="1"/>
    <xf numFmtId="170" fontId="41" fillId="0" borderId="0" xfId="15" applyNumberFormat="1" applyFont="1" applyBorder="1" applyAlignment="1" applyProtection="1">
      <alignment horizontal="right" vertical="top"/>
      <protection locked="0"/>
    </xf>
    <xf numFmtId="0" fontId="40" fillId="0" borderId="0" xfId="12" applyFont="1" applyBorder="1" applyAlignment="1" applyProtection="1">
      <alignment horizontal="center" vertical="top"/>
      <protection locked="0"/>
    </xf>
    <xf numFmtId="171" fontId="40" fillId="0" borderId="0" xfId="14" applyNumberFormat="1" applyFont="1" applyBorder="1" applyAlignment="1" applyProtection="1">
      <alignment horizontal="center" vertical="top"/>
      <protection locked="0"/>
    </xf>
    <xf numFmtId="0" fontId="40" fillId="0" borderId="37" xfId="11" applyFont="1" applyBorder="1" applyAlignment="1" applyProtection="1">
      <alignment horizontal="center" vertical="top"/>
      <protection locked="0"/>
    </xf>
    <xf numFmtId="0" fontId="40" fillId="0" borderId="0" xfId="11" applyFont="1" applyBorder="1" applyAlignment="1" applyProtection="1">
      <alignment horizontal="left" vertical="top"/>
      <protection locked="0"/>
    </xf>
    <xf numFmtId="0" fontId="40" fillId="0" borderId="0" xfId="11" applyFont="1" applyBorder="1"/>
    <xf numFmtId="0" fontId="40" fillId="0" borderId="0" xfId="11" applyFont="1" applyBorder="1" applyAlignment="1" applyProtection="1">
      <alignment horizontal="center" vertical="top"/>
      <protection locked="0"/>
    </xf>
    <xf numFmtId="0" fontId="40" fillId="0" borderId="0" xfId="11" applyFont="1" applyBorder="1" applyAlignment="1" applyProtection="1">
      <alignment horizontal="right" vertical="top"/>
      <protection locked="0"/>
    </xf>
    <xf numFmtId="0" fontId="40" fillId="0" borderId="38" xfId="11" applyFont="1" applyBorder="1" applyAlignment="1" applyProtection="1">
      <alignment horizontal="right" vertical="top"/>
      <protection locked="0"/>
    </xf>
    <xf numFmtId="0" fontId="42" fillId="0" borderId="37" xfId="14" applyFont="1" applyBorder="1"/>
    <xf numFmtId="0" fontId="42" fillId="0" borderId="0" xfId="14" applyFont="1" applyBorder="1"/>
    <xf numFmtId="0" fontId="42" fillId="0" borderId="37" xfId="14" applyFont="1" applyBorder="1" applyAlignment="1" applyProtection="1">
      <alignment horizontal="left" vertical="top"/>
      <protection locked="0"/>
    </xf>
    <xf numFmtId="0" fontId="42" fillId="0" borderId="0" xfId="14" applyFont="1" applyBorder="1" applyAlignment="1" applyProtection="1">
      <alignment horizontal="left" vertical="top"/>
      <protection locked="0"/>
    </xf>
    <xf numFmtId="1" fontId="22" fillId="0" borderId="37" xfId="14" applyNumberFormat="1" applyFont="1" applyBorder="1" applyAlignment="1" applyProtection="1">
      <alignment horizontal="left" vertical="top"/>
      <protection locked="0"/>
    </xf>
    <xf numFmtId="0" fontId="42" fillId="0" borderId="37" xfId="14" applyFont="1" applyBorder="1" applyAlignment="1" applyProtection="1">
      <alignment vertical="top"/>
      <protection locked="0"/>
    </xf>
    <xf numFmtId="0" fontId="42" fillId="0" borderId="0" xfId="14" applyFont="1" applyBorder="1" applyAlignment="1" applyProtection="1">
      <alignment vertical="top"/>
      <protection locked="0"/>
    </xf>
    <xf numFmtId="0" fontId="42" fillId="0" borderId="0" xfId="14" applyFont="1" applyBorder="1" applyAlignment="1" applyProtection="1">
      <alignment horizontal="center" vertical="top"/>
      <protection locked="0"/>
    </xf>
    <xf numFmtId="0" fontId="42" fillId="0" borderId="38" xfId="14" applyFont="1" applyBorder="1"/>
    <xf numFmtId="0" fontId="42" fillId="0" borderId="0" xfId="13" applyFont="1" applyBorder="1"/>
    <xf numFmtId="0" fontId="22" fillId="0" borderId="0" xfId="12" applyFont="1" applyBorder="1" applyAlignment="1" applyProtection="1">
      <alignment horizontal="left" vertical="top"/>
      <protection locked="0"/>
    </xf>
    <xf numFmtId="0" fontId="42" fillId="0" borderId="0" xfId="12" applyFont="1" applyBorder="1" applyAlignment="1" applyProtection="1">
      <alignment horizontal="center" vertical="top"/>
      <protection locked="0"/>
    </xf>
    <xf numFmtId="167" fontId="42" fillId="0" borderId="0" xfId="12" applyNumberFormat="1" applyFont="1" applyBorder="1" applyAlignment="1" applyProtection="1">
      <alignment horizontal="right" vertical="top"/>
      <protection locked="0"/>
    </xf>
    <xf numFmtId="2" fontId="42" fillId="0" borderId="0" xfId="12" applyNumberFormat="1" applyFont="1" applyBorder="1" applyAlignment="1" applyProtection="1">
      <alignment horizontal="right" vertical="top"/>
      <protection locked="0"/>
    </xf>
    <xf numFmtId="2" fontId="42" fillId="0" borderId="38" xfId="14" applyNumberFormat="1" applyFont="1" applyBorder="1" applyAlignment="1" applyProtection="1">
      <alignment horizontal="right" vertical="top"/>
      <protection locked="0"/>
    </xf>
    <xf numFmtId="1" fontId="24" fillId="0" borderId="37" xfId="12" applyNumberFormat="1" applyFont="1" applyBorder="1" applyAlignment="1" applyProtection="1">
      <alignment horizontal="right" vertical="top"/>
      <protection locked="0"/>
    </xf>
    <xf numFmtId="0" fontId="24" fillId="0" borderId="0" xfId="14" applyFont="1" applyBorder="1"/>
    <xf numFmtId="0" fontId="24" fillId="0" borderId="0" xfId="12" applyFont="1" applyBorder="1" applyAlignment="1" applyProtection="1">
      <alignment horizontal="center" vertical="top"/>
      <protection locked="0"/>
    </xf>
    <xf numFmtId="167" fontId="24" fillId="0" borderId="0" xfId="12" applyNumberFormat="1" applyFont="1" applyBorder="1" applyAlignment="1" applyProtection="1">
      <alignment horizontal="right" vertical="top"/>
      <protection locked="0"/>
    </xf>
    <xf numFmtId="2" fontId="24" fillId="0" borderId="0" xfId="14" applyNumberFormat="1" applyFont="1" applyBorder="1" applyAlignment="1" applyProtection="1">
      <alignment horizontal="right" vertical="top"/>
      <protection locked="0"/>
    </xf>
    <xf numFmtId="2" fontId="24" fillId="0" borderId="38" xfId="14" applyNumberFormat="1" applyFont="1" applyBorder="1" applyAlignment="1" applyProtection="1">
      <alignment horizontal="right" vertical="top"/>
      <protection locked="0"/>
    </xf>
    <xf numFmtId="0" fontId="42" fillId="0" borderId="0" xfId="12" applyFont="1" applyBorder="1" applyAlignment="1" applyProtection="1">
      <alignment horizontal="left" vertical="top"/>
      <protection locked="0"/>
    </xf>
    <xf numFmtId="1" fontId="42" fillId="0" borderId="37" xfId="12" applyNumberFormat="1" applyFont="1" applyBorder="1" applyAlignment="1" applyProtection="1">
      <alignment horizontal="right" vertical="top"/>
      <protection locked="0"/>
    </xf>
    <xf numFmtId="0" fontId="22" fillId="0" borderId="0" xfId="14" applyFont="1" applyBorder="1" applyAlignment="1" applyProtection="1">
      <alignment horizontal="right" vertical="top"/>
      <protection locked="0"/>
    </xf>
    <xf numFmtId="0" fontId="22" fillId="0" borderId="0" xfId="14" applyFont="1" applyBorder="1"/>
    <xf numFmtId="0" fontId="22" fillId="0" borderId="0" xfId="14" applyFont="1" applyBorder="1" applyAlignment="1" applyProtection="1">
      <alignment horizontal="left" vertical="top"/>
      <protection locked="0"/>
    </xf>
    <xf numFmtId="0" fontId="22" fillId="0" borderId="0" xfId="14" applyFont="1" applyBorder="1" applyAlignment="1" applyProtection="1">
      <alignment horizontal="center" vertical="top"/>
      <protection locked="0"/>
    </xf>
    <xf numFmtId="0" fontId="24" fillId="0" borderId="0" xfId="3" applyFont="1" applyBorder="1"/>
    <xf numFmtId="2" fontId="42" fillId="0" borderId="0" xfId="14" applyNumberFormat="1" applyFont="1" applyBorder="1" applyAlignment="1" applyProtection="1">
      <alignment horizontal="center" vertical="top"/>
      <protection locked="0"/>
    </xf>
    <xf numFmtId="171" fontId="22" fillId="0" borderId="0" xfId="14" applyNumberFormat="1" applyFont="1" applyBorder="1" applyAlignment="1" applyProtection="1">
      <alignment horizontal="center" vertical="top"/>
      <protection locked="0"/>
    </xf>
    <xf numFmtId="0" fontId="42" fillId="0" borderId="38" xfId="13" applyFont="1" applyBorder="1"/>
    <xf numFmtId="0" fontId="43" fillId="0" borderId="37" xfId="11" applyFont="1" applyBorder="1" applyAlignment="1" applyProtection="1">
      <alignment horizontal="center" vertical="top"/>
      <protection locked="0"/>
    </xf>
    <xf numFmtId="0" fontId="43" fillId="0" borderId="0" xfId="11" applyFont="1" applyBorder="1" applyAlignment="1" applyProtection="1">
      <alignment horizontal="left" vertical="top"/>
      <protection locked="0"/>
    </xf>
    <xf numFmtId="0" fontId="43" fillId="0" borderId="0" xfId="11" applyFont="1" applyBorder="1"/>
    <xf numFmtId="0" fontId="43" fillId="0" borderId="0" xfId="11" applyFont="1" applyBorder="1" applyAlignment="1" applyProtection="1">
      <alignment horizontal="center" vertical="top"/>
      <protection locked="0"/>
    </xf>
    <xf numFmtId="0" fontId="43" fillId="0" borderId="0" xfId="11" applyFont="1" applyBorder="1" applyAlignment="1" applyProtection="1">
      <alignment horizontal="right" vertical="top"/>
      <protection locked="0"/>
    </xf>
    <xf numFmtId="0" fontId="43" fillId="0" borderId="38" xfId="11" applyFont="1" applyBorder="1" applyAlignment="1" applyProtection="1">
      <alignment horizontal="right" vertical="top"/>
      <protection locked="0"/>
    </xf>
    <xf numFmtId="0" fontId="44" fillId="0" borderId="0" xfId="12" applyFont="1" applyBorder="1" applyAlignment="1" applyProtection="1">
      <alignment horizontal="left" vertical="top"/>
      <protection locked="0"/>
    </xf>
    <xf numFmtId="0" fontId="44" fillId="0" borderId="0" xfId="14" applyFont="1" applyBorder="1"/>
    <xf numFmtId="0" fontId="44" fillId="0" borderId="0" xfId="12" applyFont="1" applyBorder="1" applyAlignment="1" applyProtection="1">
      <alignment horizontal="center" vertical="top"/>
      <protection locked="0"/>
    </xf>
    <xf numFmtId="2" fontId="44" fillId="0" borderId="0" xfId="12" applyNumberFormat="1" applyFont="1" applyBorder="1" applyAlignment="1" applyProtection="1">
      <alignment horizontal="right" vertical="top"/>
      <protection locked="0"/>
    </xf>
    <xf numFmtId="2" fontId="44" fillId="0" borderId="38" xfId="14" applyNumberFormat="1" applyFont="1" applyBorder="1" applyAlignment="1" applyProtection="1">
      <alignment horizontal="right" vertical="top"/>
      <protection locked="0"/>
    </xf>
    <xf numFmtId="0" fontId="45" fillId="0" borderId="37" xfId="14" applyFont="1" applyBorder="1"/>
    <xf numFmtId="0" fontId="45" fillId="0" borderId="0" xfId="14" applyFont="1" applyBorder="1"/>
    <xf numFmtId="0" fontId="44" fillId="0" borderId="0" xfId="14" applyFont="1" applyBorder="1" applyAlignment="1" applyProtection="1">
      <alignment horizontal="left" vertical="top"/>
      <protection locked="0"/>
    </xf>
    <xf numFmtId="0" fontId="44" fillId="0" borderId="38" xfId="14" applyFont="1" applyBorder="1" applyAlignment="1" applyProtection="1">
      <alignment horizontal="left" vertical="top"/>
      <protection locked="0"/>
    </xf>
    <xf numFmtId="0" fontId="45" fillId="0" borderId="37" xfId="14" applyFont="1" applyBorder="1" applyAlignment="1" applyProtection="1">
      <alignment horizontal="left" vertical="top"/>
      <protection locked="0"/>
    </xf>
    <xf numFmtId="0" fontId="45" fillId="0" borderId="0" xfId="14" applyFont="1" applyBorder="1" applyAlignment="1" applyProtection="1">
      <alignment horizontal="left" vertical="top"/>
      <protection locked="0"/>
    </xf>
    <xf numFmtId="1" fontId="46" fillId="0" borderId="37" xfId="14" applyNumberFormat="1" applyFont="1" applyBorder="1" applyAlignment="1" applyProtection="1">
      <alignment horizontal="left" vertical="top"/>
      <protection locked="0"/>
    </xf>
    <xf numFmtId="0" fontId="45" fillId="0" borderId="37" xfId="14" applyFont="1" applyBorder="1" applyAlignment="1" applyProtection="1">
      <alignment vertical="top"/>
      <protection locked="0"/>
    </xf>
    <xf numFmtId="0" fontId="45" fillId="0" borderId="0" xfId="14" applyFont="1" applyBorder="1" applyAlignment="1" applyProtection="1">
      <alignment vertical="top"/>
      <protection locked="0"/>
    </xf>
    <xf numFmtId="0" fontId="45" fillId="0" borderId="0" xfId="14" applyFont="1" applyBorder="1" applyAlignment="1" applyProtection="1">
      <alignment horizontal="center" vertical="top"/>
      <protection locked="0"/>
    </xf>
    <xf numFmtId="0" fontId="45" fillId="0" borderId="38" xfId="14" applyFont="1" applyBorder="1"/>
    <xf numFmtId="0" fontId="45" fillId="0" borderId="0" xfId="13" applyFont="1" applyBorder="1"/>
    <xf numFmtId="0" fontId="46" fillId="0" borderId="0" xfId="12" applyFont="1" applyBorder="1" applyAlignment="1" applyProtection="1">
      <alignment horizontal="left" vertical="top"/>
      <protection locked="0"/>
    </xf>
    <xf numFmtId="0" fontId="45" fillId="0" borderId="0" xfId="12" applyFont="1" applyBorder="1" applyAlignment="1" applyProtection="1">
      <alignment horizontal="center" vertical="top"/>
      <protection locked="0"/>
    </xf>
    <xf numFmtId="167" fontId="45" fillId="0" borderId="0" xfId="12" applyNumberFormat="1" applyFont="1" applyBorder="1" applyAlignment="1" applyProtection="1">
      <alignment horizontal="right" vertical="top"/>
      <protection locked="0"/>
    </xf>
    <xf numFmtId="2" fontId="45" fillId="0" borderId="0" xfId="12" applyNumberFormat="1" applyFont="1" applyBorder="1" applyAlignment="1" applyProtection="1">
      <alignment horizontal="right" vertical="top"/>
      <protection locked="0"/>
    </xf>
    <xf numFmtId="2" fontId="45" fillId="0" borderId="38" xfId="14" applyNumberFormat="1" applyFont="1" applyBorder="1" applyAlignment="1" applyProtection="1">
      <alignment horizontal="right" vertical="top"/>
      <protection locked="0"/>
    </xf>
    <xf numFmtId="1" fontId="23" fillId="0" borderId="37" xfId="12" applyNumberFormat="1" applyFont="1" applyBorder="1" applyAlignment="1" applyProtection="1">
      <alignment horizontal="right" vertical="top"/>
      <protection locked="0"/>
    </xf>
    <xf numFmtId="0" fontId="23" fillId="0" borderId="0" xfId="14" applyFont="1" applyBorder="1"/>
    <xf numFmtId="0" fontId="23" fillId="0" borderId="0" xfId="12" applyFont="1" applyBorder="1" applyAlignment="1" applyProtection="1">
      <alignment horizontal="center" vertical="top"/>
      <protection locked="0"/>
    </xf>
    <xf numFmtId="167" fontId="23" fillId="0" borderId="0" xfId="12" applyNumberFormat="1" applyFont="1" applyBorder="1" applyAlignment="1" applyProtection="1">
      <alignment horizontal="right" vertical="top"/>
      <protection locked="0"/>
    </xf>
    <xf numFmtId="2" fontId="23" fillId="0" borderId="0" xfId="14" applyNumberFormat="1" applyFont="1" applyBorder="1" applyAlignment="1" applyProtection="1">
      <alignment horizontal="right" vertical="top"/>
      <protection locked="0"/>
    </xf>
    <xf numFmtId="2" fontId="23" fillId="0" borderId="38" xfId="14" applyNumberFormat="1" applyFont="1" applyBorder="1" applyAlignment="1" applyProtection="1">
      <alignment horizontal="right" vertical="top"/>
      <protection locked="0"/>
    </xf>
    <xf numFmtId="1" fontId="45" fillId="0" borderId="37" xfId="12" applyNumberFormat="1" applyFont="1" applyBorder="1" applyAlignment="1" applyProtection="1">
      <alignment horizontal="right" vertical="top"/>
      <protection locked="0"/>
    </xf>
    <xf numFmtId="0" fontId="45" fillId="0" borderId="0" xfId="12" applyFont="1" applyBorder="1" applyAlignment="1" applyProtection="1">
      <alignment horizontal="left" vertical="top"/>
      <protection locked="0"/>
    </xf>
    <xf numFmtId="0" fontId="46" fillId="0" borderId="0" xfId="14" applyFont="1" applyBorder="1" applyAlignment="1" applyProtection="1">
      <alignment horizontal="right" vertical="top"/>
      <protection locked="0"/>
    </xf>
    <xf numFmtId="0" fontId="46" fillId="0" borderId="0" xfId="14" applyFont="1" applyBorder="1"/>
    <xf numFmtId="0" fontId="46" fillId="0" borderId="0" xfId="14" applyFont="1" applyBorder="1" applyAlignment="1" applyProtection="1">
      <alignment horizontal="left" vertical="top"/>
      <protection locked="0"/>
    </xf>
    <xf numFmtId="0" fontId="46" fillId="0" borderId="0" xfId="14" applyFont="1" applyBorder="1" applyAlignment="1" applyProtection="1">
      <alignment horizontal="center" vertical="top"/>
      <protection locked="0"/>
    </xf>
    <xf numFmtId="0" fontId="23" fillId="0" borderId="0" xfId="3" applyFont="1" applyBorder="1"/>
    <xf numFmtId="0" fontId="45" fillId="0" borderId="43" xfId="14" applyFont="1" applyBorder="1"/>
    <xf numFmtId="0" fontId="45" fillId="0" borderId="33" xfId="14" applyFont="1" applyBorder="1"/>
    <xf numFmtId="2" fontId="45" fillId="0" borderId="33" xfId="14" applyNumberFormat="1" applyFont="1" applyBorder="1" applyAlignment="1" applyProtection="1">
      <alignment horizontal="center" vertical="top"/>
      <protection locked="0"/>
    </xf>
    <xf numFmtId="166" fontId="46" fillId="0" borderId="33" xfId="16" applyFont="1" applyBorder="1" applyAlignment="1" applyProtection="1">
      <alignment horizontal="center" vertical="top"/>
      <protection locked="0"/>
    </xf>
    <xf numFmtId="0" fontId="23" fillId="0" borderId="33" xfId="3" applyFont="1" applyBorder="1"/>
    <xf numFmtId="0" fontId="45" fillId="0" borderId="44" xfId="13" applyFont="1" applyBorder="1"/>
    <xf numFmtId="0" fontId="52" fillId="0" borderId="88" xfId="19" applyFont="1" applyBorder="1"/>
    <xf numFmtId="0" fontId="52" fillId="0" borderId="0" xfId="19" applyFont="1" applyBorder="1"/>
    <xf numFmtId="0" fontId="52" fillId="0" borderId="89" xfId="19" applyFont="1" applyBorder="1"/>
    <xf numFmtId="0" fontId="27" fillId="8" borderId="88" xfId="19" applyFont="1" applyFill="1" applyBorder="1" applyAlignment="1">
      <alignment horizontal="left" vertical="center"/>
    </xf>
    <xf numFmtId="0" fontId="27" fillId="8" borderId="0" xfId="19" applyFont="1" applyFill="1" applyBorder="1" applyAlignment="1">
      <alignment horizontal="left" vertical="center" wrapText="1"/>
    </xf>
    <xf numFmtId="0" fontId="27" fillId="8" borderId="89" xfId="19" applyFont="1" applyFill="1" applyBorder="1" applyAlignment="1">
      <alignment horizontal="left" vertical="center" wrapText="1"/>
    </xf>
    <xf numFmtId="0" fontId="27" fillId="0" borderId="0" xfId="19" applyFont="1" applyBorder="1" applyAlignment="1">
      <alignment horizontal="center"/>
    </xf>
    <xf numFmtId="0" fontId="27" fillId="0" borderId="89" xfId="19" applyFont="1" applyBorder="1" applyAlignment="1">
      <alignment horizontal="center"/>
    </xf>
    <xf numFmtId="0" fontId="28" fillId="0" borderId="88" xfId="19" applyFont="1" applyBorder="1" applyAlignment="1">
      <alignment horizontal="center" vertical="center"/>
    </xf>
    <xf numFmtId="0" fontId="28" fillId="0" borderId="0" xfId="19" applyFont="1" applyBorder="1" applyAlignment="1">
      <alignment horizontal="center" vertical="center" wrapText="1"/>
    </xf>
    <xf numFmtId="0" fontId="28" fillId="0" borderId="0" xfId="19" applyFont="1" applyBorder="1" applyAlignment="1">
      <alignment horizontal="center" vertical="center"/>
    </xf>
    <xf numFmtId="4" fontId="28" fillId="0" borderId="0" xfId="19" applyNumberFormat="1" applyFont="1" applyBorder="1" applyAlignment="1">
      <alignment horizontal="center" vertical="center" wrapText="1"/>
    </xf>
    <xf numFmtId="4" fontId="28" fillId="0" borderId="89" xfId="19" applyNumberFormat="1" applyFont="1" applyBorder="1" applyAlignment="1">
      <alignment horizontal="center" vertical="center"/>
    </xf>
    <xf numFmtId="0" fontId="54" fillId="7" borderId="90" xfId="19" applyFont="1" applyFill="1" applyBorder="1" applyAlignment="1">
      <alignment horizontal="center" vertical="center"/>
    </xf>
    <xf numFmtId="0" fontId="28" fillId="7" borderId="69" xfId="19" applyFont="1" applyFill="1" applyBorder="1" applyAlignment="1">
      <alignment horizontal="left" vertical="center"/>
    </xf>
    <xf numFmtId="0" fontId="28" fillId="7" borderId="69" xfId="19" applyFont="1" applyFill="1" applyBorder="1" applyAlignment="1">
      <alignment horizontal="left" vertical="center" wrapText="1"/>
    </xf>
    <xf numFmtId="0" fontId="28" fillId="7" borderId="69" xfId="19" applyFont="1" applyFill="1" applyBorder="1" applyAlignment="1">
      <alignment vertical="center" wrapText="1"/>
    </xf>
    <xf numFmtId="172" fontId="28" fillId="7" borderId="91" xfId="20" applyFont="1" applyFill="1" applyBorder="1" applyAlignment="1" applyProtection="1">
      <alignment horizontal="left" vertical="center" wrapText="1"/>
    </xf>
    <xf numFmtId="0" fontId="56" fillId="0" borderId="88" xfId="19" applyFont="1" applyBorder="1" applyAlignment="1">
      <alignment horizontal="center" vertical="center"/>
    </xf>
    <xf numFmtId="0" fontId="28" fillId="0" borderId="0" xfId="19" applyFont="1" applyBorder="1" applyAlignment="1">
      <alignment horizontal="left" vertical="center" wrapText="1"/>
    </xf>
    <xf numFmtId="0" fontId="28" fillId="0" borderId="0" xfId="19" applyFont="1" applyBorder="1" applyAlignment="1">
      <alignment vertical="center" wrapText="1"/>
    </xf>
    <xf numFmtId="173" fontId="28" fillId="0" borderId="89" xfId="19" applyNumberFormat="1" applyFont="1" applyBorder="1" applyAlignment="1">
      <alignment horizontal="left" vertical="center" wrapText="1"/>
    </xf>
    <xf numFmtId="0" fontId="39" fillId="0" borderId="0" xfId="19" applyFont="1" applyBorder="1" applyAlignment="1">
      <alignment horizontal="center" vertical="center" wrapText="1"/>
    </xf>
    <xf numFmtId="174" fontId="39" fillId="0" borderId="0" xfId="19" applyNumberFormat="1" applyFont="1" applyBorder="1" applyAlignment="1">
      <alignment horizontal="center" vertical="center" wrapText="1"/>
    </xf>
    <xf numFmtId="4" fontId="39" fillId="0" borderId="0" xfId="19" applyNumberFormat="1" applyFont="1" applyBorder="1" applyAlignment="1">
      <alignment horizontal="center" vertical="center" wrapText="1"/>
    </xf>
    <xf numFmtId="2" fontId="39" fillId="0" borderId="0" xfId="19" applyNumberFormat="1" applyFont="1" applyBorder="1" applyAlignment="1">
      <alignment horizontal="center" vertical="center" wrapText="1"/>
    </xf>
    <xf numFmtId="0" fontId="41" fillId="0" borderId="89" xfId="19" applyFont="1" applyBorder="1"/>
    <xf numFmtId="0" fontId="57" fillId="0" borderId="88" xfId="19" applyFont="1" applyBorder="1" applyAlignment="1">
      <alignment horizontal="center" vertical="center"/>
    </xf>
    <xf numFmtId="0" fontId="39" fillId="0" borderId="0" xfId="19" applyFont="1" applyBorder="1" applyAlignment="1">
      <alignment horizontal="left" vertical="center" wrapText="1"/>
    </xf>
    <xf numFmtId="1" fontId="39" fillId="0" borderId="0" xfId="19" applyNumberFormat="1" applyFont="1" applyBorder="1" applyAlignment="1">
      <alignment horizontal="center" vertical="center" wrapText="1"/>
    </xf>
    <xf numFmtId="4" fontId="39" fillId="0" borderId="0" xfId="19" applyNumberFormat="1" applyFont="1" applyBorder="1" applyAlignment="1">
      <alignment horizontal="right" vertical="center" wrapText="1"/>
    </xf>
    <xf numFmtId="0" fontId="57" fillId="0" borderId="88" xfId="19" applyFont="1" applyBorder="1" applyAlignment="1">
      <alignment horizontal="center"/>
    </xf>
    <xf numFmtId="0" fontId="56" fillId="0" borderId="88" xfId="19" applyFont="1" applyBorder="1" applyAlignment="1">
      <alignment horizontal="center"/>
    </xf>
    <xf numFmtId="4" fontId="28" fillId="0" borderId="0" xfId="19" applyNumberFormat="1" applyFont="1" applyBorder="1" applyAlignment="1">
      <alignment horizontal="right" vertical="center" wrapText="1"/>
    </xf>
    <xf numFmtId="0" fontId="59" fillId="0" borderId="0" xfId="19" applyFont="1" applyBorder="1" applyAlignment="1">
      <alignment horizontal="right" vertical="center" wrapText="1"/>
    </xf>
    <xf numFmtId="2" fontId="28" fillId="0" borderId="0" xfId="19" applyNumberFormat="1" applyFont="1" applyBorder="1" applyAlignment="1">
      <alignment horizontal="center" vertical="center" wrapText="1"/>
    </xf>
    <xf numFmtId="2" fontId="39" fillId="0" borderId="0" xfId="19" applyNumberFormat="1" applyFont="1" applyBorder="1" applyAlignment="1">
      <alignment horizontal="right" vertical="center" wrapText="1"/>
    </xf>
    <xf numFmtId="0" fontId="60" fillId="0" borderId="88" xfId="19" applyFont="1" applyBorder="1" applyAlignment="1">
      <alignment horizontal="center"/>
    </xf>
    <xf numFmtId="0" fontId="60" fillId="0" borderId="88" xfId="19" applyFont="1" applyBorder="1" applyAlignment="1">
      <alignment horizontal="center" vertical="center"/>
    </xf>
    <xf numFmtId="4" fontId="59" fillId="0" borderId="0" xfId="19" applyNumberFormat="1" applyFont="1" applyBorder="1" applyAlignment="1">
      <alignment horizontal="center" vertical="center" wrapText="1"/>
    </xf>
    <xf numFmtId="0" fontId="41" fillId="0" borderId="0" xfId="19" applyFont="1" applyBorder="1"/>
    <xf numFmtId="4" fontId="59" fillId="0" borderId="0" xfId="19" applyNumberFormat="1" applyFont="1" applyBorder="1" applyAlignment="1">
      <alignment horizontal="right" vertical="center" wrapText="1"/>
    </xf>
    <xf numFmtId="0" fontId="61" fillId="0" borderId="88" xfId="19" applyFont="1" applyBorder="1" applyAlignment="1">
      <alignment horizontal="right" vertical="center" wrapText="1"/>
    </xf>
    <xf numFmtId="2" fontId="28" fillId="0" borderId="89" xfId="19" applyNumberFormat="1" applyFont="1" applyBorder="1" applyAlignment="1">
      <alignment horizontal="center" vertical="center" wrapText="1"/>
    </xf>
    <xf numFmtId="0" fontId="52" fillId="7" borderId="92" xfId="19" applyFont="1" applyFill="1" applyBorder="1"/>
    <xf numFmtId="175" fontId="28" fillId="7" borderId="94" xfId="19" applyNumberFormat="1" applyFont="1" applyFill="1" applyBorder="1" applyAlignment="1">
      <alignment vertical="center"/>
    </xf>
    <xf numFmtId="4" fontId="68" fillId="0" borderId="0" xfId="23" applyNumberFormat="1" applyFont="1" applyBorder="1" applyAlignment="1">
      <alignment horizontal="center" vertical="center"/>
    </xf>
    <xf numFmtId="0" fontId="68" fillId="0" borderId="0" xfId="23" applyFont="1" applyBorder="1" applyAlignment="1">
      <alignment horizontal="right" vertical="center" wrapText="1"/>
    </xf>
    <xf numFmtId="4" fontId="72" fillId="0" borderId="40" xfId="23" applyNumberFormat="1" applyFont="1" applyBorder="1" applyAlignment="1">
      <alignment horizontal="center" vertical="center"/>
    </xf>
    <xf numFmtId="4" fontId="71" fillId="0" borderId="0" xfId="23" applyNumberFormat="1" applyFont="1" applyBorder="1" applyAlignment="1">
      <alignment horizontal="right" vertical="center"/>
    </xf>
    <xf numFmtId="0" fontId="16" fillId="0" borderId="95" xfId="23" applyBorder="1"/>
    <xf numFmtId="0" fontId="70" fillId="0" borderId="96" xfId="23" applyFont="1" applyBorder="1" applyAlignment="1">
      <alignment horizontal="center" vertical="center"/>
    </xf>
    <xf numFmtId="0" fontId="68" fillId="0" borderId="96" xfId="23" applyFont="1" applyBorder="1" applyAlignment="1">
      <alignment vertical="center" wrapText="1"/>
    </xf>
    <xf numFmtId="0" fontId="70" fillId="0" borderId="96" xfId="23" applyFont="1" applyBorder="1" applyAlignment="1">
      <alignment horizontal="center" vertical="center" wrapText="1"/>
    </xf>
    <xf numFmtId="0" fontId="70" fillId="0" borderId="33" xfId="23" applyFont="1" applyBorder="1" applyAlignment="1">
      <alignment horizontal="center" vertical="center"/>
    </xf>
    <xf numFmtId="0" fontId="70" fillId="0" borderId="44" xfId="23" applyFont="1" applyBorder="1" applyAlignment="1">
      <alignment horizontal="center" vertical="center"/>
    </xf>
    <xf numFmtId="0" fontId="70" fillId="0" borderId="37" xfId="23" applyFont="1" applyBorder="1" applyAlignment="1">
      <alignment horizontal="left" vertical="center" wrapText="1"/>
    </xf>
    <xf numFmtId="0" fontId="70" fillId="0" borderId="97" xfId="23" applyFont="1" applyBorder="1" applyAlignment="1">
      <alignment horizontal="center" vertical="center"/>
    </xf>
    <xf numFmtId="0" fontId="70" fillId="0" borderId="98" xfId="23" applyFont="1" applyBorder="1" applyAlignment="1">
      <alignment horizontal="center" vertical="center"/>
    </xf>
    <xf numFmtId="0" fontId="70" fillId="0" borderId="99" xfId="23" applyFont="1" applyBorder="1" applyAlignment="1">
      <alignment horizontal="right" vertical="center" wrapText="1"/>
    </xf>
    <xf numFmtId="0" fontId="70" fillId="0" borderId="100" xfId="23" applyFont="1" applyBorder="1" applyAlignment="1">
      <alignment horizontal="center" vertical="center" wrapText="1"/>
    </xf>
    <xf numFmtId="0" fontId="70" fillId="0" borderId="101" xfId="23" applyFont="1" applyBorder="1" applyAlignment="1">
      <alignment vertical="center" wrapText="1"/>
    </xf>
    <xf numFmtId="0" fontId="70" fillId="0" borderId="43" xfId="23" applyFont="1" applyBorder="1" applyAlignment="1">
      <alignment horizontal="center" vertical="center"/>
    </xf>
    <xf numFmtId="0" fontId="71" fillId="0" borderId="98" xfId="23" applyFont="1" applyBorder="1" applyAlignment="1">
      <alignment horizontal="right" vertical="center"/>
    </xf>
    <xf numFmtId="0" fontId="71" fillId="0" borderId="98" xfId="23" applyFont="1" applyBorder="1" applyAlignment="1">
      <alignment horizontal="left" vertical="center"/>
    </xf>
    <xf numFmtId="0" fontId="68" fillId="0" borderId="98" xfId="23" applyFont="1" applyBorder="1" applyAlignment="1">
      <alignment vertical="center" wrapText="1"/>
    </xf>
    <xf numFmtId="0" fontId="70" fillId="0" borderId="102" xfId="23" applyFont="1" applyBorder="1" applyAlignment="1">
      <alignment horizontal="center" vertical="center"/>
    </xf>
    <xf numFmtId="0" fontId="70" fillId="0" borderId="62" xfId="23" applyFont="1" applyBorder="1" applyAlignment="1">
      <alignment horizontal="right" vertical="center"/>
    </xf>
    <xf numFmtId="0" fontId="70" fillId="0" borderId="63" xfId="23" applyFont="1" applyBorder="1" applyAlignment="1">
      <alignment horizontal="center" vertical="center"/>
    </xf>
    <xf numFmtId="0" fontId="70" fillId="0" borderId="64" xfId="23" applyFont="1" applyBorder="1" applyAlignment="1">
      <alignment horizontal="center" vertical="center"/>
    </xf>
    <xf numFmtId="0" fontId="70" fillId="0" borderId="0" xfId="23" quotePrefix="1" applyFont="1" applyBorder="1" applyAlignment="1">
      <alignment horizontal="center" vertical="center"/>
    </xf>
    <xf numFmtId="4" fontId="68" fillId="0" borderId="0" xfId="23" quotePrefix="1" applyNumberFormat="1" applyFont="1" applyBorder="1" applyAlignment="1">
      <alignment horizontal="center" vertical="center"/>
    </xf>
    <xf numFmtId="0" fontId="70" fillId="10" borderId="62" xfId="23" applyFont="1" applyFill="1" applyBorder="1" applyAlignment="1">
      <alignment horizontal="right" vertical="center" wrapText="1"/>
    </xf>
    <xf numFmtId="4" fontId="70" fillId="10" borderId="63" xfId="23" applyNumberFormat="1" applyFont="1" applyFill="1" applyBorder="1" applyAlignment="1">
      <alignment horizontal="center" vertical="center"/>
    </xf>
    <xf numFmtId="4" fontId="74" fillId="10" borderId="63" xfId="23" applyNumberFormat="1" applyFont="1" applyFill="1" applyBorder="1" applyAlignment="1">
      <alignment horizontal="center" vertical="center"/>
    </xf>
    <xf numFmtId="4" fontId="74" fillId="10" borderId="64" xfId="23" applyNumberFormat="1" applyFont="1" applyFill="1" applyBorder="1" applyAlignment="1">
      <alignment vertical="center"/>
    </xf>
    <xf numFmtId="0" fontId="37" fillId="0" borderId="0" xfId="0" applyFont="1" applyFill="1" applyBorder="1" applyAlignment="1" applyProtection="1">
      <alignment wrapText="1"/>
      <protection locked="0"/>
    </xf>
    <xf numFmtId="4" fontId="37" fillId="0" borderId="0" xfId="0" applyNumberFormat="1" applyFont="1" applyFill="1" applyBorder="1" applyAlignment="1" applyProtection="1">
      <alignment horizontal="center" vertical="center" wrapText="1"/>
    </xf>
    <xf numFmtId="4" fontId="37" fillId="0" borderId="0" xfId="1" applyNumberFormat="1" applyFont="1" applyFill="1" applyBorder="1" applyAlignment="1" applyProtection="1">
      <alignment horizontal="center" vertical="center" wrapText="1"/>
    </xf>
    <xf numFmtId="4" fontId="37" fillId="0" borderId="0" xfId="0" applyNumberFormat="1" applyFont="1" applyAlignment="1" applyProtection="1">
      <alignment horizontal="center" vertical="center" wrapText="1"/>
    </xf>
    <xf numFmtId="4" fontId="37" fillId="0" borderId="38" xfId="1" applyNumberFormat="1" applyFont="1" applyFill="1" applyBorder="1" applyAlignment="1" applyProtection="1">
      <alignment horizontal="center" vertical="center" wrapText="1"/>
    </xf>
    <xf numFmtId="4" fontId="37" fillId="0" borderId="37" xfId="0" applyNumberFormat="1" applyFont="1" applyFill="1" applyBorder="1" applyAlignment="1" applyProtection="1">
      <alignment horizontal="center" vertical="center" wrapText="1"/>
      <protection locked="0"/>
    </xf>
    <xf numFmtId="0" fontId="10" fillId="0" borderId="35" xfId="0" applyFont="1" applyBorder="1" applyProtection="1">
      <protection locked="0"/>
    </xf>
    <xf numFmtId="0" fontId="70" fillId="0" borderId="35" xfId="0" applyFont="1" applyFill="1" applyBorder="1" applyAlignment="1" applyProtection="1">
      <alignment vertical="center" wrapText="1"/>
      <protection locked="0"/>
    </xf>
    <xf numFmtId="0" fontId="8" fillId="0" borderId="35" xfId="0" applyFont="1" applyBorder="1" applyProtection="1">
      <protection locked="0"/>
    </xf>
    <xf numFmtId="0" fontId="8" fillId="0" borderId="36" xfId="0" applyFont="1" applyBorder="1" applyProtection="1">
      <protection locked="0"/>
    </xf>
    <xf numFmtId="0" fontId="68" fillId="0" borderId="38" xfId="0" applyFont="1" applyFill="1" applyBorder="1" applyAlignment="1" applyProtection="1">
      <alignment vertical="center" wrapText="1"/>
      <protection locked="0"/>
    </xf>
    <xf numFmtId="0" fontId="70" fillId="0" borderId="20" xfId="0" applyFont="1" applyFill="1" applyBorder="1" applyAlignment="1" applyProtection="1">
      <alignment horizontal="left" vertical="center" wrapText="1"/>
      <protection locked="0"/>
    </xf>
    <xf numFmtId="0" fontId="70" fillId="0" borderId="0" xfId="0" applyFont="1" applyFill="1" applyBorder="1" applyAlignment="1" applyProtection="1">
      <alignment horizontal="left" vertical="center" wrapText="1"/>
      <protection locked="0"/>
    </xf>
    <xf numFmtId="0" fontId="70" fillId="0" borderId="12" xfId="0" applyFont="1" applyFill="1" applyBorder="1" applyAlignment="1" applyProtection="1">
      <alignment horizontal="left" vertical="center" wrapText="1"/>
      <protection locked="0"/>
    </xf>
    <xf numFmtId="0" fontId="70" fillId="0" borderId="0" xfId="0" applyFont="1" applyFill="1" applyBorder="1" applyAlignment="1" applyProtection="1">
      <alignment vertical="top" wrapText="1"/>
      <protection locked="0"/>
    </xf>
    <xf numFmtId="43" fontId="70" fillId="0" borderId="0" xfId="1" applyFont="1" applyFill="1" applyBorder="1" applyAlignment="1" applyProtection="1">
      <alignment horizontal="left" vertical="top" wrapText="1"/>
      <protection locked="0"/>
    </xf>
    <xf numFmtId="0" fontId="68" fillId="0" borderId="38" xfId="0" applyFont="1" applyFill="1" applyBorder="1" applyAlignment="1" applyProtection="1">
      <alignment wrapText="1"/>
      <protection locked="0"/>
    </xf>
    <xf numFmtId="43" fontId="68" fillId="0" borderId="38" xfId="0" applyNumberFormat="1" applyFont="1" applyFill="1" applyBorder="1" applyAlignment="1" applyProtection="1">
      <alignment wrapText="1"/>
      <protection locked="0"/>
    </xf>
    <xf numFmtId="0" fontId="68" fillId="0" borderId="37" xfId="0" applyFont="1" applyFill="1" applyBorder="1" applyAlignment="1" applyProtection="1">
      <alignment horizontal="center" wrapText="1"/>
      <protection locked="0"/>
    </xf>
    <xf numFmtId="0" fontId="70" fillId="0" borderId="0" xfId="0" applyFont="1" applyFill="1" applyBorder="1" applyAlignment="1" applyProtection="1">
      <alignment horizontal="left"/>
      <protection locked="0"/>
    </xf>
    <xf numFmtId="0" fontId="70" fillId="0" borderId="0" xfId="0" applyFont="1" applyFill="1" applyBorder="1" applyAlignment="1" applyProtection="1">
      <alignment horizontal="left" vertical="top" wrapText="1"/>
      <protection locked="0"/>
    </xf>
    <xf numFmtId="0" fontId="68" fillId="0" borderId="0" xfId="0" applyFont="1" applyFill="1" applyBorder="1" applyAlignment="1" applyProtection="1">
      <alignment wrapText="1"/>
      <protection locked="0"/>
    </xf>
    <xf numFmtId="0" fontId="70" fillId="6" borderId="37" xfId="0" applyFont="1" applyFill="1" applyBorder="1" applyAlignment="1" applyProtection="1">
      <alignment horizontal="center" wrapText="1"/>
      <protection locked="0"/>
    </xf>
    <xf numFmtId="0" fontId="70" fillId="0" borderId="37" xfId="0" applyFont="1" applyFill="1" applyBorder="1" applyAlignment="1" applyProtection="1">
      <alignment horizontal="center" wrapText="1"/>
      <protection locked="0"/>
    </xf>
    <xf numFmtId="0" fontId="70" fillId="0" borderId="0" xfId="0" applyFont="1" applyFill="1" applyBorder="1" applyAlignment="1" applyProtection="1">
      <alignment wrapText="1"/>
      <protection locked="0"/>
    </xf>
    <xf numFmtId="0" fontId="70" fillId="0" borderId="0" xfId="0" applyFont="1" applyFill="1" applyBorder="1" applyAlignment="1" applyProtection="1">
      <alignment horizontal="center" wrapText="1"/>
      <protection locked="0"/>
    </xf>
    <xf numFmtId="0" fontId="70" fillId="0" borderId="38" xfId="0" applyFont="1" applyFill="1" applyBorder="1" applyAlignment="1" applyProtection="1">
      <alignment wrapText="1"/>
      <protection locked="0"/>
    </xf>
    <xf numFmtId="0" fontId="68" fillId="0" borderId="37" xfId="0" applyFont="1" applyFill="1" applyBorder="1" applyAlignment="1" applyProtection="1">
      <alignment horizontal="center"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Border="1" applyAlignment="1" applyProtection="1">
      <alignment horizontal="center" vertical="center" wrapText="1"/>
      <protection locked="0"/>
    </xf>
    <xf numFmtId="43" fontId="68" fillId="0" borderId="0" xfId="1" applyFont="1" applyFill="1" applyBorder="1" applyAlignment="1" applyProtection="1">
      <alignment horizontal="center" vertical="center" wrapText="1"/>
      <protection locked="0"/>
    </xf>
    <xf numFmtId="164" fontId="68" fillId="0" borderId="0" xfId="0" applyNumberFormat="1" applyFont="1" applyFill="1" applyBorder="1" applyAlignment="1" applyProtection="1">
      <alignment horizontal="center" vertical="center" wrapText="1"/>
      <protection locked="0"/>
    </xf>
    <xf numFmtId="0" fontId="68" fillId="0" borderId="38" xfId="0" applyFont="1" applyFill="1" applyBorder="1" applyAlignment="1" applyProtection="1">
      <alignment horizontal="center" vertical="center" wrapText="1"/>
      <protection locked="0"/>
    </xf>
    <xf numFmtId="0" fontId="68" fillId="0" borderId="37" xfId="0" applyFont="1" applyBorder="1" applyProtection="1">
      <protection locked="0"/>
    </xf>
    <xf numFmtId="4" fontId="68" fillId="0" borderId="0" xfId="0" applyNumberFormat="1" applyFont="1" applyFill="1" applyBorder="1" applyAlignment="1" applyProtection="1">
      <alignment horizontal="center" vertical="center" wrapText="1"/>
      <protection locked="0"/>
    </xf>
    <xf numFmtId="4" fontId="68" fillId="0" borderId="0" xfId="1" applyNumberFormat="1" applyFont="1" applyFill="1" applyBorder="1" applyAlignment="1" applyProtection="1">
      <alignment horizontal="center" vertical="center" wrapText="1"/>
      <protection locked="0"/>
    </xf>
    <xf numFmtId="4" fontId="68" fillId="0" borderId="38" xfId="0" applyNumberFormat="1" applyFont="1" applyFill="1" applyBorder="1" applyAlignment="1" applyProtection="1">
      <alignment horizontal="center" vertical="center" wrapText="1"/>
      <protection locked="0"/>
    </xf>
    <xf numFmtId="43" fontId="68" fillId="0" borderId="0" xfId="1" applyFont="1" applyFill="1" applyBorder="1" applyAlignment="1" applyProtection="1">
      <alignment wrapText="1"/>
      <protection locked="0"/>
    </xf>
    <xf numFmtId="164" fontId="68" fillId="0" borderId="0" xfId="0" applyNumberFormat="1" applyFont="1" applyFill="1" applyBorder="1" applyAlignment="1" applyProtection="1">
      <alignment wrapText="1"/>
      <protection locked="0"/>
    </xf>
    <xf numFmtId="0" fontId="36" fillId="6" borderId="37" xfId="0" applyFont="1" applyFill="1" applyBorder="1" applyAlignment="1" applyProtection="1">
      <alignment horizontal="center" vertical="center" wrapText="1"/>
      <protection locked="0"/>
    </xf>
    <xf numFmtId="0" fontId="36" fillId="0" borderId="37" xfId="0" applyFont="1" applyFill="1" applyBorder="1" applyAlignment="1" applyProtection="1">
      <alignment horizontal="center" vertical="center" wrapText="1"/>
      <protection locked="0"/>
    </xf>
    <xf numFmtId="0" fontId="37" fillId="0" borderId="37" xfId="0" applyFont="1" applyFill="1" applyBorder="1" applyAlignment="1" applyProtection="1">
      <alignment horizontal="center" wrapText="1"/>
      <protection locked="0"/>
    </xf>
    <xf numFmtId="4" fontId="37" fillId="0" borderId="0"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horizontal="center" vertical="center" wrapText="1"/>
      <protection locked="0"/>
    </xf>
    <xf numFmtId="43" fontId="37" fillId="0" borderId="0" xfId="1" applyFont="1" applyFill="1" applyBorder="1" applyAlignment="1" applyProtection="1">
      <alignment horizontal="center" vertical="center" wrapText="1"/>
      <protection locked="0"/>
    </xf>
    <xf numFmtId="0" fontId="37" fillId="0" borderId="38" xfId="0" applyFont="1" applyFill="1" applyBorder="1" applyAlignment="1" applyProtection="1">
      <alignment wrapText="1"/>
      <protection locked="0"/>
    </xf>
    <xf numFmtId="4" fontId="37" fillId="0" borderId="0" xfId="1" applyNumberFormat="1" applyFont="1" applyFill="1" applyBorder="1" applyAlignment="1" applyProtection="1">
      <alignment horizontal="center" vertical="center" wrapText="1"/>
      <protection locked="0"/>
    </xf>
    <xf numFmtId="4" fontId="37" fillId="0" borderId="38" xfId="0" applyNumberFormat="1" applyFont="1" applyFill="1" applyBorder="1" applyAlignment="1" applyProtection="1">
      <alignment horizontal="center" vertical="center" wrapText="1"/>
      <protection locked="0"/>
    </xf>
    <xf numFmtId="43" fontId="37" fillId="0" borderId="0" xfId="1" applyFont="1" applyFill="1" applyBorder="1" applyAlignment="1" applyProtection="1">
      <alignment wrapText="1"/>
      <protection locked="0"/>
    </xf>
    <xf numFmtId="43" fontId="37" fillId="0" borderId="0" xfId="1" applyFont="1" applyFill="1" applyBorder="1" applyAlignment="1" applyProtection="1">
      <alignment vertical="center" wrapText="1"/>
      <protection locked="0"/>
    </xf>
    <xf numFmtId="43" fontId="37" fillId="0" borderId="38" xfId="1" applyFont="1" applyFill="1" applyBorder="1" applyAlignment="1" applyProtection="1">
      <alignment vertical="center" wrapText="1"/>
      <protection locked="0"/>
    </xf>
    <xf numFmtId="4" fontId="37" fillId="0" borderId="0" xfId="0" applyNumberFormat="1" applyFont="1" applyFill="1" applyBorder="1" applyAlignment="1" applyProtection="1">
      <alignment vertical="center" wrapText="1"/>
      <protection locked="0"/>
    </xf>
    <xf numFmtId="4" fontId="37" fillId="0" borderId="0" xfId="1" applyNumberFormat="1" applyFont="1" applyFill="1" applyBorder="1" applyAlignment="1" applyProtection="1">
      <alignment vertical="center" wrapText="1"/>
      <protection locked="0"/>
    </xf>
    <xf numFmtId="4" fontId="37" fillId="0" borderId="38" xfId="0" applyNumberFormat="1" applyFont="1" applyFill="1" applyBorder="1" applyAlignment="1" applyProtection="1">
      <alignment vertical="center" wrapText="1"/>
      <protection locked="0"/>
    </xf>
    <xf numFmtId="0" fontId="36" fillId="0" borderId="38" xfId="0" applyFont="1" applyFill="1" applyBorder="1" applyAlignment="1" applyProtection="1">
      <alignment wrapText="1"/>
      <protection locked="0"/>
    </xf>
    <xf numFmtId="4" fontId="37" fillId="0" borderId="0" xfId="0" applyNumberFormat="1"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43" fontId="37" fillId="0" borderId="38" xfId="1" applyFont="1" applyFill="1" applyBorder="1" applyAlignment="1" applyProtection="1">
      <alignment horizontal="center" vertical="center" wrapText="1"/>
      <protection locked="0"/>
    </xf>
    <xf numFmtId="0" fontId="36" fillId="0" borderId="37" xfId="0" applyFont="1" applyFill="1" applyBorder="1" applyAlignment="1" applyProtection="1">
      <alignment horizontal="center" wrapText="1"/>
      <protection locked="0"/>
    </xf>
    <xf numFmtId="0" fontId="37" fillId="0" borderId="0" xfId="0" applyFont="1" applyFill="1" applyAlignment="1" applyProtection="1">
      <alignment horizontal="center" wrapText="1"/>
      <protection locked="0"/>
    </xf>
    <xf numFmtId="0" fontId="37" fillId="0" borderId="0" xfId="0" applyFont="1" applyFill="1" applyAlignment="1" applyProtection="1">
      <alignment wrapText="1"/>
      <protection locked="0"/>
    </xf>
    <xf numFmtId="43" fontId="37" fillId="0" borderId="0" xfId="1" applyFont="1" applyFill="1" applyAlignment="1" applyProtection="1">
      <alignment wrapText="1"/>
      <protection locked="0"/>
    </xf>
    <xf numFmtId="0" fontId="37" fillId="0" borderId="0" xfId="0" applyFont="1" applyFill="1" applyBorder="1" applyAlignment="1" applyProtection="1">
      <alignment horizontal="center" vertical="center" wrapText="1"/>
    </xf>
    <xf numFmtId="0" fontId="9" fillId="6" borderId="50" xfId="0" applyFont="1" applyFill="1" applyBorder="1" applyAlignment="1">
      <alignment horizontal="center" vertical="center"/>
    </xf>
    <xf numFmtId="0" fontId="9" fillId="6" borderId="51"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9" fillId="6" borderId="52" xfId="0" applyFont="1" applyFill="1" applyBorder="1" applyAlignment="1">
      <alignment horizontal="center" vertical="center"/>
    </xf>
    <xf numFmtId="0" fontId="9" fillId="0" borderId="0" xfId="0" applyFont="1" applyBorder="1" applyAlignment="1">
      <alignment horizontal="left" vertical="center" wrapText="1"/>
    </xf>
    <xf numFmtId="0" fontId="9" fillId="0" borderId="38" xfId="0" applyFont="1" applyBorder="1" applyAlignment="1">
      <alignment horizontal="left" vertical="center" wrapText="1"/>
    </xf>
    <xf numFmtId="0" fontId="9" fillId="0" borderId="0" xfId="0" applyFont="1" applyBorder="1" applyAlignment="1" applyProtection="1">
      <alignment horizontal="left" vertical="center" wrapText="1"/>
      <protection locked="0"/>
    </xf>
    <xf numFmtId="0" fontId="9" fillId="0" borderId="38" xfId="0" applyFont="1" applyBorder="1" applyAlignment="1" applyProtection="1">
      <alignment horizontal="left" vertical="center" wrapText="1"/>
      <protection locked="0"/>
    </xf>
    <xf numFmtId="0" fontId="9" fillId="0" borderId="35" xfId="0" applyFont="1" applyBorder="1" applyAlignment="1" applyProtection="1">
      <alignment horizontal="left" vertical="center" wrapText="1"/>
      <protection locked="0"/>
    </xf>
    <xf numFmtId="0" fontId="8" fillId="0" borderId="56" xfId="0" applyFont="1" applyBorder="1" applyAlignment="1">
      <alignment horizontal="center"/>
    </xf>
    <xf numFmtId="0" fontId="8" fillId="0" borderId="57" xfId="0" applyFont="1" applyBorder="1" applyAlignment="1">
      <alignment horizontal="center"/>
    </xf>
    <xf numFmtId="0" fontId="8" fillId="0" borderId="58" xfId="0" applyFont="1" applyBorder="1" applyAlignment="1">
      <alignment horizontal="center"/>
    </xf>
    <xf numFmtId="0" fontId="8" fillId="0" borderId="50"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34" xfId="0" applyFont="1" applyBorder="1" applyAlignment="1">
      <alignment horizontal="center"/>
    </xf>
    <xf numFmtId="0" fontId="8" fillId="0" borderId="37" xfId="0" applyFont="1" applyBorder="1" applyAlignment="1">
      <alignment horizontal="center"/>
    </xf>
    <xf numFmtId="0" fontId="9" fillId="0" borderId="0" xfId="0" applyFont="1" applyBorder="1" applyAlignment="1">
      <alignment horizontal="right" vertical="center" wrapText="1"/>
    </xf>
    <xf numFmtId="0" fontId="9" fillId="0" borderId="0" xfId="0" applyFont="1" applyBorder="1" applyAlignment="1">
      <alignment horizontal="right" vertical="center"/>
    </xf>
    <xf numFmtId="0" fontId="9" fillId="0" borderId="0" xfId="0" applyFont="1" applyBorder="1" applyAlignment="1">
      <alignment vertical="center" wrapText="1"/>
    </xf>
    <xf numFmtId="0" fontId="9" fillId="6" borderId="51" xfId="0" applyFont="1" applyFill="1" applyBorder="1" applyAlignment="1">
      <alignment horizontal="center" vertical="center" wrapText="1"/>
    </xf>
    <xf numFmtId="0" fontId="9" fillId="6" borderId="47" xfId="0" applyFont="1" applyFill="1" applyBorder="1" applyAlignment="1" applyProtection="1">
      <alignment horizontal="center" vertical="center"/>
      <protection locked="0"/>
    </xf>
    <xf numFmtId="0" fontId="9" fillId="6" borderId="48" xfId="0" applyFont="1" applyFill="1" applyBorder="1" applyAlignment="1" applyProtection="1">
      <alignment horizontal="center" vertical="center"/>
      <protection locked="0"/>
    </xf>
    <xf numFmtId="0" fontId="9" fillId="6" borderId="49" xfId="0" applyFont="1" applyFill="1" applyBorder="1" applyAlignment="1" applyProtection="1">
      <alignment horizontal="center" vertical="center"/>
      <protection locked="0"/>
    </xf>
    <xf numFmtId="0" fontId="0" fillId="0" borderId="50" xfId="0" applyBorder="1" applyAlignment="1">
      <alignment horizontal="center" wrapText="1"/>
    </xf>
    <xf numFmtId="0" fontId="0" fillId="0" borderId="51" xfId="0" applyBorder="1" applyAlignment="1">
      <alignment horizontal="center" wrapText="1"/>
    </xf>
    <xf numFmtId="0" fontId="3" fillId="6" borderId="50" xfId="0" applyFont="1" applyFill="1" applyBorder="1" applyAlignment="1">
      <alignment horizontal="center" vertical="center" wrapText="1"/>
    </xf>
    <xf numFmtId="0" fontId="3" fillId="6" borderId="51"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4" borderId="54" xfId="0" applyFont="1" applyFill="1" applyBorder="1" applyAlignment="1">
      <alignment horizontal="center" vertical="center" wrapText="1"/>
    </xf>
    <xf numFmtId="44" fontId="4" fillId="4" borderId="51" xfId="2" applyNumberFormat="1" applyFont="1" applyFill="1" applyBorder="1" applyAlignment="1">
      <alignment horizontal="center" vertical="center" wrapText="1"/>
    </xf>
    <xf numFmtId="44" fontId="4" fillId="4" borderId="52" xfId="2" applyNumberFormat="1" applyFont="1" applyFill="1" applyBorder="1" applyAlignment="1">
      <alignment horizontal="center" vertical="center" wrapText="1"/>
    </xf>
    <xf numFmtId="44" fontId="4" fillId="4" borderId="54" xfId="2" applyNumberFormat="1" applyFont="1" applyFill="1" applyBorder="1" applyAlignment="1">
      <alignment horizontal="center" vertical="center" wrapText="1"/>
    </xf>
    <xf numFmtId="44" fontId="4" fillId="4" borderId="55" xfId="2" applyNumberFormat="1"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0" fillId="0" borderId="50" xfId="0" applyFill="1" applyBorder="1" applyAlignment="1">
      <alignment horizontal="center" wrapText="1"/>
    </xf>
    <xf numFmtId="0" fontId="0" fillId="0" borderId="51" xfId="0" applyFill="1" applyBorder="1" applyAlignment="1">
      <alignment horizontal="center" wrapText="1"/>
    </xf>
    <xf numFmtId="0" fontId="33" fillId="0" borderId="2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38" xfId="0" applyFont="1" applyFill="1" applyBorder="1" applyAlignment="1">
      <alignment horizontal="left" vertical="center" wrapText="1"/>
    </xf>
    <xf numFmtId="0" fontId="35" fillId="0" borderId="20"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38" xfId="0" applyFont="1" applyFill="1" applyBorder="1" applyAlignment="1">
      <alignment horizontal="left" vertical="center" wrapText="1"/>
    </xf>
    <xf numFmtId="0" fontId="33" fillId="0" borderId="12"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3" fillId="0" borderId="37" xfId="0" applyFont="1" applyFill="1" applyBorder="1" applyAlignment="1">
      <alignment horizontal="left" vertical="center" wrapText="1"/>
    </xf>
    <xf numFmtId="0" fontId="0" fillId="0" borderId="34" xfId="0" applyBorder="1" applyAlignment="1">
      <alignment horizontal="center" wrapText="1"/>
    </xf>
    <xf numFmtId="0" fontId="0" fillId="0" borderId="37" xfId="0" applyBorder="1" applyAlignment="1">
      <alignment horizontal="center" wrapText="1"/>
    </xf>
    <xf numFmtId="0" fontId="33" fillId="0" borderId="35" xfId="0" applyFont="1" applyFill="1" applyBorder="1" applyAlignment="1">
      <alignment horizontal="left" vertical="center" wrapText="1"/>
    </xf>
    <xf numFmtId="0" fontId="33" fillId="0" borderId="59" xfId="0" applyFont="1" applyFill="1" applyBorder="1" applyAlignment="1">
      <alignment horizontal="left" vertical="center" wrapText="1"/>
    </xf>
    <xf numFmtId="0" fontId="6" fillId="4" borderId="0" xfId="0" applyFont="1" applyFill="1" applyAlignment="1">
      <alignment horizontal="center" vertical="top" wrapText="1"/>
    </xf>
    <xf numFmtId="0" fontId="0" fillId="0" borderId="0" xfId="0" applyAlignment="1">
      <alignment wrapText="1"/>
    </xf>
    <xf numFmtId="43" fontId="33" fillId="0" borderId="20" xfId="1" applyFont="1" applyFill="1" applyBorder="1" applyAlignment="1">
      <alignment horizontal="left" vertical="center" wrapText="1"/>
    </xf>
    <xf numFmtId="43" fontId="33" fillId="0" borderId="0" xfId="1" applyFont="1" applyFill="1" applyBorder="1" applyAlignment="1">
      <alignment horizontal="left" vertical="center" wrapText="1"/>
    </xf>
    <xf numFmtId="43" fontId="33" fillId="0" borderId="38" xfId="1" applyFont="1" applyFill="1" applyBorder="1" applyAlignment="1">
      <alignment horizontal="left" vertical="center" wrapText="1"/>
    </xf>
    <xf numFmtId="0" fontId="35" fillId="0" borderId="61" xfId="0" applyFont="1" applyFill="1" applyBorder="1" applyAlignment="1">
      <alignment horizontal="left" vertical="center" wrapText="1"/>
    </xf>
    <xf numFmtId="0" fontId="35" fillId="0" borderId="33" xfId="0" applyFont="1" applyFill="1" applyBorder="1" applyAlignment="1">
      <alignment horizontal="left" vertical="center" wrapText="1"/>
    </xf>
    <xf numFmtId="0" fontId="35" fillId="0" borderId="44" xfId="0" applyFont="1" applyFill="1" applyBorder="1" applyAlignment="1">
      <alignment horizontal="left" vertical="center" wrapText="1"/>
    </xf>
    <xf numFmtId="0" fontId="2" fillId="2" borderId="47" xfId="0" applyFont="1" applyFill="1" applyBorder="1" applyAlignment="1">
      <alignment horizontal="center" wrapText="1"/>
    </xf>
    <xf numFmtId="0" fontId="2" fillId="2" borderId="48" xfId="0" applyFont="1" applyFill="1" applyBorder="1" applyAlignment="1">
      <alignment horizontal="center" wrapText="1"/>
    </xf>
    <xf numFmtId="0" fontId="2" fillId="2" borderId="49" xfId="0" applyFont="1" applyFill="1" applyBorder="1" applyAlignment="1">
      <alignment horizontal="center" wrapText="1"/>
    </xf>
    <xf numFmtId="0" fontId="2" fillId="2" borderId="50" xfId="0" applyFont="1" applyFill="1" applyBorder="1" applyAlignment="1">
      <alignment horizontal="center" wrapText="1"/>
    </xf>
    <xf numFmtId="0" fontId="2" fillId="2" borderId="51" xfId="0" applyFont="1" applyFill="1" applyBorder="1" applyAlignment="1">
      <alignment horizontal="center" wrapText="1"/>
    </xf>
    <xf numFmtId="0" fontId="2" fillId="2" borderId="52" xfId="0" applyFont="1" applyFill="1" applyBorder="1" applyAlignment="1">
      <alignment horizontal="center" wrapText="1"/>
    </xf>
    <xf numFmtId="0" fontId="2" fillId="4" borderId="50"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34" fillId="0" borderId="37" xfId="0" applyFont="1" applyFill="1" applyBorder="1" applyAlignment="1">
      <alignment horizontal="left" vertical="center" wrapText="1"/>
    </xf>
    <xf numFmtId="0" fontId="34" fillId="0" borderId="43" xfId="0" applyFont="1" applyFill="1" applyBorder="1" applyAlignment="1">
      <alignment horizontal="left" vertical="center" wrapText="1"/>
    </xf>
    <xf numFmtId="0" fontId="34" fillId="0" borderId="33" xfId="0" applyFont="1" applyFill="1" applyBorder="1" applyAlignment="1">
      <alignment horizontal="left" vertical="center" wrapText="1"/>
    </xf>
    <xf numFmtId="0" fontId="34" fillId="0" borderId="60" xfId="0" applyFont="1" applyFill="1" applyBorder="1" applyAlignment="1">
      <alignment horizontal="left" vertical="center" wrapText="1"/>
    </xf>
    <xf numFmtId="0" fontId="36" fillId="0" borderId="0" xfId="0" applyFont="1" applyFill="1" applyBorder="1" applyAlignment="1" applyProtection="1">
      <alignment horizontal="left" wrapText="1"/>
      <protection locked="0"/>
    </xf>
    <xf numFmtId="0" fontId="36" fillId="0" borderId="38" xfId="0" applyFont="1" applyFill="1" applyBorder="1" applyAlignment="1" applyProtection="1">
      <alignment horizontal="left" wrapText="1"/>
      <protection locked="0"/>
    </xf>
    <xf numFmtId="0" fontId="36" fillId="0" borderId="0" xfId="0" applyFont="1" applyFill="1" applyBorder="1" applyAlignment="1" applyProtection="1">
      <alignment wrapText="1"/>
      <protection locked="0"/>
    </xf>
    <xf numFmtId="0" fontId="36" fillId="0" borderId="38" xfId="0" applyFont="1" applyFill="1" applyBorder="1" applyAlignment="1" applyProtection="1">
      <alignment wrapText="1"/>
      <protection locked="0"/>
    </xf>
    <xf numFmtId="43" fontId="37" fillId="0" borderId="0" xfId="1" applyFont="1" applyFill="1" applyBorder="1" applyAlignment="1" applyProtection="1">
      <alignment horizontal="center" vertical="center" wrapText="1"/>
      <protection locked="0"/>
    </xf>
    <xf numFmtId="4" fontId="37" fillId="0" borderId="0" xfId="0" applyNumberFormat="1" applyFont="1" applyFill="1" applyBorder="1" applyAlignment="1" applyProtection="1">
      <alignment horizontal="center" vertical="center" wrapText="1"/>
    </xf>
    <xf numFmtId="0" fontId="70" fillId="0" borderId="17" xfId="0" applyFont="1" applyFill="1" applyBorder="1" applyAlignment="1" applyProtection="1">
      <alignment horizontal="center" vertical="center" wrapText="1"/>
      <protection locked="0"/>
    </xf>
    <xf numFmtId="0" fontId="70" fillId="0" borderId="18" xfId="0" applyFont="1" applyFill="1" applyBorder="1" applyAlignment="1" applyProtection="1">
      <alignment horizontal="center" vertical="center" wrapText="1"/>
      <protection locked="0"/>
    </xf>
    <xf numFmtId="0" fontId="70" fillId="0" borderId="19" xfId="0" applyFont="1" applyFill="1" applyBorder="1" applyAlignment="1" applyProtection="1">
      <alignment horizontal="center" vertical="center" wrapText="1"/>
      <protection locked="0"/>
    </xf>
    <xf numFmtId="0" fontId="68" fillId="0" borderId="0" xfId="0" applyFont="1" applyFill="1" applyBorder="1" applyAlignment="1" applyProtection="1">
      <alignment vertical="center" wrapText="1"/>
      <protection locked="0"/>
    </xf>
    <xf numFmtId="0" fontId="70" fillId="0" borderId="20" xfId="0" applyFont="1" applyFill="1" applyBorder="1" applyAlignment="1" applyProtection="1">
      <alignment horizontal="left" vertical="center" wrapText="1"/>
      <protection locked="0"/>
    </xf>
    <xf numFmtId="0" fontId="70" fillId="0" borderId="0" xfId="0" applyFont="1" applyFill="1" applyBorder="1" applyAlignment="1" applyProtection="1">
      <alignment horizontal="left" vertical="center" wrapText="1"/>
      <protection locked="0"/>
    </xf>
    <xf numFmtId="0" fontId="70" fillId="0" borderId="12" xfId="0" applyFont="1" applyFill="1" applyBorder="1" applyAlignment="1" applyProtection="1">
      <alignment horizontal="left" vertical="center" wrapText="1"/>
      <protection locked="0"/>
    </xf>
    <xf numFmtId="0" fontId="68" fillId="0" borderId="20" xfId="0" applyFont="1" applyFill="1" applyBorder="1" applyAlignment="1" applyProtection="1">
      <alignment horizontal="left" vertical="center" wrapText="1"/>
      <protection locked="0"/>
    </xf>
    <xf numFmtId="0" fontId="68" fillId="0" borderId="0" xfId="0" applyFont="1" applyFill="1" applyBorder="1" applyAlignment="1" applyProtection="1">
      <alignment horizontal="left" vertical="center" wrapText="1"/>
      <protection locked="0"/>
    </xf>
    <xf numFmtId="0" fontId="68" fillId="0" borderId="12" xfId="0" applyFont="1" applyFill="1" applyBorder="1" applyAlignment="1" applyProtection="1">
      <alignment horizontal="left" vertical="center" wrapText="1"/>
      <protection locked="0"/>
    </xf>
    <xf numFmtId="4" fontId="68" fillId="0" borderId="0" xfId="0" applyNumberFormat="1" applyFont="1" applyFill="1" applyBorder="1" applyAlignment="1" applyProtection="1">
      <alignment horizontal="center" vertical="center" wrapText="1"/>
      <protection locked="0"/>
    </xf>
    <xf numFmtId="0" fontId="36" fillId="6" borderId="0" xfId="0" applyFont="1" applyFill="1" applyBorder="1" applyAlignment="1" applyProtection="1">
      <alignment horizontal="left" wrapText="1"/>
      <protection locked="0"/>
    </xf>
    <xf numFmtId="0" fontId="36" fillId="6" borderId="38" xfId="0" applyFont="1" applyFill="1" applyBorder="1" applyAlignment="1" applyProtection="1">
      <alignment horizontal="left" wrapText="1"/>
      <protection locked="0"/>
    </xf>
    <xf numFmtId="0" fontId="37" fillId="0" borderId="0" xfId="0" applyFont="1" applyFill="1" applyBorder="1" applyAlignment="1" applyProtection="1">
      <alignment horizontal="center" vertical="center" wrapText="1"/>
      <protection locked="0"/>
    </xf>
    <xf numFmtId="0" fontId="70" fillId="0" borderId="0" xfId="0" applyFont="1" applyFill="1" applyBorder="1" applyAlignment="1" applyProtection="1">
      <alignment horizontal="left" vertical="top" wrapText="1"/>
      <protection locked="0"/>
    </xf>
    <xf numFmtId="0" fontId="70" fillId="0" borderId="0" xfId="0" applyFont="1" applyFill="1" applyBorder="1" applyAlignment="1" applyProtection="1">
      <alignment horizontal="center" wrapText="1"/>
      <protection locked="0"/>
    </xf>
    <xf numFmtId="0" fontId="68" fillId="0" borderId="0" xfId="0" applyFont="1" applyFill="1" applyBorder="1" applyAlignment="1" applyProtection="1">
      <alignment wrapText="1"/>
      <protection locked="0"/>
    </xf>
    <xf numFmtId="0" fontId="8" fillId="0" borderId="34" xfId="0" applyFont="1" applyBorder="1" applyAlignment="1" applyProtection="1">
      <alignment horizontal="center"/>
      <protection locked="0"/>
    </xf>
    <xf numFmtId="0" fontId="8" fillId="0" borderId="37" xfId="0" applyFont="1" applyBorder="1" applyAlignment="1" applyProtection="1">
      <alignment horizontal="center"/>
      <protection locked="0"/>
    </xf>
    <xf numFmtId="0" fontId="68" fillId="0" borderId="0" xfId="0" applyFont="1" applyFill="1" applyBorder="1" applyAlignment="1" applyProtection="1">
      <alignment horizontal="center" vertical="center" wrapText="1"/>
      <protection locked="0"/>
    </xf>
    <xf numFmtId="0" fontId="70" fillId="0" borderId="0" xfId="0" applyFont="1" applyFill="1" applyBorder="1" applyAlignment="1" applyProtection="1">
      <alignment vertical="center" wrapText="1"/>
      <protection locked="0"/>
    </xf>
    <xf numFmtId="4" fontId="70" fillId="0" borderId="37" xfId="0" applyNumberFormat="1" applyFont="1" applyFill="1" applyBorder="1" applyAlignment="1" applyProtection="1">
      <alignment horizontal="center" vertical="center" wrapText="1"/>
      <protection locked="0"/>
    </xf>
    <xf numFmtId="4" fontId="70" fillId="0" borderId="0" xfId="0" applyNumberFormat="1" applyFont="1" applyFill="1" applyBorder="1" applyAlignment="1" applyProtection="1">
      <alignment horizontal="center" vertical="center" wrapText="1"/>
      <protection locked="0"/>
    </xf>
    <xf numFmtId="4" fontId="70" fillId="0" borderId="0" xfId="1" applyNumberFormat="1" applyFont="1" applyFill="1" applyBorder="1" applyAlignment="1" applyProtection="1">
      <alignment horizontal="center" vertical="center" wrapText="1"/>
      <protection locked="0"/>
    </xf>
    <xf numFmtId="0" fontId="70" fillId="6" borderId="0" xfId="0" applyFont="1" applyFill="1" applyBorder="1" applyAlignment="1" applyProtection="1">
      <alignment horizontal="left" wrapText="1"/>
      <protection locked="0"/>
    </xf>
    <xf numFmtId="0" fontId="70" fillId="6" borderId="38" xfId="0" applyFont="1" applyFill="1" applyBorder="1" applyAlignment="1" applyProtection="1">
      <alignment horizontal="left" wrapText="1"/>
      <protection locked="0"/>
    </xf>
    <xf numFmtId="43" fontId="70" fillId="0" borderId="20" xfId="1" applyFont="1" applyFill="1" applyBorder="1" applyAlignment="1" applyProtection="1">
      <alignment horizontal="left" vertical="center" wrapText="1"/>
      <protection locked="0"/>
    </xf>
    <xf numFmtId="43" fontId="70" fillId="0" borderId="0" xfId="1" applyFont="1" applyFill="1" applyBorder="1" applyAlignment="1" applyProtection="1">
      <alignment horizontal="left" vertical="center" wrapText="1"/>
      <protection locked="0"/>
    </xf>
    <xf numFmtId="43" fontId="70" fillId="0" borderId="12" xfId="1" applyFont="1" applyFill="1" applyBorder="1" applyAlignment="1" applyProtection="1">
      <alignment horizontal="left" vertical="center" wrapText="1"/>
      <protection locked="0"/>
    </xf>
    <xf numFmtId="0" fontId="68" fillId="0" borderId="21" xfId="0" applyFont="1" applyFill="1" applyBorder="1" applyAlignment="1" applyProtection="1">
      <alignment horizontal="left" vertical="center" wrapText="1"/>
      <protection locked="0"/>
    </xf>
    <xf numFmtId="0" fontId="68" fillId="0" borderId="11" xfId="0" applyFont="1" applyFill="1" applyBorder="1" applyAlignment="1" applyProtection="1">
      <alignment horizontal="left" vertical="center" wrapText="1"/>
      <protection locked="0"/>
    </xf>
    <xf numFmtId="0" fontId="68" fillId="0" borderId="22" xfId="0" applyFont="1" applyFill="1" applyBorder="1" applyAlignment="1" applyProtection="1">
      <alignment horizontal="left" vertical="center" wrapText="1"/>
      <protection locked="0"/>
    </xf>
    <xf numFmtId="0" fontId="36" fillId="0" borderId="0" xfId="0" applyFont="1" applyFill="1" applyBorder="1" applyAlignment="1" applyProtection="1">
      <alignment horizontal="left" vertical="center" wrapText="1"/>
      <protection locked="0"/>
    </xf>
    <xf numFmtId="0" fontId="36" fillId="0" borderId="38" xfId="0" applyFont="1" applyFill="1" applyBorder="1" applyAlignment="1" applyProtection="1">
      <alignment horizontal="left" vertical="center" wrapText="1"/>
      <protection locked="0"/>
    </xf>
    <xf numFmtId="0" fontId="37" fillId="0" borderId="0" xfId="0" applyFont="1" applyAlignment="1" applyProtection="1">
      <alignment horizontal="center" vertical="center" wrapText="1"/>
      <protection locked="0"/>
    </xf>
    <xf numFmtId="4" fontId="37" fillId="0" borderId="0" xfId="0" applyNumberFormat="1" applyFont="1" applyAlignment="1" applyProtection="1">
      <alignment horizontal="center" vertical="center" wrapText="1"/>
    </xf>
    <xf numFmtId="4" fontId="70" fillId="0" borderId="63" xfId="23" applyNumberFormat="1" applyFont="1" applyBorder="1" applyAlignment="1">
      <alignment horizontal="center" vertical="center" wrapText="1"/>
    </xf>
    <xf numFmtId="0" fontId="68" fillId="0" borderId="0" xfId="23" applyFont="1" applyBorder="1" applyAlignment="1">
      <alignment horizontal="center" vertical="center" wrapText="1"/>
    </xf>
    <xf numFmtId="4" fontId="71" fillId="0" borderId="0" xfId="23" applyNumberFormat="1" applyFont="1" applyBorder="1" applyAlignment="1">
      <alignment horizontal="right" vertical="center"/>
    </xf>
    <xf numFmtId="2" fontId="68" fillId="0" borderId="0" xfId="23" applyNumberFormat="1" applyFont="1" applyBorder="1" applyAlignment="1">
      <alignment horizontal="right" vertical="center" wrapText="1"/>
    </xf>
    <xf numFmtId="2" fontId="70" fillId="0" borderId="100" xfId="23" applyNumberFormat="1" applyFont="1" applyBorder="1" applyAlignment="1">
      <alignment horizontal="right" vertical="center" wrapText="1"/>
    </xf>
    <xf numFmtId="0" fontId="71" fillId="0" borderId="0" xfId="23" applyFont="1" applyBorder="1" applyAlignment="1">
      <alignment horizontal="center" vertical="center"/>
    </xf>
    <xf numFmtId="0" fontId="71" fillId="0" borderId="0" xfId="23" applyFont="1" applyBorder="1" applyAlignment="1">
      <alignment horizontal="left" vertical="center" wrapText="1"/>
    </xf>
    <xf numFmtId="0" fontId="71" fillId="0" borderId="38" xfId="23" applyFont="1" applyBorder="1" applyAlignment="1">
      <alignment horizontal="left" vertical="center" wrapText="1"/>
    </xf>
    <xf numFmtId="49" fontId="71" fillId="0" borderId="0" xfId="23" applyNumberFormat="1" applyFont="1" applyBorder="1" applyAlignment="1">
      <alignment horizontal="right" vertical="center"/>
    </xf>
    <xf numFmtId="2" fontId="68" fillId="0" borderId="66" xfId="23" applyNumberFormat="1" applyFont="1" applyBorder="1" applyAlignment="1">
      <alignment horizontal="center" vertical="center" wrapText="1"/>
    </xf>
    <xf numFmtId="2" fontId="70" fillId="0" borderId="0" xfId="23" applyNumberFormat="1" applyFont="1" applyBorder="1" applyAlignment="1">
      <alignment horizontal="right" vertical="center" wrapText="1"/>
    </xf>
    <xf numFmtId="4" fontId="68" fillId="0" borderId="0" xfId="23" applyNumberFormat="1" applyFont="1" applyBorder="1" applyAlignment="1">
      <alignment horizontal="center" vertical="center"/>
    </xf>
    <xf numFmtId="2" fontId="70" fillId="0" borderId="33" xfId="23" applyNumberFormat="1" applyFont="1" applyBorder="1" applyAlignment="1">
      <alignment horizontal="right" vertical="center" wrapText="1"/>
    </xf>
    <xf numFmtId="0" fontId="68" fillId="0" borderId="0" xfId="23" applyFont="1" applyBorder="1" applyAlignment="1">
      <alignment horizontal="right" vertical="center" wrapText="1"/>
    </xf>
    <xf numFmtId="4" fontId="72" fillId="0" borderId="40" xfId="23" applyNumberFormat="1" applyFont="1" applyBorder="1" applyAlignment="1">
      <alignment horizontal="center" vertical="center"/>
    </xf>
    <xf numFmtId="4" fontId="72" fillId="0" borderId="41" xfId="23" applyNumberFormat="1" applyFont="1" applyBorder="1" applyAlignment="1">
      <alignment horizontal="center" vertical="center"/>
    </xf>
    <xf numFmtId="4" fontId="68" fillId="0" borderId="66" xfId="23" applyNumberFormat="1" applyFont="1" applyBorder="1" applyAlignment="1">
      <alignment horizontal="center" vertical="center"/>
    </xf>
    <xf numFmtId="4" fontId="68" fillId="0" borderId="67" xfId="23" applyNumberFormat="1" applyFont="1" applyBorder="1" applyAlignment="1">
      <alignment horizontal="center" vertical="center"/>
    </xf>
    <xf numFmtId="4" fontId="70" fillId="0" borderId="42" xfId="23" applyNumberFormat="1" applyFont="1" applyBorder="1" applyAlignment="1">
      <alignment horizontal="center" vertical="center" wrapText="1"/>
    </xf>
    <xf numFmtId="4" fontId="70" fillId="0" borderId="33" xfId="23" applyNumberFormat="1" applyFont="1" applyBorder="1" applyAlignment="1">
      <alignment horizontal="center" vertical="center" wrapText="1"/>
    </xf>
    <xf numFmtId="4" fontId="70" fillId="0" borderId="35" xfId="23" applyNumberFormat="1" applyFont="1" applyBorder="1" applyAlignment="1">
      <alignment horizontal="center" vertical="center" wrapText="1"/>
    </xf>
    <xf numFmtId="4" fontId="70" fillId="0" borderId="0" xfId="23" applyNumberFormat="1" applyFont="1" applyBorder="1" applyAlignment="1">
      <alignment horizontal="center" vertical="center" wrapText="1"/>
    </xf>
    <xf numFmtId="0" fontId="75" fillId="0" borderId="34" xfId="23" applyFont="1" applyBorder="1" applyAlignment="1">
      <alignment horizontal="center" vertical="center" wrapText="1"/>
    </xf>
    <xf numFmtId="0" fontId="75" fillId="0" borderId="35" xfId="23" applyFont="1" applyBorder="1" applyAlignment="1">
      <alignment horizontal="center" vertical="center" wrapText="1"/>
    </xf>
    <xf numFmtId="0" fontId="75" fillId="0" borderId="36" xfId="23" applyFont="1" applyBorder="1" applyAlignment="1">
      <alignment horizontal="center" vertical="center" wrapText="1"/>
    </xf>
    <xf numFmtId="0" fontId="75" fillId="0" borderId="37" xfId="23" applyFont="1" applyBorder="1" applyAlignment="1">
      <alignment horizontal="center" vertical="center" wrapText="1"/>
    </xf>
    <xf numFmtId="0" fontId="75" fillId="0" borderId="0" xfId="23" applyFont="1" applyBorder="1" applyAlignment="1">
      <alignment horizontal="center" vertical="center" wrapText="1"/>
    </xf>
    <xf numFmtId="0" fontId="75" fillId="0" borderId="38" xfId="23" applyFont="1" applyBorder="1" applyAlignment="1">
      <alignment horizontal="center" vertical="center" wrapText="1"/>
    </xf>
    <xf numFmtId="0" fontId="75" fillId="0" borderId="43" xfId="23" applyFont="1" applyBorder="1" applyAlignment="1">
      <alignment horizontal="center" vertical="center" wrapText="1"/>
    </xf>
    <xf numFmtId="0" fontId="75" fillId="0" borderId="33" xfId="23" applyFont="1" applyBorder="1" applyAlignment="1">
      <alignment horizontal="center" vertical="center" wrapText="1"/>
    </xf>
    <xf numFmtId="0" fontId="75" fillId="0" borderId="44" xfId="23" applyFont="1" applyBorder="1" applyAlignment="1">
      <alignment horizontal="center" vertical="center" wrapText="1"/>
    </xf>
    <xf numFmtId="2" fontId="70" fillId="0" borderId="72" xfId="23" applyNumberFormat="1" applyFont="1" applyBorder="1" applyAlignment="1">
      <alignment horizontal="right" vertical="center" wrapText="1"/>
    </xf>
    <xf numFmtId="0" fontId="69" fillId="0" borderId="34" xfId="23" applyFont="1" applyBorder="1" applyAlignment="1">
      <alignment horizontal="center" vertical="center"/>
    </xf>
    <xf numFmtId="0" fontId="69" fillId="0" borderId="35" xfId="23" applyFont="1" applyBorder="1" applyAlignment="1">
      <alignment horizontal="center" vertical="center"/>
    </xf>
    <xf numFmtId="0" fontId="69" fillId="0" borderId="36" xfId="23" applyFont="1" applyBorder="1" applyAlignment="1">
      <alignment horizontal="center" vertical="center"/>
    </xf>
    <xf numFmtId="0" fontId="69" fillId="0" borderId="37" xfId="23" applyFont="1" applyBorder="1" applyAlignment="1">
      <alignment horizontal="center" vertical="center"/>
    </xf>
    <xf numFmtId="0" fontId="69" fillId="0" borderId="0" xfId="23" applyFont="1" applyBorder="1" applyAlignment="1">
      <alignment horizontal="center" vertical="center"/>
    </xf>
    <xf numFmtId="0" fontId="69" fillId="0" borderId="38" xfId="23" applyFont="1" applyBorder="1" applyAlignment="1">
      <alignment horizontal="center" vertical="center"/>
    </xf>
    <xf numFmtId="0" fontId="69" fillId="0" borderId="43" xfId="23" applyFont="1" applyBorder="1" applyAlignment="1">
      <alignment horizontal="center" vertical="center"/>
    </xf>
    <xf numFmtId="0" fontId="69" fillId="0" borderId="33" xfId="23" applyFont="1" applyBorder="1" applyAlignment="1">
      <alignment horizontal="center" vertical="center"/>
    </xf>
    <xf numFmtId="0" fontId="69" fillId="0" borderId="44" xfId="23" applyFont="1" applyBorder="1" applyAlignment="1">
      <alignment horizontal="center" vertical="center"/>
    </xf>
    <xf numFmtId="0" fontId="4" fillId="4" borderId="37" xfId="0" applyFont="1" applyFill="1" applyBorder="1" applyAlignment="1">
      <alignment horizontal="left" vertical="top" wrapText="1"/>
    </xf>
    <xf numFmtId="0" fontId="4" fillId="4" borderId="0" xfId="0" applyFont="1" applyFill="1" applyBorder="1" applyAlignment="1">
      <alignment horizontal="left" vertical="top" wrapText="1"/>
    </xf>
    <xf numFmtId="0" fontId="6" fillId="4" borderId="43" xfId="0" applyFont="1" applyFill="1" applyBorder="1" applyAlignment="1">
      <alignment horizontal="center" vertical="top" wrapText="1"/>
    </xf>
    <xf numFmtId="0" fontId="0" fillId="0" borderId="33" xfId="0" applyBorder="1"/>
    <xf numFmtId="0" fontId="2" fillId="4" borderId="0" xfId="0" applyFont="1" applyFill="1" applyBorder="1" applyAlignment="1">
      <alignment horizontal="left" vertical="top" wrapText="1"/>
    </xf>
    <xf numFmtId="0" fontId="2" fillId="4" borderId="37" xfId="0" applyFont="1" applyFill="1" applyBorder="1" applyAlignment="1">
      <alignment horizontal="center" wrapText="1"/>
    </xf>
    <xf numFmtId="0" fontId="0" fillId="0" borderId="0" xfId="0" applyBorder="1"/>
    <xf numFmtId="0" fontId="0" fillId="0" borderId="34"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0" fillId="0" borderId="0" xfId="0" applyBorder="1" applyAlignment="1">
      <alignment horizontal="center"/>
    </xf>
    <xf numFmtId="0" fontId="41" fillId="0" borderId="2" xfId="12" applyFont="1" applyBorder="1" applyAlignment="1" applyProtection="1">
      <alignment horizontal="left" vertical="top"/>
      <protection locked="0"/>
    </xf>
    <xf numFmtId="0" fontId="31" fillId="0" borderId="63" xfId="9" applyBorder="1" applyAlignment="1">
      <alignment horizontal="left" vertical="top"/>
    </xf>
    <xf numFmtId="0" fontId="31" fillId="0" borderId="64" xfId="9" applyBorder="1" applyAlignment="1">
      <alignment horizontal="left" vertical="top"/>
    </xf>
    <xf numFmtId="169" fontId="41" fillId="0" borderId="3" xfId="12" quotePrefix="1" applyNumberFormat="1" applyFont="1" applyBorder="1" applyAlignment="1" applyProtection="1">
      <alignment horizontal="center" vertical="top"/>
      <protection locked="0"/>
    </xf>
    <xf numFmtId="1" fontId="40" fillId="6" borderId="84" xfId="12" applyNumberFormat="1" applyFont="1" applyFill="1" applyBorder="1" applyAlignment="1" applyProtection="1">
      <alignment horizontal="right" vertical="top"/>
      <protection locked="0"/>
    </xf>
    <xf numFmtId="1" fontId="40" fillId="6" borderId="63" xfId="12" applyNumberFormat="1" applyFont="1" applyFill="1" applyBorder="1" applyAlignment="1" applyProtection="1">
      <alignment horizontal="right" vertical="top"/>
      <protection locked="0"/>
    </xf>
    <xf numFmtId="1" fontId="40" fillId="6" borderId="64" xfId="12" applyNumberFormat="1" applyFont="1" applyFill="1" applyBorder="1" applyAlignment="1" applyProtection="1">
      <alignment horizontal="right" vertical="top"/>
      <protection locked="0"/>
    </xf>
    <xf numFmtId="0" fontId="40" fillId="6" borderId="84" xfId="12" applyFont="1" applyFill="1" applyBorder="1" applyAlignment="1" applyProtection="1">
      <alignment horizontal="left" vertical="center"/>
      <protection locked="0"/>
    </xf>
    <xf numFmtId="0" fontId="40" fillId="6" borderId="63" xfId="12" applyFont="1" applyFill="1" applyBorder="1" applyAlignment="1" applyProtection="1">
      <alignment horizontal="left" vertical="center"/>
      <protection locked="0"/>
    </xf>
    <xf numFmtId="0" fontId="40" fillId="6" borderId="64" xfId="12" applyFont="1" applyFill="1" applyBorder="1" applyAlignment="1" applyProtection="1">
      <alignment horizontal="left" vertical="center"/>
      <protection locked="0"/>
    </xf>
    <xf numFmtId="167" fontId="41" fillId="6" borderId="2" xfId="12" applyNumberFormat="1" applyFont="1" applyFill="1" applyBorder="1" applyAlignment="1" applyProtection="1">
      <alignment horizontal="center" vertical="center" wrapText="1"/>
      <protection locked="0"/>
    </xf>
    <xf numFmtId="167" fontId="41" fillId="6" borderId="64" xfId="12" applyNumberFormat="1" applyFont="1" applyFill="1" applyBorder="1" applyAlignment="1" applyProtection="1">
      <alignment horizontal="center" vertical="center" wrapText="1"/>
      <protection locked="0"/>
    </xf>
    <xf numFmtId="0" fontId="41" fillId="0" borderId="63" xfId="12" applyFont="1" applyBorder="1" applyAlignment="1" applyProtection="1">
      <alignment horizontal="left" vertical="top"/>
      <protection locked="0"/>
    </xf>
    <xf numFmtId="0" fontId="41" fillId="0" borderId="64" xfId="12" applyFont="1" applyBorder="1" applyAlignment="1" applyProtection="1">
      <alignment horizontal="left" vertical="top"/>
      <protection locked="0"/>
    </xf>
    <xf numFmtId="0" fontId="40" fillId="6" borderId="2" xfId="12" applyFont="1" applyFill="1" applyBorder="1" applyAlignment="1" applyProtection="1">
      <alignment horizontal="center" vertical="center"/>
      <protection locked="0"/>
    </xf>
    <xf numFmtId="0" fontId="40" fillId="6" borderId="63" xfId="12" applyFont="1" applyFill="1" applyBorder="1" applyAlignment="1" applyProtection="1">
      <alignment horizontal="center" vertical="center"/>
      <protection locked="0"/>
    </xf>
    <xf numFmtId="0" fontId="40" fillId="6" borderId="64" xfId="12" applyFont="1" applyFill="1" applyBorder="1" applyAlignment="1" applyProtection="1">
      <alignment horizontal="center" vertical="center"/>
      <protection locked="0"/>
    </xf>
    <xf numFmtId="167" fontId="41" fillId="6" borderId="3" xfId="12" applyNumberFormat="1" applyFont="1" applyFill="1" applyBorder="1" applyAlignment="1" applyProtection="1">
      <alignment horizontal="center" vertical="center" wrapText="1"/>
      <protection locked="0"/>
    </xf>
    <xf numFmtId="0" fontId="14" fillId="0" borderId="7" xfId="3" applyFont="1" applyBorder="1" applyAlignment="1">
      <alignment horizontal="left" vertical="top"/>
    </xf>
    <xf numFmtId="0" fontId="15" fillId="0" borderId="0" xfId="18" applyFont="1" applyAlignment="1" applyProtection="1">
      <alignment horizontal="left"/>
      <protection locked="0"/>
    </xf>
    <xf numFmtId="0" fontId="14" fillId="0" borderId="0" xfId="3" applyFont="1" applyAlignment="1">
      <alignment horizontal="left" vertical="center" wrapText="1"/>
    </xf>
    <xf numFmtId="0" fontId="47" fillId="0" borderId="0" xfId="3" applyFont="1" applyAlignment="1">
      <alignment horizontal="center" vertical="center" wrapText="1"/>
    </xf>
    <xf numFmtId="0" fontId="14" fillId="0" borderId="23" xfId="3" applyFont="1" applyBorder="1" applyAlignment="1">
      <alignment horizontal="center" vertical="center" wrapText="1"/>
    </xf>
    <xf numFmtId="0" fontId="14" fillId="0" borderId="27" xfId="3" applyFont="1" applyBorder="1" applyAlignment="1">
      <alignment horizontal="center" vertical="center" wrapText="1"/>
    </xf>
    <xf numFmtId="0" fontId="14" fillId="0" borderId="24" xfId="3" applyFont="1" applyBorder="1" applyAlignment="1">
      <alignment horizontal="center" vertical="top"/>
    </xf>
    <xf numFmtId="0" fontId="14" fillId="0" borderId="25" xfId="3" applyFont="1" applyBorder="1" applyAlignment="1">
      <alignment horizontal="center" vertical="top"/>
    </xf>
    <xf numFmtId="0" fontId="14" fillId="0" borderId="26" xfId="3" applyFont="1" applyBorder="1" applyAlignment="1">
      <alignment horizontal="center" vertical="top"/>
    </xf>
    <xf numFmtId="4" fontId="39" fillId="0" borderId="0" xfId="19" applyNumberFormat="1" applyFont="1" applyBorder="1" applyAlignment="1">
      <alignment horizontal="center" vertical="center" wrapText="1"/>
    </xf>
    <xf numFmtId="0" fontId="59" fillId="0" borderId="0" xfId="19" applyFont="1" applyBorder="1" applyAlignment="1">
      <alignment horizontal="right" vertical="center" wrapText="1"/>
    </xf>
    <xf numFmtId="0" fontId="28" fillId="7" borderId="93" xfId="19" applyFont="1" applyFill="1" applyBorder="1" applyAlignment="1">
      <alignment horizontal="center" vertical="center"/>
    </xf>
    <xf numFmtId="4" fontId="59" fillId="0" borderId="0" xfId="19" applyNumberFormat="1" applyFont="1" applyBorder="1" applyAlignment="1">
      <alignment horizontal="center" vertical="center" wrapText="1"/>
    </xf>
    <xf numFmtId="174" fontId="39" fillId="0" borderId="0" xfId="19" applyNumberFormat="1" applyFont="1" applyBorder="1" applyAlignment="1">
      <alignment horizontal="center" vertical="center" wrapText="1"/>
    </xf>
    <xf numFmtId="0" fontId="28" fillId="0" borderId="0" xfId="19" applyFont="1" applyBorder="1" applyAlignment="1">
      <alignment horizontal="center" vertical="center"/>
    </xf>
    <xf numFmtId="0" fontId="27" fillId="8" borderId="85" xfId="19" applyFont="1" applyFill="1" applyBorder="1" applyAlignment="1">
      <alignment horizontal="center" vertical="center" wrapText="1"/>
    </xf>
    <xf numFmtId="0" fontId="27" fillId="8" borderId="86" xfId="19" applyFont="1" applyFill="1" applyBorder="1" applyAlignment="1">
      <alignment horizontal="center" vertical="center" wrapText="1"/>
    </xf>
    <xf numFmtId="0" fontId="27" fillId="8" borderId="87" xfId="19" applyFont="1" applyFill="1" applyBorder="1" applyAlignment="1">
      <alignment horizontal="center" vertical="center" wrapText="1"/>
    </xf>
    <xf numFmtId="0" fontId="27" fillId="0" borderId="88" xfId="19" applyFont="1" applyBorder="1" applyAlignment="1">
      <alignment horizontal="center" vertical="center"/>
    </xf>
    <xf numFmtId="0" fontId="27" fillId="0" borderId="0" xfId="19" applyFont="1" applyBorder="1" applyAlignment="1">
      <alignment horizontal="center" vertical="center"/>
    </xf>
    <xf numFmtId="0" fontId="27" fillId="0" borderId="89" xfId="19" applyFont="1" applyBorder="1" applyAlignment="1">
      <alignment horizontal="center" vertical="center"/>
    </xf>
    <xf numFmtId="0" fontId="27" fillId="8" borderId="88" xfId="19" applyFont="1" applyFill="1" applyBorder="1" applyAlignment="1">
      <alignment horizontal="left" vertical="center" wrapText="1"/>
    </xf>
    <xf numFmtId="0" fontId="27" fillId="8" borderId="0" xfId="19" applyFont="1" applyFill="1" applyBorder="1" applyAlignment="1">
      <alignment horizontal="left" vertical="center" wrapText="1"/>
    </xf>
    <xf numFmtId="0" fontId="27" fillId="8" borderId="89" xfId="19" applyFont="1" applyFill="1" applyBorder="1" applyAlignment="1">
      <alignment horizontal="left" vertical="center" wrapText="1"/>
    </xf>
    <xf numFmtId="0" fontId="23" fillId="0" borderId="0" xfId="3" applyFont="1" applyAlignment="1">
      <alignment horizontal="left" wrapText="1"/>
    </xf>
    <xf numFmtId="0" fontId="25" fillId="0" borderId="0" xfId="3" applyFont="1" applyAlignment="1">
      <alignment horizontal="right"/>
    </xf>
    <xf numFmtId="0" fontId="27" fillId="0" borderId="0" xfId="3" applyFont="1" applyAlignment="1">
      <alignment horizontal="left" wrapText="1"/>
    </xf>
    <xf numFmtId="9" fontId="27" fillId="0" borderId="0" xfId="3" applyNumberFormat="1" applyFont="1" applyAlignment="1">
      <alignment horizontal="left" wrapText="1"/>
    </xf>
    <xf numFmtId="0" fontId="15" fillId="5" borderId="9" xfId="3" applyFont="1" applyFill="1" applyBorder="1" applyAlignment="1">
      <alignment horizontal="right" vertical="center"/>
    </xf>
    <xf numFmtId="0" fontId="14" fillId="7" borderId="8" xfId="3" applyFont="1" applyFill="1" applyBorder="1" applyAlignment="1">
      <alignment horizontal="right" vertical="center"/>
    </xf>
    <xf numFmtId="0" fontId="14" fillId="7" borderId="9" xfId="3" applyFont="1" applyFill="1" applyBorder="1" applyAlignment="1">
      <alignment horizontal="right" vertical="center"/>
    </xf>
    <xf numFmtId="0" fontId="15" fillId="5" borderId="9" xfId="3" applyFont="1" applyFill="1" applyBorder="1" applyAlignment="1">
      <alignment horizontal="left" vertical="center"/>
    </xf>
    <xf numFmtId="0" fontId="14" fillId="7" borderId="9" xfId="3" applyFont="1" applyFill="1" applyBorder="1" applyAlignment="1">
      <alignment horizontal="left" vertical="center"/>
    </xf>
    <xf numFmtId="0" fontId="15" fillId="5" borderId="8" xfId="3" applyFont="1" applyFill="1" applyBorder="1" applyAlignment="1">
      <alignment horizontal="center" vertical="center" wrapText="1"/>
    </xf>
    <xf numFmtId="0" fontId="15" fillId="5" borderId="9" xfId="3" applyFont="1" applyFill="1" applyBorder="1" applyAlignment="1">
      <alignment horizontal="center" vertical="center" wrapText="1"/>
    </xf>
    <xf numFmtId="0" fontId="15" fillId="5" borderId="10" xfId="3" applyFont="1" applyFill="1" applyBorder="1" applyAlignment="1">
      <alignment horizontal="center" vertical="center" wrapText="1"/>
    </xf>
    <xf numFmtId="0" fontId="16" fillId="7" borderId="8" xfId="3" applyFont="1" applyFill="1" applyBorder="1" applyAlignment="1">
      <alignment horizontal="center" vertical="center"/>
    </xf>
    <xf numFmtId="0" fontId="16" fillId="7" borderId="9" xfId="3" applyFont="1" applyFill="1" applyBorder="1" applyAlignment="1">
      <alignment horizontal="center" vertical="center"/>
    </xf>
    <xf numFmtId="0" fontId="16" fillId="7" borderId="10" xfId="3" applyFont="1" applyFill="1" applyBorder="1" applyAlignment="1">
      <alignment horizontal="center" vertical="center"/>
    </xf>
    <xf numFmtId="0" fontId="15" fillId="5" borderId="7"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15" fillId="5" borderId="0" xfId="3" applyFont="1" applyFill="1" applyAlignment="1">
      <alignment horizontal="center"/>
    </xf>
    <xf numFmtId="0" fontId="14" fillId="5" borderId="0" xfId="9" applyFont="1" applyFill="1" applyAlignment="1">
      <alignment horizontal="left" vertical="center" wrapText="1"/>
    </xf>
    <xf numFmtId="10" fontId="14" fillId="6" borderId="0" xfId="3" applyNumberFormat="1" applyFont="1" applyFill="1" applyAlignment="1">
      <alignment horizontal="center" vertical="center"/>
    </xf>
    <xf numFmtId="0" fontId="15" fillId="6" borderId="0" xfId="3" applyFont="1" applyFill="1" applyAlignment="1">
      <alignment vertical="center"/>
    </xf>
    <xf numFmtId="0" fontId="14" fillId="5" borderId="0" xfId="3" applyFont="1" applyFill="1" applyAlignment="1">
      <alignment horizontal="center" vertical="center"/>
    </xf>
    <xf numFmtId="0" fontId="14" fillId="5" borderId="0" xfId="3" applyFont="1" applyFill="1" applyAlignment="1">
      <alignment vertical="center"/>
    </xf>
    <xf numFmtId="0" fontId="12" fillId="0" borderId="0" xfId="3" applyFont="1" applyAlignment="1">
      <alignment horizontal="left"/>
    </xf>
    <xf numFmtId="0" fontId="12" fillId="0" borderId="0" xfId="3" applyFont="1" applyAlignment="1">
      <alignment horizontal="left" wrapText="1"/>
    </xf>
    <xf numFmtId="0" fontId="27" fillId="0" borderId="32" xfId="3" applyFont="1" applyBorder="1" applyAlignment="1">
      <alignment horizontal="right" vertical="center"/>
    </xf>
    <xf numFmtId="0" fontId="27" fillId="0" borderId="29" xfId="3" applyFont="1" applyBorder="1" applyAlignment="1">
      <alignment horizontal="left"/>
    </xf>
    <xf numFmtId="0" fontId="27" fillId="0" borderId="30" xfId="3" applyFont="1" applyBorder="1" applyAlignment="1">
      <alignment horizontal="left"/>
    </xf>
    <xf numFmtId="0" fontId="27" fillId="0" borderId="31" xfId="3" applyFont="1" applyBorder="1" applyAlignment="1">
      <alignment horizontal="left"/>
    </xf>
    <xf numFmtId="0" fontId="27" fillId="0" borderId="0" xfId="3" applyFont="1" applyAlignment="1">
      <alignment horizontal="left"/>
    </xf>
    <xf numFmtId="0" fontId="19" fillId="0" borderId="0" xfId="3" applyFont="1" applyAlignment="1">
      <alignment horizontal="left" vertical="center" wrapText="1"/>
    </xf>
    <xf numFmtId="0" fontId="27" fillId="0" borderId="0" xfId="3" applyFont="1" applyAlignment="1">
      <alignment horizontal="left" vertical="justify" wrapText="1"/>
    </xf>
    <xf numFmtId="9" fontId="19" fillId="0" borderId="0" xfId="3" applyNumberFormat="1" applyFont="1" applyAlignment="1">
      <alignment horizontal="left" vertical="center"/>
    </xf>
    <xf numFmtId="0" fontId="27" fillId="0" borderId="0" xfId="3" applyFont="1" applyAlignment="1">
      <alignment horizontal="center" vertical="justify" wrapText="1"/>
    </xf>
    <xf numFmtId="0" fontId="27" fillId="9" borderId="4" xfId="3" applyFont="1" applyFill="1" applyBorder="1" applyAlignment="1">
      <alignment horizontal="center" vertical="center" wrapText="1"/>
    </xf>
    <xf numFmtId="0" fontId="27" fillId="9" borderId="5" xfId="3" applyFont="1" applyFill="1" applyBorder="1" applyAlignment="1">
      <alignment horizontal="center" vertical="center" wrapText="1"/>
    </xf>
    <xf numFmtId="0" fontId="23" fillId="5" borderId="0" xfId="3" applyFont="1" applyFill="1" applyAlignment="1">
      <alignment horizontal="center" vertical="center"/>
    </xf>
    <xf numFmtId="0" fontId="17" fillId="5" borderId="0" xfId="3" applyFont="1" applyFill="1" applyAlignment="1">
      <alignment horizontal="center" vertical="center"/>
    </xf>
    <xf numFmtId="0" fontId="67" fillId="5" borderId="7" xfId="3" applyFont="1" applyFill="1" applyBorder="1" applyAlignment="1">
      <alignment horizontal="center" vertical="center"/>
    </xf>
    <xf numFmtId="0" fontId="24" fillId="5" borderId="0" xfId="3" applyFont="1" applyFill="1" applyAlignment="1">
      <alignment horizontal="center" vertical="center"/>
    </xf>
    <xf numFmtId="0" fontId="20" fillId="5" borderId="0" xfId="3" applyFont="1" applyFill="1" applyAlignment="1">
      <alignment horizontal="left" vertical="center" wrapText="1"/>
    </xf>
    <xf numFmtId="0" fontId="18" fillId="7" borderId="0" xfId="3" applyFont="1" applyFill="1" applyAlignment="1">
      <alignment horizontal="center" vertical="center"/>
    </xf>
  </cellXfs>
  <cellStyles count="24">
    <cellStyle name="Moeda" xfId="2" builtinId="4"/>
    <cellStyle name="Moeda 2 3" xfId="20" xr:uid="{00000000-0005-0000-0000-000001000000}"/>
    <cellStyle name="Normal" xfId="0" builtinId="0"/>
    <cellStyle name="Normal 10" xfId="12" xr:uid="{00000000-0005-0000-0000-000003000000}"/>
    <cellStyle name="Normal 2" xfId="3" xr:uid="{00000000-0005-0000-0000-000004000000}"/>
    <cellStyle name="Normal 2 2" xfId="6" xr:uid="{00000000-0005-0000-0000-000005000000}"/>
    <cellStyle name="Normal 2 3" xfId="19" xr:uid="{00000000-0005-0000-0000-000006000000}"/>
    <cellStyle name="Normal 3" xfId="9" xr:uid="{00000000-0005-0000-0000-000007000000}"/>
    <cellStyle name="Normal 4 3" xfId="23" xr:uid="{00000000-0005-0000-0000-000008000000}"/>
    <cellStyle name="Normal 6" xfId="13" xr:uid="{00000000-0005-0000-0000-000009000000}"/>
    <cellStyle name="Normal 7" xfId="11" xr:uid="{00000000-0005-0000-0000-00000A000000}"/>
    <cellStyle name="Normal 8" xfId="14" xr:uid="{00000000-0005-0000-0000-00000B000000}"/>
    <cellStyle name="Normal_MELHORIA HABITACIONAL  2" xfId="17" xr:uid="{00000000-0005-0000-0000-00000C000000}"/>
    <cellStyle name="Normal_RVT FL - 01" xfId="18" xr:uid="{00000000-0005-0000-0000-00000D000000}"/>
    <cellStyle name="Porcentagem" xfId="8" builtinId="5"/>
    <cellStyle name="Porcentagem 2" xfId="22" xr:uid="{00000000-0005-0000-0000-00000F000000}"/>
    <cellStyle name="Porcentagem 2 10" xfId="5" xr:uid="{00000000-0005-0000-0000-000010000000}"/>
    <cellStyle name="Separador de milhares 12" xfId="4" xr:uid="{00000000-0005-0000-0000-000011000000}"/>
    <cellStyle name="Separador de milhares 12 2" xfId="10" xr:uid="{00000000-0005-0000-0000-000012000000}"/>
    <cellStyle name="Vírgula" xfId="1" builtinId="3"/>
    <cellStyle name="Vírgula 2" xfId="15" xr:uid="{00000000-0005-0000-0000-000014000000}"/>
    <cellStyle name="Vírgula 3" xfId="7" xr:uid="{00000000-0005-0000-0000-000015000000}"/>
    <cellStyle name="Vírgula 3 2" xfId="16" xr:uid="{00000000-0005-0000-0000-000016000000}"/>
    <cellStyle name="Vírgula 6" xfId="21" xr:uid="{00000000-0005-0000-0000-000017000000}"/>
  </cellStyles>
  <dxfs count="3">
    <dxf>
      <fill>
        <patternFill patternType="lightDown">
          <fgColor theme="5" tint="-0.499984740745262"/>
          <bgColor auto="1"/>
        </patternFill>
      </fill>
    </dxf>
    <dxf>
      <fill>
        <patternFill patternType="lightDown">
          <fgColor theme="5" tint="-0.499984740745262"/>
          <bgColor auto="1"/>
        </patternFill>
      </fill>
    </dxf>
    <dxf>
      <fill>
        <patternFill patternType="lightDown">
          <fgColor theme="5" tint="-0.499984740745262"/>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21" Type="http://schemas.openxmlformats.org/officeDocument/2006/relationships/externalLink" Target="externalLinks/externalLink8.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1</xdr:row>
      <xdr:rowOff>114300</xdr:rowOff>
    </xdr:from>
    <xdr:to>
      <xdr:col>1</xdr:col>
      <xdr:colOff>1882140</xdr:colOff>
      <xdr:row>4</xdr:row>
      <xdr:rowOff>183515</xdr:rowOff>
    </xdr:to>
    <xdr:pic>
      <xdr:nvPicPr>
        <xdr:cNvPr id="2" name="Imagem 1">
          <a:extLst>
            <a:ext uri="{FF2B5EF4-FFF2-40B4-BE49-F238E27FC236}">
              <a16:creationId xmlns:a16="http://schemas.microsoft.com/office/drawing/2014/main" id="{DCA245A2-6CAE-476B-990E-EBE7ED9DD31F}"/>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62000" y="312420"/>
          <a:ext cx="1790700" cy="1425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1</xdr:row>
      <xdr:rowOff>167640</xdr:rowOff>
    </xdr:from>
    <xdr:to>
      <xdr:col>1</xdr:col>
      <xdr:colOff>1592580</xdr:colOff>
      <xdr:row>4</xdr:row>
      <xdr:rowOff>457835</xdr:rowOff>
    </xdr:to>
    <xdr:pic>
      <xdr:nvPicPr>
        <xdr:cNvPr id="2" name="Imagem 1">
          <a:extLst>
            <a:ext uri="{FF2B5EF4-FFF2-40B4-BE49-F238E27FC236}">
              <a16:creationId xmlns:a16="http://schemas.microsoft.com/office/drawing/2014/main" id="{D164E235-5C29-4F01-9C27-329636D94C96}"/>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54380" y="342900"/>
          <a:ext cx="1524000" cy="1143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16934</xdr:colOff>
      <xdr:row>1</xdr:row>
      <xdr:rowOff>177794</xdr:rowOff>
    </xdr:from>
    <xdr:to>
      <xdr:col>1</xdr:col>
      <xdr:colOff>3132665</xdr:colOff>
      <xdr:row>10</xdr:row>
      <xdr:rowOff>50795</xdr:rowOff>
    </xdr:to>
    <xdr:pic>
      <xdr:nvPicPr>
        <xdr:cNvPr id="2" name="Imagem 1">
          <a:extLst>
            <a:ext uri="{FF2B5EF4-FFF2-40B4-BE49-F238E27FC236}">
              <a16:creationId xmlns:a16="http://schemas.microsoft.com/office/drawing/2014/main" id="{90E66AC4-BEDF-48C3-A6A7-8BA4CB0AD04C}"/>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04851" y="400044"/>
          <a:ext cx="3115731" cy="1852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304</xdr:row>
      <xdr:rowOff>142875</xdr:rowOff>
    </xdr:from>
    <xdr:to>
      <xdr:col>6</xdr:col>
      <xdr:colOff>152400</xdr:colOff>
      <xdr:row>304</xdr:row>
      <xdr:rowOff>142875</xdr:rowOff>
    </xdr:to>
    <xdr:cxnSp macro="">
      <xdr:nvCxnSpPr>
        <xdr:cNvPr id="2" name="Conector de seta reta 4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152400" y="25574625"/>
          <a:ext cx="1504950" cy="0"/>
        </a:xfrm>
        <a:prstGeom prst="bentConnector3">
          <a:avLst>
            <a:gd name="adj1" fmla="val 50000"/>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2</xdr:col>
      <xdr:colOff>50800</xdr:colOff>
      <xdr:row>1</xdr:row>
      <xdr:rowOff>63500</xdr:rowOff>
    </xdr:from>
    <xdr:to>
      <xdr:col>6</xdr:col>
      <xdr:colOff>170391</xdr:colOff>
      <xdr:row>3</xdr:row>
      <xdr:rowOff>1210734</xdr:rowOff>
    </xdr:to>
    <xdr:pic>
      <xdr:nvPicPr>
        <xdr:cNvPr id="5" name="Imagem 4">
          <a:extLst>
            <a:ext uri="{FF2B5EF4-FFF2-40B4-BE49-F238E27FC236}">
              <a16:creationId xmlns:a16="http://schemas.microsoft.com/office/drawing/2014/main" id="{A739EB11-7363-4E69-AB5A-47F78F01D54A}"/>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76300" y="241300"/>
          <a:ext cx="1989666" cy="1642534"/>
        </a:xfrm>
        <a:prstGeom prst="rect">
          <a:avLst/>
        </a:prstGeom>
      </xdr:spPr>
    </xdr:pic>
    <xdr:clientData/>
  </xdr:twoCellAnchor>
  <xdr:twoCellAnchor editAs="oneCell">
    <xdr:from>
      <xdr:col>2</xdr:col>
      <xdr:colOff>79374</xdr:colOff>
      <xdr:row>197</xdr:row>
      <xdr:rowOff>63500</xdr:rowOff>
    </xdr:from>
    <xdr:to>
      <xdr:col>40</xdr:col>
      <xdr:colOff>142874</xdr:colOff>
      <xdr:row>230</xdr:row>
      <xdr:rowOff>158750</xdr:rowOff>
    </xdr:to>
    <xdr:pic>
      <xdr:nvPicPr>
        <xdr:cNvPr id="3" name="Imagem 2">
          <a:extLst>
            <a:ext uri="{FF2B5EF4-FFF2-40B4-BE49-F238E27FC236}">
              <a16:creationId xmlns:a16="http://schemas.microsoft.com/office/drawing/2014/main" id="{1DDF6696-9C97-4FBA-B3FF-995ACD01DB20}"/>
            </a:ext>
          </a:extLst>
        </xdr:cNvPr>
        <xdr:cNvPicPr>
          <a:picLocks noChangeAspect="1"/>
        </xdr:cNvPicPr>
      </xdr:nvPicPr>
      <xdr:blipFill>
        <a:blip xmlns:r="http://schemas.openxmlformats.org/officeDocument/2006/relationships" r:embed="rId2"/>
        <a:stretch>
          <a:fillRect/>
        </a:stretch>
      </xdr:blipFill>
      <xdr:spPr>
        <a:xfrm>
          <a:off x="904874" y="41941750"/>
          <a:ext cx="15922625" cy="6731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152400</xdr:colOff>
      <xdr:row>130</xdr:row>
      <xdr:rowOff>142875</xdr:rowOff>
    </xdr:from>
    <xdr:to>
      <xdr:col>6</xdr:col>
      <xdr:colOff>152400</xdr:colOff>
      <xdr:row>130</xdr:row>
      <xdr:rowOff>142875</xdr:rowOff>
    </xdr:to>
    <xdr:cxnSp macro="">
      <xdr:nvCxnSpPr>
        <xdr:cNvPr id="2" name="Conector de seta reta 47">
          <a:extLst>
            <a:ext uri="{FF2B5EF4-FFF2-40B4-BE49-F238E27FC236}">
              <a16:creationId xmlns:a16="http://schemas.microsoft.com/office/drawing/2014/main" id="{00000000-0008-0000-0400-000002000000}"/>
            </a:ext>
          </a:extLst>
        </xdr:cNvPr>
        <xdr:cNvCxnSpPr>
          <a:cxnSpLocks noChangeShapeType="1"/>
        </xdr:cNvCxnSpPr>
      </xdr:nvCxnSpPr>
      <xdr:spPr bwMode="auto">
        <a:xfrm flipV="1">
          <a:off x="152400" y="25574625"/>
          <a:ext cx="1619250" cy="0"/>
        </a:xfrm>
        <a:prstGeom prst="bentConnector3">
          <a:avLst>
            <a:gd name="adj1" fmla="val 50000"/>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6</xdr:col>
      <xdr:colOff>476250</xdr:colOff>
      <xdr:row>23</xdr:row>
      <xdr:rowOff>174625</xdr:rowOff>
    </xdr:from>
    <xdr:to>
      <xdr:col>33</xdr:col>
      <xdr:colOff>162046</xdr:colOff>
      <xdr:row>50</xdr:row>
      <xdr:rowOff>81875</xdr:rowOff>
    </xdr:to>
    <xdr:pic>
      <xdr:nvPicPr>
        <xdr:cNvPr id="4" name="Imagem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0" y="5080000"/>
          <a:ext cx="10909421" cy="54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215900</xdr:colOff>
      <xdr:row>2</xdr:row>
      <xdr:rowOff>0</xdr:rowOff>
    </xdr:from>
    <xdr:to>
      <xdr:col>7</xdr:col>
      <xdr:colOff>59266</xdr:colOff>
      <xdr:row>3</xdr:row>
      <xdr:rowOff>1096434</xdr:rowOff>
    </xdr:to>
    <xdr:pic>
      <xdr:nvPicPr>
        <xdr:cNvPr id="5" name="Imagem 4">
          <a:extLst>
            <a:ext uri="{FF2B5EF4-FFF2-40B4-BE49-F238E27FC236}">
              <a16:creationId xmlns:a16="http://schemas.microsoft.com/office/drawing/2014/main" id="{7FAF319B-25AC-4D73-829B-5C196A445DBF}"/>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41400" y="381000"/>
          <a:ext cx="1989666" cy="16425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1104899</xdr:colOff>
      <xdr:row>1</xdr:row>
      <xdr:rowOff>0</xdr:rowOff>
    </xdr:from>
    <xdr:to>
      <xdr:col>7</xdr:col>
      <xdr:colOff>9524</xdr:colOff>
      <xdr:row>2</xdr:row>
      <xdr:rowOff>57150</xdr:rowOff>
    </xdr:to>
    <xdr:sp macro="" textlink="" fLocksText="0">
      <xdr:nvSpPr>
        <xdr:cNvPr id="2" name="Text Box 5">
          <a:extLst>
            <a:ext uri="{FF2B5EF4-FFF2-40B4-BE49-F238E27FC236}">
              <a16:creationId xmlns:a16="http://schemas.microsoft.com/office/drawing/2014/main" id="{00000000-0008-0000-0500-000002000000}"/>
            </a:ext>
          </a:extLst>
        </xdr:cNvPr>
        <xdr:cNvSpPr txBox="1">
          <a:spLocks noChangeArrowheads="1"/>
        </xdr:cNvSpPr>
      </xdr:nvSpPr>
      <xdr:spPr bwMode="auto">
        <a:xfrm>
          <a:off x="1104899" y="0"/>
          <a:ext cx="8848725" cy="552450"/>
        </a:xfrm>
        <a:prstGeom prst="rect">
          <a:avLst/>
        </a:prstGeom>
        <a:noFill/>
        <a:ln w="9525">
          <a:noFill/>
          <a:round/>
          <a:headEnd/>
          <a:tailEnd/>
        </a:ln>
        <a:effectLst/>
      </xdr:spPr>
      <xdr:txBody>
        <a:bodyPr vertOverflow="clip" wrap="square" lIns="20160" tIns="20160" rIns="20160" bIns="20160" anchor="t" upright="1"/>
        <a:lstStyle/>
        <a:p>
          <a:pPr algn="l" rtl="0">
            <a:lnSpc>
              <a:spcPts val="1200"/>
            </a:lnSpc>
            <a:spcAft>
              <a:spcPts val="0"/>
            </a:spcAft>
            <a:defRPr sz="1000"/>
          </a:pPr>
          <a:r>
            <a:rPr lang="pt-BR" sz="1200" b="1" i="0" strike="noStrike" kern="100" spc="0" baseline="0">
              <a:solidFill>
                <a:srgbClr val="000000"/>
              </a:solidFill>
              <a:latin typeface="Times New Roman"/>
              <a:cs typeface="Times New Roman"/>
            </a:rPr>
            <a:t>                          </a:t>
          </a:r>
        </a:p>
      </xdr:txBody>
    </xdr:sp>
    <xdr:clientData/>
  </xdr:twoCellAnchor>
  <xdr:twoCellAnchor editAs="oneCell">
    <xdr:from>
      <xdr:col>1</xdr:col>
      <xdr:colOff>76200</xdr:colOff>
      <xdr:row>1</xdr:row>
      <xdr:rowOff>101600</xdr:rowOff>
    </xdr:from>
    <xdr:to>
      <xdr:col>2</xdr:col>
      <xdr:colOff>956733</xdr:colOff>
      <xdr:row>4</xdr:row>
      <xdr:rowOff>143933</xdr:rowOff>
    </xdr:to>
    <xdr:pic>
      <xdr:nvPicPr>
        <xdr:cNvPr id="3" name="Imagem 2">
          <a:extLst>
            <a:ext uri="{FF2B5EF4-FFF2-40B4-BE49-F238E27FC236}">
              <a16:creationId xmlns:a16="http://schemas.microsoft.com/office/drawing/2014/main" id="{DCD2E152-B2F9-4548-9276-C50B35F78A97}"/>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62000" y="279400"/>
          <a:ext cx="1989666" cy="12107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33867</xdr:colOff>
      <xdr:row>1</xdr:row>
      <xdr:rowOff>42333</xdr:rowOff>
    </xdr:from>
    <xdr:to>
      <xdr:col>4</xdr:col>
      <xdr:colOff>42333</xdr:colOff>
      <xdr:row>9</xdr:row>
      <xdr:rowOff>33866</xdr:rowOff>
    </xdr:to>
    <xdr:pic>
      <xdr:nvPicPr>
        <xdr:cNvPr id="2" name="Imagem 1">
          <a:extLst>
            <a:ext uri="{FF2B5EF4-FFF2-40B4-BE49-F238E27FC236}">
              <a16:creationId xmlns:a16="http://schemas.microsoft.com/office/drawing/2014/main" id="{232C294A-DA1C-4622-B9D0-E14DD4B6FBFD}"/>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02734" y="194733"/>
          <a:ext cx="1989666" cy="12107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22860</xdr:rowOff>
    </xdr:from>
    <xdr:to>
      <xdr:col>2</xdr:col>
      <xdr:colOff>1448646</xdr:colOff>
      <xdr:row>1</xdr:row>
      <xdr:rowOff>1233593</xdr:rowOff>
    </xdr:to>
    <xdr:pic>
      <xdr:nvPicPr>
        <xdr:cNvPr id="2" name="Imagem 1">
          <a:extLst>
            <a:ext uri="{FF2B5EF4-FFF2-40B4-BE49-F238E27FC236}">
              <a16:creationId xmlns:a16="http://schemas.microsoft.com/office/drawing/2014/main" id="{43B634E0-0E7F-4FD0-8223-26F300A9E6C9}"/>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0980" y="175260"/>
          <a:ext cx="1989666" cy="12107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1730586</xdr:colOff>
      <xdr:row>2</xdr:row>
      <xdr:rowOff>1210733</xdr:rowOff>
    </xdr:to>
    <xdr:pic>
      <xdr:nvPicPr>
        <xdr:cNvPr id="2" name="Imagem 1">
          <a:extLst>
            <a:ext uri="{FF2B5EF4-FFF2-40B4-BE49-F238E27FC236}">
              <a16:creationId xmlns:a16="http://schemas.microsoft.com/office/drawing/2014/main" id="{DAC92E94-DF6C-434B-A50A-FAFE8A17813D}"/>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70560" y="365760"/>
          <a:ext cx="1989666" cy="12107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44.2\SR%20-%20P&#250;blica\edgar\IMPORTANTE\LICIT\NOLASCO\NOLASC~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Novos%20Processos%20de%20vicinais\LAGO%20VERDE\Planilha,%20Cronograma,%20BDI,%20Encargos,%20Composi&#231;&#227;o%20e%20Curva%20ABC_Pov%20C%20Rodrigues%20x%20C%20Adelin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Novos%20Processos%20de%20vicinais\Morcego\Planilha,%20Cronograma,%20BDI,%20Encargos,%20Composi&#231;&#227;o%20e%20Curva%20ABC_EST.ACESSO%20MORCEG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ROJETOS\PROJETOS%202021\SANTO%20ANT&#212;NIO%20DOS%20LOPES\PLANILHA%20OR&#199;AMENT&#193;RIA%20TIMON%202&#170;%20ETAP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225;lculo%20DMT-MODIFICADO%20-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LANILHA%20%20DE%20OR&#199;AMENTO%20GERAL%20-VICINAL-MODIFICADA%2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cer/Desktop/PROCESSO%20CAIXA%20ECONOMICA%20-%20VICINAIS/atualizados/PLANILHA%20%20DE%20OR&#199;AMENTO%20GERAL%20-VICINA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Tudo\Pendrive%20Julimar%20Filho\Projeto%20Estrada%20Vicinal_Magalh&#227;es%20de%20Almeida%20-%20MA\Planilha%20Or&#231;ament&#225;ria_Magalh&#227;es%20de%20Almei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PROJETOS%20ASFALTO\3%20-%20GRA&#199;A%20ARANHA\OR&#199;AMENTO\PLANILHA%20GRA&#199;A%20ARANHA_REV%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PROJETOS\PROJETO%20BASICO%20PERITORO%20ASFALTO_REV%2002\P.O%20PAVIMENTA&#199;&#195;O%20BACABEIRA%20CODEVASF.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ALAN\2018\BEQUIM&#195;O\PAV%20MI%20TC%20-\PLANILHA%20OR&#199;%20SEM%20D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edgar\IMPORTANTE\LICIT\NOLASCO\NOLASC~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edgar\IMPORTANTE\LICIT\NOLASCO\NOLASC~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SM1\SharedDocs\edgar\IMPORTANTE\LICIT\NOLASCO\NOLASC~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132.27\P&#250;blica\Documents%20and%20Settings\tarcisio.junior\Meus%20documentos\Tarc&#237;sio%20Jr\Processos%20em%20an&#225;lise\2009\Gilbu&#233;s%20706898-2009%20Estrada_Vicinal\An&#225;lise%20de%20Custos%20-%20Gilbu&#233;s%2016_11_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Novos%20Processos%20de%20vicinais\ACESSO%20AO%20LIBERATO\Planilha,%20Cronograma,%20BDI,%20Encargos,%20Composi&#231;&#227;o%20e%20Curva%20ABC_EST.ACESSO%20LIBERAT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Novos%20Processos%20de%20vicinais\B.RAPOSO%20X%20MORRO%20DOANGICAL\Planilha,%20Cronograma,%20BDI,%20Encargos,%20Composi&#231;&#227;o%20e%20Curva%20ABC_B.RAPOSO%20X%20MORRO%20DO%20ANGIC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Novos%20Processos%20de%20vicinais\BAIX&#195;O%20DO%20LERIANO\Planilha,%20Cronograma,%20BDI,%20Encargos,%20Composi&#231;&#227;o%20e%20Curva%20ABC_BAIX&#195;O%20DO%20LERIAN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ovos%20Processos%20de%20vicinais\JUNCO%20X%20LIVRAMENTO\Planilha,%20Cronograma,%20BDI,%20Encargos,%20Composi&#231;&#227;o%20e%20Curva%20ABC_JUNCO%20X%20LIVRAM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AL"/>
      <sheetName val="GERAL (2)"/>
      <sheetName val="cronograma"/>
      <sheetName val="Plan1"/>
      <sheetName val="ORC"/>
      <sheetName val="incendio"/>
      <sheetName val="lógica"/>
      <sheetName val="elétrico"/>
      <sheetName val="SPCDAtm."/>
      <sheetName val="telefone"/>
      <sheetName val="a.pluvial"/>
      <sheetName val="sanitária"/>
      <sheetName val="agua"/>
      <sheetName val="ar cond."/>
      <sheetName val="BDI"/>
      <sheetName val="BDI (2)"/>
      <sheetName val="L.S."/>
      <sheetName val="Plan7"/>
      <sheetName val="Plan8"/>
      <sheetName val="Plan9"/>
      <sheetName val="Plan10"/>
      <sheetName val="Plan11"/>
      <sheetName val="Plan12"/>
      <sheetName val="Plan13"/>
      <sheetName val="Plan14"/>
      <sheetName val="Plan15"/>
      <sheetName val="Plan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s>
    <sheetDataSet>
      <sheetData sheetId="0" refreshError="1"/>
      <sheetData sheetId="1" refreshError="1"/>
      <sheetData sheetId="2" refreshError="1"/>
      <sheetData sheetId="3" refreshError="1"/>
      <sheetData sheetId="4" refreshError="1">
        <row r="5">
          <cell r="E5" t="str">
            <v>ESTRADA DE ACESSO AO POVOADO LAGO VERDE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 val="Planilha1"/>
    </sheetNames>
    <sheetDataSet>
      <sheetData sheetId="0" refreshError="1"/>
      <sheetData sheetId="1" refreshError="1"/>
      <sheetData sheetId="2" refreshError="1"/>
      <sheetData sheetId="3" refreshError="1"/>
      <sheetData sheetId="4" refreshError="1">
        <row r="5">
          <cell r="E5" t="str">
            <v>ESTRADA DE ACESSO AO  MORCEGO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ORÇAMENTO BASE"/>
      <sheetName val="Composições de Custo"/>
      <sheetName val="Composições Aditivo"/>
      <sheetName val="Material Betuminoso"/>
      <sheetName val="CPU Mobilização-Desmobilização"/>
      <sheetName val="Cronograma Físico Financeiro"/>
      <sheetName val="BDI Serviço"/>
      <sheetName val="BDI Material"/>
      <sheetName val="Encargos Sociais"/>
      <sheetName val="RELAÇÃO DAS RUAS"/>
      <sheetName val="MEMORIA DE CALCULO"/>
    </sheetNames>
    <sheetDataSet>
      <sheetData sheetId="0" refreshError="1"/>
      <sheetData sheetId="1" refreshError="1">
        <row r="14">
          <cell r="A14" t="str">
            <v xml:space="preserve"> 1 </v>
          </cell>
        </row>
        <row r="16">
          <cell r="D16" t="str">
            <v>PLACA DE OBRA EM CHAPA DE ACO GALVANIZADO</v>
          </cell>
        </row>
        <row r="21">
          <cell r="D21" t="str">
            <v>DESMATAMENTO E LIMPEZA MECANIZADA DE TERRENO COM REMOCAO DE CAMADA VEGETAL, UTILIZANDO TRATOR DE ESTEIRAS</v>
          </cell>
        </row>
        <row r="22">
          <cell r="D22" t="str">
            <v>RECOMPOSIÇÃO DE BASE</v>
          </cell>
        </row>
        <row r="23">
          <cell r="D23" t="str">
            <v>ESCAVAÇÃO, CARGA E TRANSPORTE DE MATERIAL DE 1ª CATEGORIA - DMT DE 800 A 1.000 M - CAMINHO DE SERVIÇO EM LEITO NATURAL - COM</v>
          </cell>
        </row>
        <row r="25">
          <cell r="D25" t="str">
            <v>REGULARIZAÇÃO DE SUPERFÍCIE COM MOTONIVELADORA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
      <sheetName val="SERVIÇOS"/>
    </sheetNames>
    <sheetDataSet>
      <sheetData sheetId="0"/>
      <sheetData sheetId="1">
        <row r="45">
          <cell r="F45">
            <v>5.1672394779569837</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DE RESUMO"/>
      <sheetName val="PLANILHA ORÇAMENTÁRIA"/>
      <sheetName val="COMP.CUST"/>
      <sheetName val="MEM. DE CALCULO"/>
      <sheetName val="CRON. FIS. FINAN."/>
      <sheetName val="Planilha1"/>
      <sheetName val="COMP. CUSTOS"/>
      <sheetName val="BDI"/>
      <sheetName val="ENCARGOS"/>
      <sheetName val="Hoja1"/>
      <sheetName val="CURVA ABC"/>
    </sheetNames>
    <sheetDataSet>
      <sheetData sheetId="0" refreshError="1"/>
      <sheetData sheetId="1">
        <row r="73">
          <cell r="C73" t="str">
            <v>Ponte de Madeira ( 6,00 x 5,00 m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DE RESUMO"/>
      <sheetName val="PLANILHA ORÇAMENTÁRIA"/>
      <sheetName val="COMP.CUST"/>
      <sheetName val="MEM. DE CALCULO"/>
      <sheetName val="CRON. FIS. FINAN."/>
      <sheetName val="Planilha1"/>
      <sheetName val="COMP. CUSTOS"/>
      <sheetName val="BDI"/>
      <sheetName val="ENCARGOS"/>
      <sheetName val="Hoja1"/>
      <sheetName val="CURVA ABC"/>
    </sheetNames>
    <sheetDataSet>
      <sheetData sheetId="0"/>
      <sheetData sheetId="1">
        <row r="65">
          <cell r="C65" t="str">
            <v>Alas e Testas de Caixão de Aterro para Ponte de Madeira</v>
          </cell>
        </row>
      </sheetData>
      <sheetData sheetId="2"/>
      <sheetData sheetId="3"/>
      <sheetData sheetId="4"/>
      <sheetData sheetId="5"/>
      <sheetData sheetId="6"/>
      <sheetData sheetId="7"/>
      <sheetData sheetId="8"/>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Estrada Vicinal_loc trincheira"/>
      <sheetName val="Estrada Vicinal_loc bacuri"/>
      <sheetName val="Quantitativos_trecho 1"/>
      <sheetName val="Quantitativos_trecho 2"/>
      <sheetName val="Comp. estrada"/>
      <sheetName val="Comp.Canteiro"/>
      <sheetName val="Comp.Placa"/>
      <sheetName val="Comp.Projeto"/>
      <sheetName val="Comp. B.D.I."/>
      <sheetName val="DMT"/>
      <sheetName val="Folha1"/>
      <sheetName val="Adm. Local"/>
      <sheetName val="Cronograma_trecho 01"/>
      <sheetName val="Cronograma_trech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RESUMO"/>
      <sheetName val="PLANILHA ORÇ GERAL"/>
      <sheetName val="MC GERAL "/>
      <sheetName val="DMT 01"/>
      <sheetName val="DMT 02"/>
      <sheetName val="RUA NOVA"/>
      <sheetName val="MC 01"/>
      <sheetName val="RUA NOVA 02"/>
      <sheetName val="MC 02"/>
      <sheetName val="RUA PROJETADA 01"/>
      <sheetName val="MC 03"/>
      <sheetName val="TRAV. DO PÉ TAMARINDO"/>
      <sheetName val="MC 04"/>
      <sheetName val="TRAV. DO PÉ TAMARINDO 2"/>
      <sheetName val="MC 05"/>
      <sheetName val="CRONOG."/>
      <sheetName val="COMPOSIÇÃO DE CUSTOS"/>
      <sheetName val="QCI "/>
      <sheetName val="COMP. PROJ. EXECUTIVO"/>
      <sheetName val="MAT BET"/>
      <sheetName val=" BDI"/>
      <sheetName val="BDI 15,00%"/>
      <sheetName val="ENCARGOS SOCIAIS "/>
    </sheetNames>
    <sheetDataSet>
      <sheetData sheetId="0" refreshError="1">
        <row r="5">
          <cell r="A5" t="str">
            <v>REFERÊNCIA: SINAPI JULHO/2021 E DNIT SICRO ABRIL/2021 SEM DESONERAÇÃO</v>
          </cell>
        </row>
        <row r="37">
          <cell r="E37">
            <v>0</v>
          </cell>
        </row>
      </sheetData>
      <sheetData sheetId="1" refreshError="1">
        <row r="4">
          <cell r="A4" t="str">
            <v>REFERÊNCIA: SINAPI JULHO/2021 E DNIT SICRO ABRIL/2021 SEM DESONERAÇÃO</v>
          </cell>
        </row>
        <row r="5">
          <cell r="F5" t="str">
            <v>ENCARGOS SOCIAIS: 115,66%</v>
          </cell>
        </row>
        <row r="14">
          <cell r="A14" t="str">
            <v>2.0</v>
          </cell>
          <cell r="B14" t="str">
            <v>SERVIÇOS PRELIMINARES</v>
          </cell>
        </row>
        <row r="15">
          <cell r="A15" t="str">
            <v>2.1</v>
          </cell>
        </row>
        <row r="16">
          <cell r="A16" t="str">
            <v>2.2</v>
          </cell>
          <cell r="B16" t="str">
            <v>MOBILIZAÇÃO E DESMOBILIZAÇÃO</v>
          </cell>
          <cell r="I16">
            <v>15006.31</v>
          </cell>
        </row>
        <row r="18">
          <cell r="A18" t="str">
            <v>2.4</v>
          </cell>
          <cell r="B18" t="str">
            <v>ADMINISTRAÇÃO DA OBRA</v>
          </cell>
          <cell r="I18">
            <v>55129.2</v>
          </cell>
        </row>
        <row r="35">
          <cell r="M35">
            <v>15557.2816</v>
          </cell>
          <cell r="N35">
            <v>38893.203999999998</v>
          </cell>
        </row>
        <row r="36">
          <cell r="N36">
            <v>58339.805999999997</v>
          </cell>
        </row>
        <row r="45">
          <cell r="A45" t="str">
            <v>7.0</v>
          </cell>
          <cell r="B45" t="str">
            <v>SINALIZAÇÃO HORIZONTAL</v>
          </cell>
        </row>
        <row r="46">
          <cell r="A46" t="str">
            <v>7.1</v>
          </cell>
          <cell r="B46" t="str">
            <v>SINALIZAÇÃO HORIZONTAL COM TINTA RETRO-REFLETIVA A BASE DE RESINA ACRÍLICA COM MICROESFERAS DE VIDRO</v>
          </cell>
        </row>
        <row r="48">
          <cell r="A48" t="str">
            <v>8.0</v>
          </cell>
          <cell r="B48" t="str">
            <v>LIMPEZA GERAL</v>
          </cell>
        </row>
        <row r="49">
          <cell r="A49" t="str">
            <v>8.1</v>
          </cell>
          <cell r="B49" t="str">
            <v>LIMPEZA FINAL DA OBRA</v>
          </cell>
        </row>
        <row r="57">
          <cell r="J5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RESUMO"/>
      <sheetName val="RESUMO-META 1"/>
      <sheetName val="RESUMO-META 2 "/>
      <sheetName val="COMP. PROJ. EXECUTIVO"/>
      <sheetName val="COMPOSIÇÃO DE CUSTOS"/>
      <sheetName val="ANALÍTICA GERAL"/>
      <sheetName val="P.O CIDADE NOVA"/>
      <sheetName val="MC CIDADE NOVA"/>
      <sheetName val="P.O POVOADO VIDEL"/>
      <sheetName val="MC POVOADO VIDEL"/>
      <sheetName val="P.O POVOADO CAJUEIRO"/>
      <sheetName val="MC POVOADO CAJUEIRO"/>
      <sheetName val="P.O POVOADO JATOBÁ"/>
      <sheetName val="MC POVOADO JATOBÁ"/>
      <sheetName val="P.O POVOADO SÃO CRISTÓVÃO"/>
      <sheetName val="MC POVOADO SÃO CRISTÓVÃO"/>
      <sheetName val="CRONOGRAMA"/>
      <sheetName val="MAT BET"/>
      <sheetName val=" BDI"/>
      <sheetName val="ENCARGOS SOCIA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AS"/>
      <sheetName val="MC RUAS"/>
      <sheetName val="CRONOG. "/>
      <sheetName val="COMPOSIÇÃO DE CUSTOS"/>
      <sheetName val="MAT BET"/>
      <sheetName val="BDI"/>
      <sheetName val="ENCARGOS SOCIAIS"/>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AL"/>
      <sheetName val="GERAL (2)"/>
      <sheetName val="cronograma"/>
      <sheetName val="Plan1"/>
      <sheetName val="ORC"/>
      <sheetName val="incendio"/>
      <sheetName val="lógica"/>
      <sheetName val="elétrico"/>
      <sheetName val="SPCDAtm."/>
      <sheetName val="telefone"/>
      <sheetName val="a.pluvial"/>
      <sheetName val="sanitária"/>
      <sheetName val="agua"/>
      <sheetName val="ar cond."/>
      <sheetName val="BDI"/>
      <sheetName val="BDI (2)"/>
      <sheetName val="L.S."/>
      <sheetName val="Plan7"/>
      <sheetName val="Plan8"/>
      <sheetName val="Plan9"/>
      <sheetName val="Plan10"/>
      <sheetName val="Plan11"/>
      <sheetName val="Plan12"/>
      <sheetName val="Plan13"/>
      <sheetName val="Plan14"/>
      <sheetName val="Plan15"/>
      <sheetName val="Plan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AL"/>
      <sheetName val="GERAL (2)"/>
      <sheetName val="cronograma"/>
      <sheetName val="Plan1"/>
      <sheetName val="ORC"/>
      <sheetName val="incendio"/>
      <sheetName val="lógica"/>
      <sheetName val="elétrico"/>
      <sheetName val="SPCDAtm."/>
      <sheetName val="telefone"/>
      <sheetName val="a.pluvial"/>
      <sheetName val="sanitária"/>
      <sheetName val="agua"/>
      <sheetName val="ar cond."/>
      <sheetName val="BDI"/>
      <sheetName val="BDI (2)"/>
      <sheetName val="L.S."/>
      <sheetName val="Plan7"/>
      <sheetName val="Plan8"/>
      <sheetName val="Plan9"/>
      <sheetName val="Plan10"/>
      <sheetName val="Plan11"/>
      <sheetName val="Plan12"/>
      <sheetName val="Plan13"/>
      <sheetName val="Plan14"/>
      <sheetName val="Plan15"/>
      <sheetName val="Plan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RAL"/>
      <sheetName val="GERAL (2)"/>
      <sheetName val="cronograma"/>
      <sheetName val="Plan1"/>
      <sheetName val="ORC"/>
      <sheetName val="incendio"/>
      <sheetName val="lógica"/>
      <sheetName val="elétrico"/>
      <sheetName val="SPCDAtm."/>
      <sheetName val="telefone"/>
      <sheetName val="a.pluvial"/>
      <sheetName val="sanitária"/>
      <sheetName val="agua"/>
      <sheetName val="ar cond."/>
      <sheetName val="BDI"/>
      <sheetName val="BDI (2)"/>
      <sheetName val="L.S."/>
      <sheetName val="Plan7"/>
      <sheetName val="Plan8"/>
      <sheetName val="Plan9"/>
      <sheetName val="Plan10"/>
      <sheetName val="Plan11"/>
      <sheetName val="Plan12"/>
      <sheetName val="Plan13"/>
      <sheetName val="Plan14"/>
      <sheetName val="Plan15"/>
      <sheetName val="Plan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O Comparativa"/>
      <sheetName val="CPU ATRIUM"/>
      <sheetName val="DMT"/>
    </sheetNames>
    <sheetDataSet>
      <sheetData sheetId="0"/>
      <sheetData sheetId="1"/>
      <sheetData sheetId="2">
        <row r="14">
          <cell r="D14" t="str">
            <v>SINAPI</v>
          </cell>
        </row>
        <row r="15">
          <cell r="D15" t="str">
            <v>A.234</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 val="Planilha1"/>
    </sheetNames>
    <sheetDataSet>
      <sheetData sheetId="0" refreshError="1"/>
      <sheetData sheetId="1" refreshError="1"/>
      <sheetData sheetId="2" refreshError="1"/>
      <sheetData sheetId="3" refreshError="1"/>
      <sheetData sheetId="4" refreshError="1">
        <row r="5">
          <cell r="E5" t="str">
            <v>ESTRADA DE ACESSO AO LIBERATO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s>
    <sheetDataSet>
      <sheetData sheetId="0" refreshError="1"/>
      <sheetData sheetId="1" refreshError="1"/>
      <sheetData sheetId="2" refreshError="1"/>
      <sheetData sheetId="3" refreshError="1"/>
      <sheetData sheetId="4" refreshError="1">
        <row r="5">
          <cell r="E5" t="str">
            <v>ESTRADA DE ACESSO B. RAPOSO X MORRO DO ANGICO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s>
    <sheetDataSet>
      <sheetData sheetId="0" refreshError="1"/>
      <sheetData sheetId="1" refreshError="1"/>
      <sheetData sheetId="2" refreshError="1"/>
      <sheetData sheetId="3" refreshError="1"/>
      <sheetData sheetId="4" refreshError="1">
        <row r="5">
          <cell r="E5" t="str">
            <v>ESTRADA DE ACESSO BAIXÃO DO LERIANO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BDI"/>
      <sheetName val="ENCARGOS"/>
      <sheetName val="Comp.Cust."/>
      <sheetName val="Preço de Bombas Sub"/>
      <sheetName val="CURVA ABC"/>
    </sheetNames>
    <sheetDataSet>
      <sheetData sheetId="0" refreshError="1"/>
      <sheetData sheetId="1" refreshError="1"/>
      <sheetData sheetId="2" refreshError="1"/>
      <sheetData sheetId="3" refreshError="1"/>
      <sheetData sheetId="4" refreshError="1">
        <row r="5">
          <cell r="E5" t="str">
            <v>ESTRADA DE ACESSO JUNCO X LIVRAMENTO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J23"/>
  <sheetViews>
    <sheetView view="pageBreakPreview" topLeftCell="A10" zoomScaleNormal="100" zoomScaleSheetLayoutView="100" workbookViewId="0">
      <selection activeCell="D14" sqref="D14"/>
    </sheetView>
  </sheetViews>
  <sheetFormatPr defaultRowHeight="15" x14ac:dyDescent="0.2"/>
  <cols>
    <col min="1" max="1" width="8.75" style="2"/>
    <col min="2" max="2" width="25.625" style="2" customWidth="1"/>
    <col min="3" max="3" width="2.75" style="2" customWidth="1"/>
    <col min="4" max="4" width="37.625" style="2" customWidth="1"/>
    <col min="5" max="5" width="13.875" style="2" bestFit="1" customWidth="1"/>
    <col min="6" max="6" width="23" style="2" customWidth="1"/>
    <col min="7" max="7" width="22.25" style="2" customWidth="1"/>
    <col min="8" max="8" width="23.375" style="2" customWidth="1"/>
    <col min="9" max="9" width="6.875" style="2" customWidth="1"/>
    <col min="10" max="10" width="11.875" style="2" bestFit="1" customWidth="1"/>
    <col min="11" max="11" width="9" style="2"/>
    <col min="12" max="12" width="52" style="2" bestFit="1" customWidth="1"/>
    <col min="13" max="257" width="9" style="2"/>
    <col min="258" max="260" width="8" style="2" customWidth="1"/>
    <col min="261" max="261" width="30.125" style="2" customWidth="1"/>
    <col min="262" max="262" width="20.875" style="2" customWidth="1"/>
    <col min="263" max="263" width="21.125" style="2" customWidth="1"/>
    <col min="264" max="264" width="21" style="2" customWidth="1"/>
    <col min="265" max="265" width="0" style="2" hidden="1" customWidth="1"/>
    <col min="266" max="266" width="11.875" style="2" bestFit="1" customWidth="1"/>
    <col min="267" max="267" width="9" style="2"/>
    <col min="268" max="268" width="0" style="2" hidden="1" customWidth="1"/>
    <col min="269" max="513" width="9" style="2"/>
    <col min="514" max="516" width="8" style="2" customWidth="1"/>
    <col min="517" max="517" width="30.125" style="2" customWidth="1"/>
    <col min="518" max="518" width="20.875" style="2" customWidth="1"/>
    <col min="519" max="519" width="21.125" style="2" customWidth="1"/>
    <col min="520" max="520" width="21" style="2" customWidth="1"/>
    <col min="521" max="521" width="0" style="2" hidden="1" customWidth="1"/>
    <col min="522" max="522" width="11.875" style="2" bestFit="1" customWidth="1"/>
    <col min="523" max="523" width="9" style="2"/>
    <col min="524" max="524" width="0" style="2" hidden="1" customWidth="1"/>
    <col min="525" max="769" width="9" style="2"/>
    <col min="770" max="772" width="8" style="2" customWidth="1"/>
    <col min="773" max="773" width="30.125" style="2" customWidth="1"/>
    <col min="774" max="774" width="20.875" style="2" customWidth="1"/>
    <col min="775" max="775" width="21.125" style="2" customWidth="1"/>
    <col min="776" max="776" width="21" style="2" customWidth="1"/>
    <col min="777" max="777" width="0" style="2" hidden="1" customWidth="1"/>
    <col min="778" max="778" width="11.875" style="2" bestFit="1" customWidth="1"/>
    <col min="779" max="779" width="9" style="2"/>
    <col min="780" max="780" width="0" style="2" hidden="1" customWidth="1"/>
    <col min="781" max="1025" width="9" style="2"/>
    <col min="1026" max="1028" width="8" style="2" customWidth="1"/>
    <col min="1029" max="1029" width="30.125" style="2" customWidth="1"/>
    <col min="1030" max="1030" width="20.875" style="2" customWidth="1"/>
    <col min="1031" max="1031" width="21.125" style="2" customWidth="1"/>
    <col min="1032" max="1032" width="21" style="2" customWidth="1"/>
    <col min="1033" max="1033" width="0" style="2" hidden="1" customWidth="1"/>
    <col min="1034" max="1034" width="11.875" style="2" bestFit="1" customWidth="1"/>
    <col min="1035" max="1035" width="9" style="2"/>
    <col min="1036" max="1036" width="0" style="2" hidden="1" customWidth="1"/>
    <col min="1037" max="1281" width="9" style="2"/>
    <col min="1282" max="1284" width="8" style="2" customWidth="1"/>
    <col min="1285" max="1285" width="30.125" style="2" customWidth="1"/>
    <col min="1286" max="1286" width="20.875" style="2" customWidth="1"/>
    <col min="1287" max="1287" width="21.125" style="2" customWidth="1"/>
    <col min="1288" max="1288" width="21" style="2" customWidth="1"/>
    <col min="1289" max="1289" width="0" style="2" hidden="1" customWidth="1"/>
    <col min="1290" max="1290" width="11.875" style="2" bestFit="1" customWidth="1"/>
    <col min="1291" max="1291" width="9" style="2"/>
    <col min="1292" max="1292" width="0" style="2" hidden="1" customWidth="1"/>
    <col min="1293" max="1537" width="9" style="2"/>
    <col min="1538" max="1540" width="8" style="2" customWidth="1"/>
    <col min="1541" max="1541" width="30.125" style="2" customWidth="1"/>
    <col min="1542" max="1542" width="20.875" style="2" customWidth="1"/>
    <col min="1543" max="1543" width="21.125" style="2" customWidth="1"/>
    <col min="1544" max="1544" width="21" style="2" customWidth="1"/>
    <col min="1545" max="1545" width="0" style="2" hidden="1" customWidth="1"/>
    <col min="1546" max="1546" width="11.875" style="2" bestFit="1" customWidth="1"/>
    <col min="1547" max="1547" width="9" style="2"/>
    <col min="1548" max="1548" width="0" style="2" hidden="1" customWidth="1"/>
    <col min="1549" max="1793" width="9" style="2"/>
    <col min="1794" max="1796" width="8" style="2" customWidth="1"/>
    <col min="1797" max="1797" width="30.125" style="2" customWidth="1"/>
    <col min="1798" max="1798" width="20.875" style="2" customWidth="1"/>
    <col min="1799" max="1799" width="21.125" style="2" customWidth="1"/>
    <col min="1800" max="1800" width="21" style="2" customWidth="1"/>
    <col min="1801" max="1801" width="0" style="2" hidden="1" customWidth="1"/>
    <col min="1802" max="1802" width="11.875" style="2" bestFit="1" customWidth="1"/>
    <col min="1803" max="1803" width="9" style="2"/>
    <col min="1804" max="1804" width="0" style="2" hidden="1" customWidth="1"/>
    <col min="1805" max="2049" width="9" style="2"/>
    <col min="2050" max="2052" width="8" style="2" customWidth="1"/>
    <col min="2053" max="2053" width="30.125" style="2" customWidth="1"/>
    <col min="2054" max="2054" width="20.875" style="2" customWidth="1"/>
    <col min="2055" max="2055" width="21.125" style="2" customWidth="1"/>
    <col min="2056" max="2056" width="21" style="2" customWidth="1"/>
    <col min="2057" max="2057" width="0" style="2" hidden="1" customWidth="1"/>
    <col min="2058" max="2058" width="11.875" style="2" bestFit="1" customWidth="1"/>
    <col min="2059" max="2059" width="9" style="2"/>
    <col min="2060" max="2060" width="0" style="2" hidden="1" customWidth="1"/>
    <col min="2061" max="2305" width="9" style="2"/>
    <col min="2306" max="2308" width="8" style="2" customWidth="1"/>
    <col min="2309" max="2309" width="30.125" style="2" customWidth="1"/>
    <col min="2310" max="2310" width="20.875" style="2" customWidth="1"/>
    <col min="2311" max="2311" width="21.125" style="2" customWidth="1"/>
    <col min="2312" max="2312" width="21" style="2" customWidth="1"/>
    <col min="2313" max="2313" width="0" style="2" hidden="1" customWidth="1"/>
    <col min="2314" max="2314" width="11.875" style="2" bestFit="1" customWidth="1"/>
    <col min="2315" max="2315" width="9" style="2"/>
    <col min="2316" max="2316" width="0" style="2" hidden="1" customWidth="1"/>
    <col min="2317" max="2561" width="9" style="2"/>
    <col min="2562" max="2564" width="8" style="2" customWidth="1"/>
    <col min="2565" max="2565" width="30.125" style="2" customWidth="1"/>
    <col min="2566" max="2566" width="20.875" style="2" customWidth="1"/>
    <col min="2567" max="2567" width="21.125" style="2" customWidth="1"/>
    <col min="2568" max="2568" width="21" style="2" customWidth="1"/>
    <col min="2569" max="2569" width="0" style="2" hidden="1" customWidth="1"/>
    <col min="2570" max="2570" width="11.875" style="2" bestFit="1" customWidth="1"/>
    <col min="2571" max="2571" width="9" style="2"/>
    <col min="2572" max="2572" width="0" style="2" hidden="1" customWidth="1"/>
    <col min="2573" max="2817" width="9" style="2"/>
    <col min="2818" max="2820" width="8" style="2" customWidth="1"/>
    <col min="2821" max="2821" width="30.125" style="2" customWidth="1"/>
    <col min="2822" max="2822" width="20.875" style="2" customWidth="1"/>
    <col min="2823" max="2823" width="21.125" style="2" customWidth="1"/>
    <col min="2824" max="2824" width="21" style="2" customWidth="1"/>
    <col min="2825" max="2825" width="0" style="2" hidden="1" customWidth="1"/>
    <col min="2826" max="2826" width="11.875" style="2" bestFit="1" customWidth="1"/>
    <col min="2827" max="2827" width="9" style="2"/>
    <col min="2828" max="2828" width="0" style="2" hidden="1" customWidth="1"/>
    <col min="2829" max="3073" width="9" style="2"/>
    <col min="3074" max="3076" width="8" style="2" customWidth="1"/>
    <col min="3077" max="3077" width="30.125" style="2" customWidth="1"/>
    <col min="3078" max="3078" width="20.875" style="2" customWidth="1"/>
    <col min="3079" max="3079" width="21.125" style="2" customWidth="1"/>
    <col min="3080" max="3080" width="21" style="2" customWidth="1"/>
    <col min="3081" max="3081" width="0" style="2" hidden="1" customWidth="1"/>
    <col min="3082" max="3082" width="11.875" style="2" bestFit="1" customWidth="1"/>
    <col min="3083" max="3083" width="9" style="2"/>
    <col min="3084" max="3084" width="0" style="2" hidden="1" customWidth="1"/>
    <col min="3085" max="3329" width="9" style="2"/>
    <col min="3330" max="3332" width="8" style="2" customWidth="1"/>
    <col min="3333" max="3333" width="30.125" style="2" customWidth="1"/>
    <col min="3334" max="3334" width="20.875" style="2" customWidth="1"/>
    <col min="3335" max="3335" width="21.125" style="2" customWidth="1"/>
    <col min="3336" max="3336" width="21" style="2" customWidth="1"/>
    <col min="3337" max="3337" width="0" style="2" hidden="1" customWidth="1"/>
    <col min="3338" max="3338" width="11.875" style="2" bestFit="1" customWidth="1"/>
    <col min="3339" max="3339" width="9" style="2"/>
    <col min="3340" max="3340" width="0" style="2" hidden="1" customWidth="1"/>
    <col min="3341" max="3585" width="9" style="2"/>
    <col min="3586" max="3588" width="8" style="2" customWidth="1"/>
    <col min="3589" max="3589" width="30.125" style="2" customWidth="1"/>
    <col min="3590" max="3590" width="20.875" style="2" customWidth="1"/>
    <col min="3591" max="3591" width="21.125" style="2" customWidth="1"/>
    <col min="3592" max="3592" width="21" style="2" customWidth="1"/>
    <col min="3593" max="3593" width="0" style="2" hidden="1" customWidth="1"/>
    <col min="3594" max="3594" width="11.875" style="2" bestFit="1" customWidth="1"/>
    <col min="3595" max="3595" width="9" style="2"/>
    <col min="3596" max="3596" width="0" style="2" hidden="1" customWidth="1"/>
    <col min="3597" max="3841" width="9" style="2"/>
    <col min="3842" max="3844" width="8" style="2" customWidth="1"/>
    <col min="3845" max="3845" width="30.125" style="2" customWidth="1"/>
    <col min="3846" max="3846" width="20.875" style="2" customWidth="1"/>
    <col min="3847" max="3847" width="21.125" style="2" customWidth="1"/>
    <col min="3848" max="3848" width="21" style="2" customWidth="1"/>
    <col min="3849" max="3849" width="0" style="2" hidden="1" customWidth="1"/>
    <col min="3850" max="3850" width="11.875" style="2" bestFit="1" customWidth="1"/>
    <col min="3851" max="3851" width="9" style="2"/>
    <col min="3852" max="3852" width="0" style="2" hidden="1" customWidth="1"/>
    <col min="3853" max="4097" width="9" style="2"/>
    <col min="4098" max="4100" width="8" style="2" customWidth="1"/>
    <col min="4101" max="4101" width="30.125" style="2" customWidth="1"/>
    <col min="4102" max="4102" width="20.875" style="2" customWidth="1"/>
    <col min="4103" max="4103" width="21.125" style="2" customWidth="1"/>
    <col min="4104" max="4104" width="21" style="2" customWidth="1"/>
    <col min="4105" max="4105" width="0" style="2" hidden="1" customWidth="1"/>
    <col min="4106" max="4106" width="11.875" style="2" bestFit="1" customWidth="1"/>
    <col min="4107" max="4107" width="9" style="2"/>
    <col min="4108" max="4108" width="0" style="2" hidden="1" customWidth="1"/>
    <col min="4109" max="4353" width="9" style="2"/>
    <col min="4354" max="4356" width="8" style="2" customWidth="1"/>
    <col min="4357" max="4357" width="30.125" style="2" customWidth="1"/>
    <col min="4358" max="4358" width="20.875" style="2" customWidth="1"/>
    <col min="4359" max="4359" width="21.125" style="2" customWidth="1"/>
    <col min="4360" max="4360" width="21" style="2" customWidth="1"/>
    <col min="4361" max="4361" width="0" style="2" hidden="1" customWidth="1"/>
    <col min="4362" max="4362" width="11.875" style="2" bestFit="1" customWidth="1"/>
    <col min="4363" max="4363" width="9" style="2"/>
    <col min="4364" max="4364" width="0" style="2" hidden="1" customWidth="1"/>
    <col min="4365" max="4609" width="9" style="2"/>
    <col min="4610" max="4612" width="8" style="2" customWidth="1"/>
    <col min="4613" max="4613" width="30.125" style="2" customWidth="1"/>
    <col min="4614" max="4614" width="20.875" style="2" customWidth="1"/>
    <col min="4615" max="4615" width="21.125" style="2" customWidth="1"/>
    <col min="4616" max="4616" width="21" style="2" customWidth="1"/>
    <col min="4617" max="4617" width="0" style="2" hidden="1" customWidth="1"/>
    <col min="4618" max="4618" width="11.875" style="2" bestFit="1" customWidth="1"/>
    <col min="4619" max="4619" width="9" style="2"/>
    <col min="4620" max="4620" width="0" style="2" hidden="1" customWidth="1"/>
    <col min="4621" max="4865" width="9" style="2"/>
    <col min="4866" max="4868" width="8" style="2" customWidth="1"/>
    <col min="4869" max="4869" width="30.125" style="2" customWidth="1"/>
    <col min="4870" max="4870" width="20.875" style="2" customWidth="1"/>
    <col min="4871" max="4871" width="21.125" style="2" customWidth="1"/>
    <col min="4872" max="4872" width="21" style="2" customWidth="1"/>
    <col min="4873" max="4873" width="0" style="2" hidden="1" customWidth="1"/>
    <col min="4874" max="4874" width="11.875" style="2" bestFit="1" customWidth="1"/>
    <col min="4875" max="4875" width="9" style="2"/>
    <col min="4876" max="4876" width="0" style="2" hidden="1" customWidth="1"/>
    <col min="4877" max="5121" width="9" style="2"/>
    <col min="5122" max="5124" width="8" style="2" customWidth="1"/>
    <col min="5125" max="5125" width="30.125" style="2" customWidth="1"/>
    <col min="5126" max="5126" width="20.875" style="2" customWidth="1"/>
    <col min="5127" max="5127" width="21.125" style="2" customWidth="1"/>
    <col min="5128" max="5128" width="21" style="2" customWidth="1"/>
    <col min="5129" max="5129" width="0" style="2" hidden="1" customWidth="1"/>
    <col min="5130" max="5130" width="11.875" style="2" bestFit="1" customWidth="1"/>
    <col min="5131" max="5131" width="9" style="2"/>
    <col min="5132" max="5132" width="0" style="2" hidden="1" customWidth="1"/>
    <col min="5133" max="5377" width="9" style="2"/>
    <col min="5378" max="5380" width="8" style="2" customWidth="1"/>
    <col min="5381" max="5381" width="30.125" style="2" customWidth="1"/>
    <col min="5382" max="5382" width="20.875" style="2" customWidth="1"/>
    <col min="5383" max="5383" width="21.125" style="2" customWidth="1"/>
    <col min="5384" max="5384" width="21" style="2" customWidth="1"/>
    <col min="5385" max="5385" width="0" style="2" hidden="1" customWidth="1"/>
    <col min="5386" max="5386" width="11.875" style="2" bestFit="1" customWidth="1"/>
    <col min="5387" max="5387" width="9" style="2"/>
    <col min="5388" max="5388" width="0" style="2" hidden="1" customWidth="1"/>
    <col min="5389" max="5633" width="9" style="2"/>
    <col min="5634" max="5636" width="8" style="2" customWidth="1"/>
    <col min="5637" max="5637" width="30.125" style="2" customWidth="1"/>
    <col min="5638" max="5638" width="20.875" style="2" customWidth="1"/>
    <col min="5639" max="5639" width="21.125" style="2" customWidth="1"/>
    <col min="5640" max="5640" width="21" style="2" customWidth="1"/>
    <col min="5641" max="5641" width="0" style="2" hidden="1" customWidth="1"/>
    <col min="5642" max="5642" width="11.875" style="2" bestFit="1" customWidth="1"/>
    <col min="5643" max="5643" width="9" style="2"/>
    <col min="5644" max="5644" width="0" style="2" hidden="1" customWidth="1"/>
    <col min="5645" max="5889" width="9" style="2"/>
    <col min="5890" max="5892" width="8" style="2" customWidth="1"/>
    <col min="5893" max="5893" width="30.125" style="2" customWidth="1"/>
    <col min="5894" max="5894" width="20.875" style="2" customWidth="1"/>
    <col min="5895" max="5895" width="21.125" style="2" customWidth="1"/>
    <col min="5896" max="5896" width="21" style="2" customWidth="1"/>
    <col min="5897" max="5897" width="0" style="2" hidden="1" customWidth="1"/>
    <col min="5898" max="5898" width="11.875" style="2" bestFit="1" customWidth="1"/>
    <col min="5899" max="5899" width="9" style="2"/>
    <col min="5900" max="5900" width="0" style="2" hidden="1" customWidth="1"/>
    <col min="5901" max="6145" width="9" style="2"/>
    <col min="6146" max="6148" width="8" style="2" customWidth="1"/>
    <col min="6149" max="6149" width="30.125" style="2" customWidth="1"/>
    <col min="6150" max="6150" width="20.875" style="2" customWidth="1"/>
    <col min="6151" max="6151" width="21.125" style="2" customWidth="1"/>
    <col min="6152" max="6152" width="21" style="2" customWidth="1"/>
    <col min="6153" max="6153" width="0" style="2" hidden="1" customWidth="1"/>
    <col min="6154" max="6154" width="11.875" style="2" bestFit="1" customWidth="1"/>
    <col min="6155" max="6155" width="9" style="2"/>
    <col min="6156" max="6156" width="0" style="2" hidden="1" customWidth="1"/>
    <col min="6157" max="6401" width="9" style="2"/>
    <col min="6402" max="6404" width="8" style="2" customWidth="1"/>
    <col min="6405" max="6405" width="30.125" style="2" customWidth="1"/>
    <col min="6406" max="6406" width="20.875" style="2" customWidth="1"/>
    <col min="6407" max="6407" width="21.125" style="2" customWidth="1"/>
    <col min="6408" max="6408" width="21" style="2" customWidth="1"/>
    <col min="6409" max="6409" width="0" style="2" hidden="1" customWidth="1"/>
    <col min="6410" max="6410" width="11.875" style="2" bestFit="1" customWidth="1"/>
    <col min="6411" max="6411" width="9" style="2"/>
    <col min="6412" max="6412" width="0" style="2" hidden="1" customWidth="1"/>
    <col min="6413" max="6657" width="9" style="2"/>
    <col min="6658" max="6660" width="8" style="2" customWidth="1"/>
    <col min="6661" max="6661" width="30.125" style="2" customWidth="1"/>
    <col min="6662" max="6662" width="20.875" style="2" customWidth="1"/>
    <col min="6663" max="6663" width="21.125" style="2" customWidth="1"/>
    <col min="6664" max="6664" width="21" style="2" customWidth="1"/>
    <col min="6665" max="6665" width="0" style="2" hidden="1" customWidth="1"/>
    <col min="6666" max="6666" width="11.875" style="2" bestFit="1" customWidth="1"/>
    <col min="6667" max="6667" width="9" style="2"/>
    <col min="6668" max="6668" width="0" style="2" hidden="1" customWidth="1"/>
    <col min="6669" max="6913" width="9" style="2"/>
    <col min="6914" max="6916" width="8" style="2" customWidth="1"/>
    <col min="6917" max="6917" width="30.125" style="2" customWidth="1"/>
    <col min="6918" max="6918" width="20.875" style="2" customWidth="1"/>
    <col min="6919" max="6919" width="21.125" style="2" customWidth="1"/>
    <col min="6920" max="6920" width="21" style="2" customWidth="1"/>
    <col min="6921" max="6921" width="0" style="2" hidden="1" customWidth="1"/>
    <col min="6922" max="6922" width="11.875" style="2" bestFit="1" customWidth="1"/>
    <col min="6923" max="6923" width="9" style="2"/>
    <col min="6924" max="6924" width="0" style="2" hidden="1" customWidth="1"/>
    <col min="6925" max="7169" width="9" style="2"/>
    <col min="7170" max="7172" width="8" style="2" customWidth="1"/>
    <col min="7173" max="7173" width="30.125" style="2" customWidth="1"/>
    <col min="7174" max="7174" width="20.875" style="2" customWidth="1"/>
    <col min="7175" max="7175" width="21.125" style="2" customWidth="1"/>
    <col min="7176" max="7176" width="21" style="2" customWidth="1"/>
    <col min="7177" max="7177" width="0" style="2" hidden="1" customWidth="1"/>
    <col min="7178" max="7178" width="11.875" style="2" bestFit="1" customWidth="1"/>
    <col min="7179" max="7179" width="9" style="2"/>
    <col min="7180" max="7180" width="0" style="2" hidden="1" customWidth="1"/>
    <col min="7181" max="7425" width="9" style="2"/>
    <col min="7426" max="7428" width="8" style="2" customWidth="1"/>
    <col min="7429" max="7429" width="30.125" style="2" customWidth="1"/>
    <col min="7430" max="7430" width="20.875" style="2" customWidth="1"/>
    <col min="7431" max="7431" width="21.125" style="2" customWidth="1"/>
    <col min="7432" max="7432" width="21" style="2" customWidth="1"/>
    <col min="7433" max="7433" width="0" style="2" hidden="1" customWidth="1"/>
    <col min="7434" max="7434" width="11.875" style="2" bestFit="1" customWidth="1"/>
    <col min="7435" max="7435" width="9" style="2"/>
    <col min="7436" max="7436" width="0" style="2" hidden="1" customWidth="1"/>
    <col min="7437" max="7681" width="9" style="2"/>
    <col min="7682" max="7684" width="8" style="2" customWidth="1"/>
    <col min="7685" max="7685" width="30.125" style="2" customWidth="1"/>
    <col min="7686" max="7686" width="20.875" style="2" customWidth="1"/>
    <col min="7687" max="7687" width="21.125" style="2" customWidth="1"/>
    <col min="7688" max="7688" width="21" style="2" customWidth="1"/>
    <col min="7689" max="7689" width="0" style="2" hidden="1" customWidth="1"/>
    <col min="7690" max="7690" width="11.875" style="2" bestFit="1" customWidth="1"/>
    <col min="7691" max="7691" width="9" style="2"/>
    <col min="7692" max="7692" width="0" style="2" hidden="1" customWidth="1"/>
    <col min="7693" max="7937" width="9" style="2"/>
    <col min="7938" max="7940" width="8" style="2" customWidth="1"/>
    <col min="7941" max="7941" width="30.125" style="2" customWidth="1"/>
    <col min="7942" max="7942" width="20.875" style="2" customWidth="1"/>
    <col min="7943" max="7943" width="21.125" style="2" customWidth="1"/>
    <col min="7944" max="7944" width="21" style="2" customWidth="1"/>
    <col min="7945" max="7945" width="0" style="2" hidden="1" customWidth="1"/>
    <col min="7946" max="7946" width="11.875" style="2" bestFit="1" customWidth="1"/>
    <col min="7947" max="7947" width="9" style="2"/>
    <col min="7948" max="7948" width="0" style="2" hidden="1" customWidth="1"/>
    <col min="7949" max="8193" width="9" style="2"/>
    <col min="8194" max="8196" width="8" style="2" customWidth="1"/>
    <col min="8197" max="8197" width="30.125" style="2" customWidth="1"/>
    <col min="8198" max="8198" width="20.875" style="2" customWidth="1"/>
    <col min="8199" max="8199" width="21.125" style="2" customWidth="1"/>
    <col min="8200" max="8200" width="21" style="2" customWidth="1"/>
    <col min="8201" max="8201" width="0" style="2" hidden="1" customWidth="1"/>
    <col min="8202" max="8202" width="11.875" style="2" bestFit="1" customWidth="1"/>
    <col min="8203" max="8203" width="9" style="2"/>
    <col min="8204" max="8204" width="0" style="2" hidden="1" customWidth="1"/>
    <col min="8205" max="8449" width="9" style="2"/>
    <col min="8450" max="8452" width="8" style="2" customWidth="1"/>
    <col min="8453" max="8453" width="30.125" style="2" customWidth="1"/>
    <col min="8454" max="8454" width="20.875" style="2" customWidth="1"/>
    <col min="8455" max="8455" width="21.125" style="2" customWidth="1"/>
    <col min="8456" max="8456" width="21" style="2" customWidth="1"/>
    <col min="8457" max="8457" width="0" style="2" hidden="1" customWidth="1"/>
    <col min="8458" max="8458" width="11.875" style="2" bestFit="1" customWidth="1"/>
    <col min="8459" max="8459" width="9" style="2"/>
    <col min="8460" max="8460" width="0" style="2" hidden="1" customWidth="1"/>
    <col min="8461" max="8705" width="9" style="2"/>
    <col min="8706" max="8708" width="8" style="2" customWidth="1"/>
    <col min="8709" max="8709" width="30.125" style="2" customWidth="1"/>
    <col min="8710" max="8710" width="20.875" style="2" customWidth="1"/>
    <col min="8711" max="8711" width="21.125" style="2" customWidth="1"/>
    <col min="8712" max="8712" width="21" style="2" customWidth="1"/>
    <col min="8713" max="8713" width="0" style="2" hidden="1" customWidth="1"/>
    <col min="8714" max="8714" width="11.875" style="2" bestFit="1" customWidth="1"/>
    <col min="8715" max="8715" width="9" style="2"/>
    <col min="8716" max="8716" width="0" style="2" hidden="1" customWidth="1"/>
    <col min="8717" max="8961" width="9" style="2"/>
    <col min="8962" max="8964" width="8" style="2" customWidth="1"/>
    <col min="8965" max="8965" width="30.125" style="2" customWidth="1"/>
    <col min="8966" max="8966" width="20.875" style="2" customWidth="1"/>
    <col min="8967" max="8967" width="21.125" style="2" customWidth="1"/>
    <col min="8968" max="8968" width="21" style="2" customWidth="1"/>
    <col min="8969" max="8969" width="0" style="2" hidden="1" customWidth="1"/>
    <col min="8970" max="8970" width="11.875" style="2" bestFit="1" customWidth="1"/>
    <col min="8971" max="8971" width="9" style="2"/>
    <col min="8972" max="8972" width="0" style="2" hidden="1" customWidth="1"/>
    <col min="8973" max="9217" width="9" style="2"/>
    <col min="9218" max="9220" width="8" style="2" customWidth="1"/>
    <col min="9221" max="9221" width="30.125" style="2" customWidth="1"/>
    <col min="9222" max="9222" width="20.875" style="2" customWidth="1"/>
    <col min="9223" max="9223" width="21.125" style="2" customWidth="1"/>
    <col min="9224" max="9224" width="21" style="2" customWidth="1"/>
    <col min="9225" max="9225" width="0" style="2" hidden="1" customWidth="1"/>
    <col min="9226" max="9226" width="11.875" style="2" bestFit="1" customWidth="1"/>
    <col min="9227" max="9227" width="9" style="2"/>
    <col min="9228" max="9228" width="0" style="2" hidden="1" customWidth="1"/>
    <col min="9229" max="9473" width="9" style="2"/>
    <col min="9474" max="9476" width="8" style="2" customWidth="1"/>
    <col min="9477" max="9477" width="30.125" style="2" customWidth="1"/>
    <col min="9478" max="9478" width="20.875" style="2" customWidth="1"/>
    <col min="9479" max="9479" width="21.125" style="2" customWidth="1"/>
    <col min="9480" max="9480" width="21" style="2" customWidth="1"/>
    <col min="9481" max="9481" width="0" style="2" hidden="1" customWidth="1"/>
    <col min="9482" max="9482" width="11.875" style="2" bestFit="1" customWidth="1"/>
    <col min="9483" max="9483" width="9" style="2"/>
    <col min="9484" max="9484" width="0" style="2" hidden="1" customWidth="1"/>
    <col min="9485" max="9729" width="9" style="2"/>
    <col min="9730" max="9732" width="8" style="2" customWidth="1"/>
    <col min="9733" max="9733" width="30.125" style="2" customWidth="1"/>
    <col min="9734" max="9734" width="20.875" style="2" customWidth="1"/>
    <col min="9735" max="9735" width="21.125" style="2" customWidth="1"/>
    <col min="9736" max="9736" width="21" style="2" customWidth="1"/>
    <col min="9737" max="9737" width="0" style="2" hidden="1" customWidth="1"/>
    <col min="9738" max="9738" width="11.875" style="2" bestFit="1" customWidth="1"/>
    <col min="9739" max="9739" width="9" style="2"/>
    <col min="9740" max="9740" width="0" style="2" hidden="1" customWidth="1"/>
    <col min="9741" max="9985" width="9" style="2"/>
    <col min="9986" max="9988" width="8" style="2" customWidth="1"/>
    <col min="9989" max="9989" width="30.125" style="2" customWidth="1"/>
    <col min="9990" max="9990" width="20.875" style="2" customWidth="1"/>
    <col min="9991" max="9991" width="21.125" style="2" customWidth="1"/>
    <col min="9992" max="9992" width="21" style="2" customWidth="1"/>
    <col min="9993" max="9993" width="0" style="2" hidden="1" customWidth="1"/>
    <col min="9994" max="9994" width="11.875" style="2" bestFit="1" customWidth="1"/>
    <col min="9995" max="9995" width="9" style="2"/>
    <col min="9996" max="9996" width="0" style="2" hidden="1" customWidth="1"/>
    <col min="9997" max="10241" width="9" style="2"/>
    <col min="10242" max="10244" width="8" style="2" customWidth="1"/>
    <col min="10245" max="10245" width="30.125" style="2" customWidth="1"/>
    <col min="10246" max="10246" width="20.875" style="2" customWidth="1"/>
    <col min="10247" max="10247" width="21.125" style="2" customWidth="1"/>
    <col min="10248" max="10248" width="21" style="2" customWidth="1"/>
    <col min="10249" max="10249" width="0" style="2" hidden="1" customWidth="1"/>
    <col min="10250" max="10250" width="11.875" style="2" bestFit="1" customWidth="1"/>
    <col min="10251" max="10251" width="9" style="2"/>
    <col min="10252" max="10252" width="0" style="2" hidden="1" customWidth="1"/>
    <col min="10253" max="10497" width="9" style="2"/>
    <col min="10498" max="10500" width="8" style="2" customWidth="1"/>
    <col min="10501" max="10501" width="30.125" style="2" customWidth="1"/>
    <col min="10502" max="10502" width="20.875" style="2" customWidth="1"/>
    <col min="10503" max="10503" width="21.125" style="2" customWidth="1"/>
    <col min="10504" max="10504" width="21" style="2" customWidth="1"/>
    <col min="10505" max="10505" width="0" style="2" hidden="1" customWidth="1"/>
    <col min="10506" max="10506" width="11.875" style="2" bestFit="1" customWidth="1"/>
    <col min="10507" max="10507" width="9" style="2"/>
    <col min="10508" max="10508" width="0" style="2" hidden="1" customWidth="1"/>
    <col min="10509" max="10753" width="9" style="2"/>
    <col min="10754" max="10756" width="8" style="2" customWidth="1"/>
    <col min="10757" max="10757" width="30.125" style="2" customWidth="1"/>
    <col min="10758" max="10758" width="20.875" style="2" customWidth="1"/>
    <col min="10759" max="10759" width="21.125" style="2" customWidth="1"/>
    <col min="10760" max="10760" width="21" style="2" customWidth="1"/>
    <col min="10761" max="10761" width="0" style="2" hidden="1" customWidth="1"/>
    <col min="10762" max="10762" width="11.875" style="2" bestFit="1" customWidth="1"/>
    <col min="10763" max="10763" width="9" style="2"/>
    <col min="10764" max="10764" width="0" style="2" hidden="1" customWidth="1"/>
    <col min="10765" max="11009" width="9" style="2"/>
    <col min="11010" max="11012" width="8" style="2" customWidth="1"/>
    <col min="11013" max="11013" width="30.125" style="2" customWidth="1"/>
    <col min="11014" max="11014" width="20.875" style="2" customWidth="1"/>
    <col min="11015" max="11015" width="21.125" style="2" customWidth="1"/>
    <col min="11016" max="11016" width="21" style="2" customWidth="1"/>
    <col min="11017" max="11017" width="0" style="2" hidden="1" customWidth="1"/>
    <col min="11018" max="11018" width="11.875" style="2" bestFit="1" customWidth="1"/>
    <col min="11019" max="11019" width="9" style="2"/>
    <col min="11020" max="11020" width="0" style="2" hidden="1" customWidth="1"/>
    <col min="11021" max="11265" width="9" style="2"/>
    <col min="11266" max="11268" width="8" style="2" customWidth="1"/>
    <col min="11269" max="11269" width="30.125" style="2" customWidth="1"/>
    <col min="11270" max="11270" width="20.875" style="2" customWidth="1"/>
    <col min="11271" max="11271" width="21.125" style="2" customWidth="1"/>
    <col min="11272" max="11272" width="21" style="2" customWidth="1"/>
    <col min="11273" max="11273" width="0" style="2" hidden="1" customWidth="1"/>
    <col min="11274" max="11274" width="11.875" style="2" bestFit="1" customWidth="1"/>
    <col min="11275" max="11275" width="9" style="2"/>
    <col min="11276" max="11276" width="0" style="2" hidden="1" customWidth="1"/>
    <col min="11277" max="11521" width="9" style="2"/>
    <col min="11522" max="11524" width="8" style="2" customWidth="1"/>
    <col min="11525" max="11525" width="30.125" style="2" customWidth="1"/>
    <col min="11526" max="11526" width="20.875" style="2" customWidth="1"/>
    <col min="11527" max="11527" width="21.125" style="2" customWidth="1"/>
    <col min="11528" max="11528" width="21" style="2" customWidth="1"/>
    <col min="11529" max="11529" width="0" style="2" hidden="1" customWidth="1"/>
    <col min="11530" max="11530" width="11.875" style="2" bestFit="1" customWidth="1"/>
    <col min="11531" max="11531" width="9" style="2"/>
    <col min="11532" max="11532" width="0" style="2" hidden="1" customWidth="1"/>
    <col min="11533" max="11777" width="9" style="2"/>
    <col min="11778" max="11780" width="8" style="2" customWidth="1"/>
    <col min="11781" max="11781" width="30.125" style="2" customWidth="1"/>
    <col min="11782" max="11782" width="20.875" style="2" customWidth="1"/>
    <col min="11783" max="11783" width="21.125" style="2" customWidth="1"/>
    <col min="11784" max="11784" width="21" style="2" customWidth="1"/>
    <col min="11785" max="11785" width="0" style="2" hidden="1" customWidth="1"/>
    <col min="11786" max="11786" width="11.875" style="2" bestFit="1" customWidth="1"/>
    <col min="11787" max="11787" width="9" style="2"/>
    <col min="11788" max="11788" width="0" style="2" hidden="1" customWidth="1"/>
    <col min="11789" max="12033" width="9" style="2"/>
    <col min="12034" max="12036" width="8" style="2" customWidth="1"/>
    <col min="12037" max="12037" width="30.125" style="2" customWidth="1"/>
    <col min="12038" max="12038" width="20.875" style="2" customWidth="1"/>
    <col min="12039" max="12039" width="21.125" style="2" customWidth="1"/>
    <col min="12040" max="12040" width="21" style="2" customWidth="1"/>
    <col min="12041" max="12041" width="0" style="2" hidden="1" customWidth="1"/>
    <col min="12042" max="12042" width="11.875" style="2" bestFit="1" customWidth="1"/>
    <col min="12043" max="12043" width="9" style="2"/>
    <col min="12044" max="12044" width="0" style="2" hidden="1" customWidth="1"/>
    <col min="12045" max="12289" width="9" style="2"/>
    <col min="12290" max="12292" width="8" style="2" customWidth="1"/>
    <col min="12293" max="12293" width="30.125" style="2" customWidth="1"/>
    <col min="12294" max="12294" width="20.875" style="2" customWidth="1"/>
    <col min="12295" max="12295" width="21.125" style="2" customWidth="1"/>
    <col min="12296" max="12296" width="21" style="2" customWidth="1"/>
    <col min="12297" max="12297" width="0" style="2" hidden="1" customWidth="1"/>
    <col min="12298" max="12298" width="11.875" style="2" bestFit="1" customWidth="1"/>
    <col min="12299" max="12299" width="9" style="2"/>
    <col min="12300" max="12300" width="0" style="2" hidden="1" customWidth="1"/>
    <col min="12301" max="12545" width="9" style="2"/>
    <col min="12546" max="12548" width="8" style="2" customWidth="1"/>
    <col min="12549" max="12549" width="30.125" style="2" customWidth="1"/>
    <col min="12550" max="12550" width="20.875" style="2" customWidth="1"/>
    <col min="12551" max="12551" width="21.125" style="2" customWidth="1"/>
    <col min="12552" max="12552" width="21" style="2" customWidth="1"/>
    <col min="12553" max="12553" width="0" style="2" hidden="1" customWidth="1"/>
    <col min="12554" max="12554" width="11.875" style="2" bestFit="1" customWidth="1"/>
    <col min="12555" max="12555" width="9" style="2"/>
    <col min="12556" max="12556" width="0" style="2" hidden="1" customWidth="1"/>
    <col min="12557" max="12801" width="9" style="2"/>
    <col min="12802" max="12804" width="8" style="2" customWidth="1"/>
    <col min="12805" max="12805" width="30.125" style="2" customWidth="1"/>
    <col min="12806" max="12806" width="20.875" style="2" customWidth="1"/>
    <col min="12807" max="12807" width="21.125" style="2" customWidth="1"/>
    <col min="12808" max="12808" width="21" style="2" customWidth="1"/>
    <col min="12809" max="12809" width="0" style="2" hidden="1" customWidth="1"/>
    <col min="12810" max="12810" width="11.875" style="2" bestFit="1" customWidth="1"/>
    <col min="12811" max="12811" width="9" style="2"/>
    <col min="12812" max="12812" width="0" style="2" hidden="1" customWidth="1"/>
    <col min="12813" max="13057" width="9" style="2"/>
    <col min="13058" max="13060" width="8" style="2" customWidth="1"/>
    <col min="13061" max="13061" width="30.125" style="2" customWidth="1"/>
    <col min="13062" max="13062" width="20.875" style="2" customWidth="1"/>
    <col min="13063" max="13063" width="21.125" style="2" customWidth="1"/>
    <col min="13064" max="13064" width="21" style="2" customWidth="1"/>
    <col min="13065" max="13065" width="0" style="2" hidden="1" customWidth="1"/>
    <col min="13066" max="13066" width="11.875" style="2" bestFit="1" customWidth="1"/>
    <col min="13067" max="13067" width="9" style="2"/>
    <col min="13068" max="13068" width="0" style="2" hidden="1" customWidth="1"/>
    <col min="13069" max="13313" width="9" style="2"/>
    <col min="13314" max="13316" width="8" style="2" customWidth="1"/>
    <col min="13317" max="13317" width="30.125" style="2" customWidth="1"/>
    <col min="13318" max="13318" width="20.875" style="2" customWidth="1"/>
    <col min="13319" max="13319" width="21.125" style="2" customWidth="1"/>
    <col min="13320" max="13320" width="21" style="2" customWidth="1"/>
    <col min="13321" max="13321" width="0" style="2" hidden="1" customWidth="1"/>
    <col min="13322" max="13322" width="11.875" style="2" bestFit="1" customWidth="1"/>
    <col min="13323" max="13323" width="9" style="2"/>
    <col min="13324" max="13324" width="0" style="2" hidden="1" customWidth="1"/>
    <col min="13325" max="13569" width="9" style="2"/>
    <col min="13570" max="13572" width="8" style="2" customWidth="1"/>
    <col min="13573" max="13573" width="30.125" style="2" customWidth="1"/>
    <col min="13574" max="13574" width="20.875" style="2" customWidth="1"/>
    <col min="13575" max="13575" width="21.125" style="2" customWidth="1"/>
    <col min="13576" max="13576" width="21" style="2" customWidth="1"/>
    <col min="13577" max="13577" width="0" style="2" hidden="1" customWidth="1"/>
    <col min="13578" max="13578" width="11.875" style="2" bestFit="1" customWidth="1"/>
    <col min="13579" max="13579" width="9" style="2"/>
    <col min="13580" max="13580" width="0" style="2" hidden="1" customWidth="1"/>
    <col min="13581" max="13825" width="9" style="2"/>
    <col min="13826" max="13828" width="8" style="2" customWidth="1"/>
    <col min="13829" max="13829" width="30.125" style="2" customWidth="1"/>
    <col min="13830" max="13830" width="20.875" style="2" customWidth="1"/>
    <col min="13831" max="13831" width="21.125" style="2" customWidth="1"/>
    <col min="13832" max="13832" width="21" style="2" customWidth="1"/>
    <col min="13833" max="13833" width="0" style="2" hidden="1" customWidth="1"/>
    <col min="13834" max="13834" width="11.875" style="2" bestFit="1" customWidth="1"/>
    <col min="13835" max="13835" width="9" style="2"/>
    <col min="13836" max="13836" width="0" style="2" hidden="1" customWidth="1"/>
    <col min="13837" max="14081" width="9" style="2"/>
    <col min="14082" max="14084" width="8" style="2" customWidth="1"/>
    <col min="14085" max="14085" width="30.125" style="2" customWidth="1"/>
    <col min="14086" max="14086" width="20.875" style="2" customWidth="1"/>
    <col min="14087" max="14087" width="21.125" style="2" customWidth="1"/>
    <col min="14088" max="14088" width="21" style="2" customWidth="1"/>
    <col min="14089" max="14089" width="0" style="2" hidden="1" customWidth="1"/>
    <col min="14090" max="14090" width="11.875" style="2" bestFit="1" customWidth="1"/>
    <col min="14091" max="14091" width="9" style="2"/>
    <col min="14092" max="14092" width="0" style="2" hidden="1" customWidth="1"/>
    <col min="14093" max="14337" width="9" style="2"/>
    <col min="14338" max="14340" width="8" style="2" customWidth="1"/>
    <col min="14341" max="14341" width="30.125" style="2" customWidth="1"/>
    <col min="14342" max="14342" width="20.875" style="2" customWidth="1"/>
    <col min="14343" max="14343" width="21.125" style="2" customWidth="1"/>
    <col min="14344" max="14344" width="21" style="2" customWidth="1"/>
    <col min="14345" max="14345" width="0" style="2" hidden="1" customWidth="1"/>
    <col min="14346" max="14346" width="11.875" style="2" bestFit="1" customWidth="1"/>
    <col min="14347" max="14347" width="9" style="2"/>
    <col min="14348" max="14348" width="0" style="2" hidden="1" customWidth="1"/>
    <col min="14349" max="14593" width="9" style="2"/>
    <col min="14594" max="14596" width="8" style="2" customWidth="1"/>
    <col min="14597" max="14597" width="30.125" style="2" customWidth="1"/>
    <col min="14598" max="14598" width="20.875" style="2" customWidth="1"/>
    <col min="14599" max="14599" width="21.125" style="2" customWidth="1"/>
    <col min="14600" max="14600" width="21" style="2" customWidth="1"/>
    <col min="14601" max="14601" width="0" style="2" hidden="1" customWidth="1"/>
    <col min="14602" max="14602" width="11.875" style="2" bestFit="1" customWidth="1"/>
    <col min="14603" max="14603" width="9" style="2"/>
    <col min="14604" max="14604" width="0" style="2" hidden="1" customWidth="1"/>
    <col min="14605" max="14849" width="9" style="2"/>
    <col min="14850" max="14852" width="8" style="2" customWidth="1"/>
    <col min="14853" max="14853" width="30.125" style="2" customWidth="1"/>
    <col min="14854" max="14854" width="20.875" style="2" customWidth="1"/>
    <col min="14855" max="14855" width="21.125" style="2" customWidth="1"/>
    <col min="14856" max="14856" width="21" style="2" customWidth="1"/>
    <col min="14857" max="14857" width="0" style="2" hidden="1" customWidth="1"/>
    <col min="14858" max="14858" width="11.875" style="2" bestFit="1" customWidth="1"/>
    <col min="14859" max="14859" width="9" style="2"/>
    <col min="14860" max="14860" width="0" style="2" hidden="1" customWidth="1"/>
    <col min="14861" max="15105" width="9" style="2"/>
    <col min="15106" max="15108" width="8" style="2" customWidth="1"/>
    <col min="15109" max="15109" width="30.125" style="2" customWidth="1"/>
    <col min="15110" max="15110" width="20.875" style="2" customWidth="1"/>
    <col min="15111" max="15111" width="21.125" style="2" customWidth="1"/>
    <col min="15112" max="15112" width="21" style="2" customWidth="1"/>
    <col min="15113" max="15113" width="0" style="2" hidden="1" customWidth="1"/>
    <col min="15114" max="15114" width="11.875" style="2" bestFit="1" customWidth="1"/>
    <col min="15115" max="15115" width="9" style="2"/>
    <col min="15116" max="15116" width="0" style="2" hidden="1" customWidth="1"/>
    <col min="15117" max="15361" width="9" style="2"/>
    <col min="15362" max="15364" width="8" style="2" customWidth="1"/>
    <col min="15365" max="15365" width="30.125" style="2" customWidth="1"/>
    <col min="15366" max="15366" width="20.875" style="2" customWidth="1"/>
    <col min="15367" max="15367" width="21.125" style="2" customWidth="1"/>
    <col min="15368" max="15368" width="21" style="2" customWidth="1"/>
    <col min="15369" max="15369" width="0" style="2" hidden="1" customWidth="1"/>
    <col min="15370" max="15370" width="11.875" style="2" bestFit="1" customWidth="1"/>
    <col min="15371" max="15371" width="9" style="2"/>
    <col min="15372" max="15372" width="0" style="2" hidden="1" customWidth="1"/>
    <col min="15373" max="15617" width="9" style="2"/>
    <col min="15618" max="15620" width="8" style="2" customWidth="1"/>
    <col min="15621" max="15621" width="30.125" style="2" customWidth="1"/>
    <col min="15622" max="15622" width="20.875" style="2" customWidth="1"/>
    <col min="15623" max="15623" width="21.125" style="2" customWidth="1"/>
    <col min="15624" max="15624" width="21" style="2" customWidth="1"/>
    <col min="15625" max="15625" width="0" style="2" hidden="1" customWidth="1"/>
    <col min="15626" max="15626" width="11.875" style="2" bestFit="1" customWidth="1"/>
    <col min="15627" max="15627" width="9" style="2"/>
    <col min="15628" max="15628" width="0" style="2" hidden="1" customWidth="1"/>
    <col min="15629" max="15873" width="9" style="2"/>
    <col min="15874" max="15876" width="8" style="2" customWidth="1"/>
    <col min="15877" max="15877" width="30.125" style="2" customWidth="1"/>
    <col min="15878" max="15878" width="20.875" style="2" customWidth="1"/>
    <col min="15879" max="15879" width="21.125" style="2" customWidth="1"/>
    <col min="15880" max="15880" width="21" style="2" customWidth="1"/>
    <col min="15881" max="15881" width="0" style="2" hidden="1" customWidth="1"/>
    <col min="15882" max="15882" width="11.875" style="2" bestFit="1" customWidth="1"/>
    <col min="15883" max="15883" width="9" style="2"/>
    <col min="15884" max="15884" width="0" style="2" hidden="1" customWidth="1"/>
    <col min="15885" max="16129" width="9" style="2"/>
    <col min="16130" max="16132" width="8" style="2" customWidth="1"/>
    <col min="16133" max="16133" width="30.125" style="2" customWidth="1"/>
    <col min="16134" max="16134" width="20.875" style="2" customWidth="1"/>
    <col min="16135" max="16135" width="21.125" style="2" customWidth="1"/>
    <col min="16136" max="16136" width="21" style="2" customWidth="1"/>
    <col min="16137" max="16137" width="0" style="2" hidden="1" customWidth="1"/>
    <col min="16138" max="16138" width="11.875" style="2" bestFit="1" customWidth="1"/>
    <col min="16139" max="16139" width="9" style="2"/>
    <col min="16140" max="16140" width="0" style="2" hidden="1" customWidth="1"/>
    <col min="16141" max="16384" width="9" style="2"/>
  </cols>
  <sheetData>
    <row r="1" spans="2:10" ht="15.75" thickBot="1" x14ac:dyDescent="0.25"/>
    <row r="2" spans="2:10" ht="15" customHeight="1" x14ac:dyDescent="0.2">
      <c r="B2" s="733"/>
      <c r="C2" s="726" t="s">
        <v>513</v>
      </c>
      <c r="D2" s="726"/>
      <c r="E2" s="726"/>
      <c r="F2" s="726"/>
      <c r="G2" s="315"/>
      <c r="H2" s="58"/>
    </row>
    <row r="3" spans="2:10" ht="34.5" customHeight="1" x14ac:dyDescent="0.2">
      <c r="B3" s="734"/>
      <c r="C3" s="724" t="s">
        <v>245</v>
      </c>
      <c r="D3" s="724"/>
      <c r="E3" s="724"/>
      <c r="F3" s="724"/>
      <c r="G3" s="725"/>
      <c r="H3" s="82"/>
      <c r="I3" s="3"/>
      <c r="J3" s="57"/>
    </row>
    <row r="4" spans="2:10" ht="57.75" customHeight="1" x14ac:dyDescent="0.2">
      <c r="B4" s="734"/>
      <c r="C4" s="737" t="s">
        <v>511</v>
      </c>
      <c r="D4" s="737"/>
      <c r="E4" s="737"/>
      <c r="F4" s="722" t="s">
        <v>512</v>
      </c>
      <c r="G4" s="723"/>
      <c r="H4" s="78"/>
    </row>
    <row r="5" spans="2:10" ht="31.5" x14ac:dyDescent="0.2">
      <c r="B5" s="734"/>
      <c r="C5" s="737"/>
      <c r="D5" s="737"/>
      <c r="E5" s="737"/>
      <c r="F5" s="735" t="s">
        <v>45</v>
      </c>
      <c r="G5" s="316" t="s">
        <v>246</v>
      </c>
    </row>
    <row r="6" spans="2:10" ht="16.5" thickBot="1" x14ac:dyDescent="0.25">
      <c r="B6" s="317"/>
      <c r="C6" s="737"/>
      <c r="D6" s="737"/>
      <c r="E6" s="737"/>
      <c r="F6" s="736"/>
      <c r="G6" s="318" t="s">
        <v>247</v>
      </c>
    </row>
    <row r="7" spans="2:10" s="305" customFormat="1" ht="15.75" x14ac:dyDescent="0.2">
      <c r="B7" s="739" t="s">
        <v>40</v>
      </c>
      <c r="C7" s="740"/>
      <c r="D7" s="740"/>
      <c r="E7" s="740"/>
      <c r="F7" s="740"/>
      <c r="G7" s="741"/>
      <c r="H7" s="307"/>
    </row>
    <row r="8" spans="2:10" s="305" customFormat="1" ht="15.75" x14ac:dyDescent="0.2">
      <c r="B8" s="717" t="s">
        <v>41</v>
      </c>
      <c r="C8" s="718"/>
      <c r="D8" s="718" t="s">
        <v>42</v>
      </c>
      <c r="E8" s="718" t="s">
        <v>168</v>
      </c>
      <c r="F8" s="738" t="s">
        <v>224</v>
      </c>
      <c r="G8" s="721" t="s">
        <v>225</v>
      </c>
      <c r="H8" s="308"/>
    </row>
    <row r="9" spans="2:10" s="305" customFormat="1" ht="15.75" x14ac:dyDescent="0.2">
      <c r="B9" s="717"/>
      <c r="C9" s="718"/>
      <c r="D9" s="718"/>
      <c r="E9" s="718"/>
      <c r="F9" s="738"/>
      <c r="G9" s="721"/>
      <c r="H9" s="306" t="s">
        <v>43</v>
      </c>
    </row>
    <row r="10" spans="2:10" s="305" customFormat="1" ht="15.75" x14ac:dyDescent="0.2">
      <c r="B10" s="717" t="s">
        <v>44</v>
      </c>
      <c r="C10" s="718"/>
      <c r="D10" s="309" t="s">
        <v>220</v>
      </c>
      <c r="E10" s="309"/>
      <c r="F10" s="309"/>
      <c r="G10" s="310"/>
      <c r="H10" s="306"/>
    </row>
    <row r="11" spans="2:10" ht="15.75" x14ac:dyDescent="0.2">
      <c r="B11" s="719" t="s">
        <v>214</v>
      </c>
      <c r="C11" s="720"/>
      <c r="D11" s="311" t="s">
        <v>220</v>
      </c>
      <c r="E11" s="312" t="s">
        <v>17</v>
      </c>
      <c r="F11" s="313">
        <v>1</v>
      </c>
      <c r="G11" s="341">
        <f>'COMP. PROJ. EXECUTIVO'!J62</f>
        <v>73094.74214599999</v>
      </c>
      <c r="H11" s="9" cm="1">
        <f t="array" ref="H11:I11">'Orçamento Total'!J60:K60</f>
        <v>0</v>
      </c>
      <c r="I11" s="2">
        <v>0</v>
      </c>
    </row>
    <row r="12" spans="2:10" ht="15.75" x14ac:dyDescent="0.2">
      <c r="B12" s="730"/>
      <c r="C12" s="731"/>
      <c r="D12" s="311"/>
      <c r="E12" s="312"/>
      <c r="F12" s="313"/>
      <c r="G12" s="314"/>
      <c r="H12" s="9"/>
    </row>
    <row r="13" spans="2:10" s="305" customFormat="1" ht="15.75" x14ac:dyDescent="0.2">
      <c r="B13" s="717" t="s">
        <v>219</v>
      </c>
      <c r="C13" s="718"/>
      <c r="D13" s="309" t="s">
        <v>223</v>
      </c>
      <c r="E13" s="309"/>
      <c r="F13" s="309"/>
      <c r="G13" s="310"/>
      <c r="H13" s="306"/>
    </row>
    <row r="14" spans="2:10" ht="47.25" x14ac:dyDescent="0.2">
      <c r="B14" s="719" t="s">
        <v>222</v>
      </c>
      <c r="C14" s="720"/>
      <c r="D14" s="311" t="s">
        <v>221</v>
      </c>
      <c r="E14" s="312" t="s">
        <v>17</v>
      </c>
      <c r="F14" s="313">
        <v>1</v>
      </c>
      <c r="G14" s="341" t="e">
        <f>'Orçamento Total'!J59-'Orçamento Total'!K14</f>
        <v>#REF!</v>
      </c>
      <c r="H14" s="9"/>
    </row>
    <row r="15" spans="2:10" ht="15.75" x14ac:dyDescent="0.2">
      <c r="B15" s="730"/>
      <c r="C15" s="731"/>
      <c r="D15" s="731"/>
      <c r="E15" s="731"/>
      <c r="F15" s="731"/>
      <c r="G15" s="732"/>
      <c r="H15" s="9"/>
    </row>
    <row r="16" spans="2:10" s="305" customFormat="1" ht="15" customHeight="1" x14ac:dyDescent="0.25">
      <c r="B16" s="717" t="s">
        <v>211</v>
      </c>
      <c r="C16" s="718"/>
      <c r="D16" s="718"/>
      <c r="E16" s="718"/>
      <c r="F16" s="718"/>
      <c r="G16" s="342" t="e">
        <f>SUM(G11:G14)</f>
        <v>#REF!</v>
      </c>
    </row>
    <row r="17" spans="2:10" ht="16.5" thickBot="1" x14ac:dyDescent="0.3">
      <c r="B17" s="727"/>
      <c r="C17" s="728"/>
      <c r="D17" s="728"/>
      <c r="E17" s="728"/>
      <c r="F17" s="728"/>
      <c r="G17" s="729"/>
      <c r="H17" s="4"/>
      <c r="J17" s="5"/>
    </row>
    <row r="18" spans="2:10" ht="15.75" x14ac:dyDescent="0.25">
      <c r="C18" s="4"/>
      <c r="D18" s="4"/>
      <c r="E18" s="4"/>
      <c r="F18" s="9"/>
      <c r="G18" s="9"/>
      <c r="H18" s="6"/>
    </row>
    <row r="19" spans="2:10" ht="15.75" x14ac:dyDescent="0.25">
      <c r="C19" s="4"/>
      <c r="D19" s="4"/>
      <c r="E19" s="4"/>
      <c r="F19" s="51"/>
      <c r="G19" s="51"/>
      <c r="H19" s="54"/>
    </row>
    <row r="20" spans="2:10" ht="15.75" x14ac:dyDescent="0.25">
      <c r="C20" s="4"/>
      <c r="D20" s="4"/>
      <c r="E20" s="4"/>
      <c r="F20" s="52"/>
      <c r="G20" s="52"/>
      <c r="H20" s="54"/>
    </row>
    <row r="21" spans="2:10" ht="15.75" x14ac:dyDescent="0.25">
      <c r="F21" s="53"/>
      <c r="G21" s="53"/>
      <c r="H21" s="80"/>
    </row>
    <row r="22" spans="2:10" x14ac:dyDescent="0.2">
      <c r="E22" s="53"/>
    </row>
    <row r="23" spans="2:10" x14ac:dyDescent="0.2">
      <c r="H23" s="81"/>
    </row>
  </sheetData>
  <mergeCells count="20">
    <mergeCell ref="C3:G3"/>
    <mergeCell ref="C2:F2"/>
    <mergeCell ref="B17:G17"/>
    <mergeCell ref="B15:G15"/>
    <mergeCell ref="B2:B5"/>
    <mergeCell ref="F5:F6"/>
    <mergeCell ref="C4:E6"/>
    <mergeCell ref="D8:D9"/>
    <mergeCell ref="E8:E9"/>
    <mergeCell ref="F8:F9"/>
    <mergeCell ref="B7:G7"/>
    <mergeCell ref="B8:C9"/>
    <mergeCell ref="B10:C10"/>
    <mergeCell ref="B11:C11"/>
    <mergeCell ref="B12:C12"/>
    <mergeCell ref="B13:C13"/>
    <mergeCell ref="B14:C14"/>
    <mergeCell ref="B16:F16"/>
    <mergeCell ref="G8:G9"/>
    <mergeCell ref="F4:G4"/>
  </mergeCells>
  <printOptions horizontalCentered="1"/>
  <pageMargins left="0.9055118110236221" right="0.31496062992125984" top="1.0236220472440944" bottom="0.62992125984251968" header="0.31496062992125984" footer="0.11811023622047245"/>
  <pageSetup paperSize="9" scale="66" fitToHeight="0" orientation="portrait" r:id="rId1"/>
  <headerFooter>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IW37"/>
  <sheetViews>
    <sheetView view="pageBreakPreview" zoomScaleNormal="130" zoomScaleSheetLayoutView="100" workbookViewId="0">
      <selection activeCell="E14" sqref="E14"/>
    </sheetView>
  </sheetViews>
  <sheetFormatPr defaultRowHeight="12.75" x14ac:dyDescent="0.2"/>
  <cols>
    <col min="1" max="1" width="8.75" style="35"/>
    <col min="2" max="2" width="12.375" style="35" customWidth="1"/>
    <col min="3" max="3" width="15.875" style="39" customWidth="1"/>
    <col min="4" max="4" width="13.875" style="35" customWidth="1"/>
    <col min="5" max="5" width="18.5" style="35" customWidth="1"/>
    <col min="6" max="6" width="10.125" style="35" customWidth="1"/>
    <col min="7" max="259" width="9" style="35"/>
    <col min="260" max="260" width="9" style="35" bestFit="1"/>
    <col min="261" max="261" width="9" style="35"/>
    <col min="262" max="262" width="10.125" style="35" customWidth="1"/>
    <col min="263" max="515" width="9" style="35"/>
    <col min="516" max="516" width="9" style="35" bestFit="1"/>
    <col min="517" max="517" width="9" style="35"/>
    <col min="518" max="518" width="10.125" style="35" customWidth="1"/>
    <col min="519" max="771" width="9" style="35"/>
    <col min="772" max="772" width="9" style="35" bestFit="1"/>
    <col min="773" max="773" width="9" style="35"/>
    <col min="774" max="774" width="10.125" style="35" customWidth="1"/>
    <col min="775" max="1027" width="9" style="35"/>
    <col min="1028" max="1028" width="9" style="35" bestFit="1"/>
    <col min="1029" max="1029" width="9" style="35"/>
    <col min="1030" max="1030" width="10.125" style="35" customWidth="1"/>
    <col min="1031" max="1283" width="9" style="35"/>
    <col min="1284" max="1284" width="9" style="35" bestFit="1"/>
    <col min="1285" max="1285" width="9" style="35"/>
    <col min="1286" max="1286" width="10.125" style="35" customWidth="1"/>
    <col min="1287" max="1539" width="9" style="35"/>
    <col min="1540" max="1540" width="9" style="35" bestFit="1"/>
    <col min="1541" max="1541" width="9" style="35"/>
    <col min="1542" max="1542" width="10.125" style="35" customWidth="1"/>
    <col min="1543" max="1795" width="9" style="35"/>
    <col min="1796" max="1796" width="9" style="35" bestFit="1"/>
    <col min="1797" max="1797" width="9" style="35"/>
    <col min="1798" max="1798" width="10.125" style="35" customWidth="1"/>
    <col min="1799" max="2051" width="9" style="35"/>
    <col min="2052" max="2052" width="9" style="35" bestFit="1"/>
    <col min="2053" max="2053" width="9" style="35"/>
    <col min="2054" max="2054" width="10.125" style="35" customWidth="1"/>
    <col min="2055" max="2307" width="9" style="35"/>
    <col min="2308" max="2308" width="9" style="35" bestFit="1"/>
    <col min="2309" max="2309" width="9" style="35"/>
    <col min="2310" max="2310" width="10.125" style="35" customWidth="1"/>
    <col min="2311" max="2563" width="9" style="35"/>
    <col min="2564" max="2564" width="9" style="35" bestFit="1"/>
    <col min="2565" max="2565" width="9" style="35"/>
    <col min="2566" max="2566" width="10.125" style="35" customWidth="1"/>
    <col min="2567" max="2819" width="9" style="35"/>
    <col min="2820" max="2820" width="9" style="35" bestFit="1"/>
    <col min="2821" max="2821" width="9" style="35"/>
    <col min="2822" max="2822" width="10.125" style="35" customWidth="1"/>
    <col min="2823" max="3075" width="9" style="35"/>
    <col min="3076" max="3076" width="9" style="35" bestFit="1"/>
    <col min="3077" max="3077" width="9" style="35"/>
    <col min="3078" max="3078" width="10.125" style="35" customWidth="1"/>
    <col min="3079" max="3331" width="9" style="35"/>
    <col min="3332" max="3332" width="9" style="35" bestFit="1"/>
    <col min="3333" max="3333" width="9" style="35"/>
    <col min="3334" max="3334" width="10.125" style="35" customWidth="1"/>
    <col min="3335" max="3587" width="9" style="35"/>
    <col min="3588" max="3588" width="9" style="35" bestFit="1"/>
    <col min="3589" max="3589" width="9" style="35"/>
    <col min="3590" max="3590" width="10.125" style="35" customWidth="1"/>
    <col min="3591" max="3843" width="9" style="35"/>
    <col min="3844" max="3844" width="9" style="35" bestFit="1"/>
    <col min="3845" max="3845" width="9" style="35"/>
    <col min="3846" max="3846" width="10.125" style="35" customWidth="1"/>
    <col min="3847" max="4099" width="9" style="35"/>
    <col min="4100" max="4100" width="9" style="35" bestFit="1"/>
    <col min="4101" max="4101" width="9" style="35"/>
    <col min="4102" max="4102" width="10.125" style="35" customWidth="1"/>
    <col min="4103" max="4355" width="9" style="35"/>
    <col min="4356" max="4356" width="9" style="35" bestFit="1"/>
    <col min="4357" max="4357" width="9" style="35"/>
    <col min="4358" max="4358" width="10.125" style="35" customWidth="1"/>
    <col min="4359" max="4611" width="9" style="35"/>
    <col min="4612" max="4612" width="9" style="35" bestFit="1"/>
    <col min="4613" max="4613" width="9" style="35"/>
    <col min="4614" max="4614" width="10.125" style="35" customWidth="1"/>
    <col min="4615" max="4867" width="9" style="35"/>
    <col min="4868" max="4868" width="9" style="35" bestFit="1"/>
    <col min="4869" max="4869" width="9" style="35"/>
    <col min="4870" max="4870" width="10.125" style="35" customWidth="1"/>
    <col min="4871" max="5123" width="9" style="35"/>
    <col min="5124" max="5124" width="9" style="35" bestFit="1"/>
    <col min="5125" max="5125" width="9" style="35"/>
    <col min="5126" max="5126" width="10.125" style="35" customWidth="1"/>
    <col min="5127" max="5379" width="9" style="35"/>
    <col min="5380" max="5380" width="9" style="35" bestFit="1"/>
    <col min="5381" max="5381" width="9" style="35"/>
    <col min="5382" max="5382" width="10.125" style="35" customWidth="1"/>
    <col min="5383" max="5635" width="9" style="35"/>
    <col min="5636" max="5636" width="9" style="35" bestFit="1"/>
    <col min="5637" max="5637" width="9" style="35"/>
    <col min="5638" max="5638" width="10.125" style="35" customWidth="1"/>
    <col min="5639" max="5891" width="9" style="35"/>
    <col min="5892" max="5892" width="9" style="35" bestFit="1"/>
    <col min="5893" max="5893" width="9" style="35"/>
    <col min="5894" max="5894" width="10.125" style="35" customWidth="1"/>
    <col min="5895" max="6147" width="9" style="35"/>
    <col min="6148" max="6148" width="9" style="35" bestFit="1"/>
    <col min="6149" max="6149" width="9" style="35"/>
    <col min="6150" max="6150" width="10.125" style="35" customWidth="1"/>
    <col min="6151" max="6403" width="9" style="35"/>
    <col min="6404" max="6404" width="9" style="35" bestFit="1"/>
    <col min="6405" max="6405" width="9" style="35"/>
    <col min="6406" max="6406" width="10.125" style="35" customWidth="1"/>
    <col min="6407" max="6659" width="9" style="35"/>
    <col min="6660" max="6660" width="9" style="35" bestFit="1"/>
    <col min="6661" max="6661" width="9" style="35"/>
    <col min="6662" max="6662" width="10.125" style="35" customWidth="1"/>
    <col min="6663" max="6915" width="9" style="35"/>
    <col min="6916" max="6916" width="9" style="35" bestFit="1"/>
    <col min="6917" max="6917" width="9" style="35"/>
    <col min="6918" max="6918" width="10.125" style="35" customWidth="1"/>
    <col min="6919" max="7171" width="9" style="35"/>
    <col min="7172" max="7172" width="9" style="35" bestFit="1"/>
    <col min="7173" max="7173" width="9" style="35"/>
    <col min="7174" max="7174" width="10.125" style="35" customWidth="1"/>
    <col min="7175" max="7427" width="9" style="35"/>
    <col min="7428" max="7428" width="9" style="35" bestFit="1"/>
    <col min="7429" max="7429" width="9" style="35"/>
    <col min="7430" max="7430" width="10.125" style="35" customWidth="1"/>
    <col min="7431" max="7683" width="9" style="35"/>
    <col min="7684" max="7684" width="9" style="35" bestFit="1"/>
    <col min="7685" max="7685" width="9" style="35"/>
    <col min="7686" max="7686" width="10.125" style="35" customWidth="1"/>
    <col min="7687" max="7939" width="9" style="35"/>
    <col min="7940" max="7940" width="9" style="35" bestFit="1"/>
    <col min="7941" max="7941" width="9" style="35"/>
    <col min="7942" max="7942" width="10.125" style="35" customWidth="1"/>
    <col min="7943" max="8195" width="9" style="35"/>
    <col min="8196" max="8196" width="9" style="35" bestFit="1"/>
    <col min="8197" max="8197" width="9" style="35"/>
    <col min="8198" max="8198" width="10.125" style="35" customWidth="1"/>
    <col min="8199" max="8451" width="9" style="35"/>
    <col min="8452" max="8452" width="9" style="35" bestFit="1"/>
    <col min="8453" max="8453" width="9" style="35"/>
    <col min="8454" max="8454" width="10.125" style="35" customWidth="1"/>
    <col min="8455" max="8707" width="9" style="35"/>
    <col min="8708" max="8708" width="9" style="35" bestFit="1"/>
    <col min="8709" max="8709" width="9" style="35"/>
    <col min="8710" max="8710" width="10.125" style="35" customWidth="1"/>
    <col min="8711" max="8963" width="9" style="35"/>
    <col min="8964" max="8964" width="9" style="35" bestFit="1"/>
    <col min="8965" max="8965" width="9" style="35"/>
    <col min="8966" max="8966" width="10.125" style="35" customWidth="1"/>
    <col min="8967" max="9219" width="9" style="35"/>
    <col min="9220" max="9220" width="9" style="35" bestFit="1"/>
    <col min="9221" max="9221" width="9" style="35"/>
    <col min="9222" max="9222" width="10.125" style="35" customWidth="1"/>
    <col min="9223" max="9475" width="9" style="35"/>
    <col min="9476" max="9476" width="9" style="35" bestFit="1"/>
    <col min="9477" max="9477" width="9" style="35"/>
    <col min="9478" max="9478" width="10.125" style="35" customWidth="1"/>
    <col min="9479" max="9731" width="9" style="35"/>
    <col min="9732" max="9732" width="9" style="35" bestFit="1"/>
    <col min="9733" max="9733" width="9" style="35"/>
    <col min="9734" max="9734" width="10.125" style="35" customWidth="1"/>
    <col min="9735" max="9987" width="9" style="35"/>
    <col min="9988" max="9988" width="9" style="35" bestFit="1"/>
    <col min="9989" max="9989" width="9" style="35"/>
    <col min="9990" max="9990" width="10.125" style="35" customWidth="1"/>
    <col min="9991" max="10243" width="9" style="35"/>
    <col min="10244" max="10244" width="9" style="35" bestFit="1"/>
    <col min="10245" max="10245" width="9" style="35"/>
    <col min="10246" max="10246" width="10.125" style="35" customWidth="1"/>
    <col min="10247" max="10499" width="9" style="35"/>
    <col min="10500" max="10500" width="9" style="35" bestFit="1"/>
    <col min="10501" max="10501" width="9" style="35"/>
    <col min="10502" max="10502" width="10.125" style="35" customWidth="1"/>
    <col min="10503" max="10755" width="9" style="35"/>
    <col min="10756" max="10756" width="9" style="35" bestFit="1"/>
    <col min="10757" max="10757" width="9" style="35"/>
    <col min="10758" max="10758" width="10.125" style="35" customWidth="1"/>
    <col min="10759" max="11011" width="9" style="35"/>
    <col min="11012" max="11012" width="9" style="35" bestFit="1"/>
    <col min="11013" max="11013" width="9" style="35"/>
    <col min="11014" max="11014" width="10.125" style="35" customWidth="1"/>
    <col min="11015" max="11267" width="9" style="35"/>
    <col min="11268" max="11268" width="9" style="35" bestFit="1"/>
    <col min="11269" max="11269" width="9" style="35"/>
    <col min="11270" max="11270" width="10.125" style="35" customWidth="1"/>
    <col min="11271" max="11523" width="9" style="35"/>
    <col min="11524" max="11524" width="9" style="35" bestFit="1"/>
    <col min="11525" max="11525" width="9" style="35"/>
    <col min="11526" max="11526" width="10.125" style="35" customWidth="1"/>
    <col min="11527" max="11779" width="9" style="35"/>
    <col min="11780" max="11780" width="9" style="35" bestFit="1"/>
    <col min="11781" max="11781" width="9" style="35"/>
    <col min="11782" max="11782" width="10.125" style="35" customWidth="1"/>
    <col min="11783" max="12035" width="9" style="35"/>
    <col min="12036" max="12036" width="9" style="35" bestFit="1"/>
    <col min="12037" max="12037" width="9" style="35"/>
    <col min="12038" max="12038" width="10.125" style="35" customWidth="1"/>
    <col min="12039" max="12291" width="9" style="35"/>
    <col min="12292" max="12292" width="9" style="35" bestFit="1"/>
    <col min="12293" max="12293" width="9" style="35"/>
    <col min="12294" max="12294" width="10.125" style="35" customWidth="1"/>
    <col min="12295" max="12547" width="9" style="35"/>
    <col min="12548" max="12548" width="9" style="35" bestFit="1"/>
    <col min="12549" max="12549" width="9" style="35"/>
    <col min="12550" max="12550" width="10.125" style="35" customWidth="1"/>
    <col min="12551" max="12803" width="9" style="35"/>
    <col min="12804" max="12804" width="9" style="35" bestFit="1"/>
    <col min="12805" max="12805" width="9" style="35"/>
    <col min="12806" max="12806" width="10.125" style="35" customWidth="1"/>
    <col min="12807" max="13059" width="9" style="35"/>
    <col min="13060" max="13060" width="9" style="35" bestFit="1"/>
    <col min="13061" max="13061" width="9" style="35"/>
    <col min="13062" max="13062" width="10.125" style="35" customWidth="1"/>
    <col min="13063" max="13315" width="9" style="35"/>
    <col min="13316" max="13316" width="9" style="35" bestFit="1"/>
    <col min="13317" max="13317" width="9" style="35"/>
    <col min="13318" max="13318" width="10.125" style="35" customWidth="1"/>
    <col min="13319" max="13571" width="9" style="35"/>
    <col min="13572" max="13572" width="9" style="35" bestFit="1"/>
    <col min="13573" max="13573" width="9" style="35"/>
    <col min="13574" max="13574" width="10.125" style="35" customWidth="1"/>
    <col min="13575" max="13827" width="9" style="35"/>
    <col min="13828" max="13828" width="9" style="35" bestFit="1"/>
    <col min="13829" max="13829" width="9" style="35"/>
    <col min="13830" max="13830" width="10.125" style="35" customWidth="1"/>
    <col min="13831" max="14083" width="9" style="35"/>
    <col min="14084" max="14084" width="9" style="35" bestFit="1"/>
    <col min="14085" max="14085" width="9" style="35"/>
    <col min="14086" max="14086" width="10.125" style="35" customWidth="1"/>
    <col min="14087" max="14339" width="9" style="35"/>
    <col min="14340" max="14340" width="9" style="35" bestFit="1"/>
    <col min="14341" max="14341" width="9" style="35"/>
    <col min="14342" max="14342" width="10.125" style="35" customWidth="1"/>
    <col min="14343" max="14595" width="9" style="35"/>
    <col min="14596" max="14596" width="9" style="35" bestFit="1"/>
    <col min="14597" max="14597" width="9" style="35"/>
    <col min="14598" max="14598" width="10.125" style="35" customWidth="1"/>
    <col min="14599" max="14851" width="9" style="35"/>
    <col min="14852" max="14852" width="9" style="35" bestFit="1"/>
    <col min="14853" max="14853" width="9" style="35"/>
    <col min="14854" max="14854" width="10.125" style="35" customWidth="1"/>
    <col min="14855" max="15107" width="9" style="35"/>
    <col min="15108" max="15108" width="9" style="35" bestFit="1"/>
    <col min="15109" max="15109" width="9" style="35"/>
    <col min="15110" max="15110" width="10.125" style="35" customWidth="1"/>
    <col min="15111" max="15363" width="9" style="35"/>
    <col min="15364" max="15364" width="9" style="35" bestFit="1"/>
    <col min="15365" max="15365" width="9" style="35"/>
    <col min="15366" max="15366" width="10.125" style="35" customWidth="1"/>
    <col min="15367" max="15619" width="9" style="35"/>
    <col min="15620" max="15620" width="9" style="35" bestFit="1"/>
    <col min="15621" max="15621" width="9" style="35"/>
    <col min="15622" max="15622" width="10.125" style="35" customWidth="1"/>
    <col min="15623" max="15875" width="9" style="35"/>
    <col min="15876" max="15876" width="9" style="35" bestFit="1"/>
    <col min="15877" max="15877" width="9" style="35"/>
    <col min="15878" max="15878" width="10.125" style="35" customWidth="1"/>
    <col min="15879" max="16131" width="9" style="35"/>
    <col min="16132" max="16132" width="9" style="35" bestFit="1"/>
    <col min="16133" max="16133" width="9" style="35"/>
    <col min="16134" max="16134" width="10.125" style="35" customWidth="1"/>
    <col min="16135" max="16384" width="9" style="35"/>
  </cols>
  <sheetData>
    <row r="2" spans="2:257" ht="15.75" customHeight="1" x14ac:dyDescent="0.2">
      <c r="B2" s="182"/>
      <c r="C2" s="182"/>
      <c r="D2" s="182"/>
      <c r="E2" s="182"/>
      <c r="F2" s="182"/>
      <c r="G2" s="182"/>
      <c r="H2" s="182"/>
      <c r="I2" s="182"/>
    </row>
    <row r="3" spans="2:257" ht="25.5" customHeight="1" x14ac:dyDescent="0.2">
      <c r="B3" s="934" t="s">
        <v>502</v>
      </c>
      <c r="C3" s="934"/>
      <c r="D3" s="934"/>
      <c r="E3" s="934"/>
      <c r="F3" s="934"/>
      <c r="G3" s="934"/>
      <c r="H3" s="934"/>
      <c r="I3" s="934"/>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c r="GZ3" s="36"/>
      <c r="HA3" s="36"/>
      <c r="HB3" s="36"/>
      <c r="HC3" s="36"/>
      <c r="HD3" s="36"/>
      <c r="HE3" s="36"/>
      <c r="HF3" s="36"/>
      <c r="HG3" s="36"/>
      <c r="HH3" s="36"/>
      <c r="HI3" s="36"/>
      <c r="HJ3" s="36"/>
      <c r="HK3" s="36"/>
      <c r="HL3" s="36"/>
      <c r="HM3" s="36"/>
      <c r="HN3" s="36"/>
      <c r="HO3" s="36"/>
      <c r="HP3" s="36"/>
      <c r="HQ3" s="36"/>
      <c r="HR3" s="36"/>
      <c r="HS3" s="36"/>
      <c r="HT3" s="36"/>
      <c r="HU3" s="36"/>
      <c r="HV3" s="36"/>
      <c r="HW3" s="36"/>
      <c r="HX3" s="36"/>
      <c r="HY3" s="36"/>
      <c r="HZ3" s="36"/>
      <c r="IA3" s="36"/>
      <c r="IB3" s="36"/>
      <c r="IC3" s="36"/>
      <c r="ID3" s="36"/>
      <c r="IE3" s="36"/>
      <c r="IF3" s="36"/>
      <c r="IG3" s="36"/>
      <c r="IH3" s="36"/>
      <c r="II3" s="36"/>
      <c r="IJ3" s="36"/>
      <c r="IK3" s="36"/>
      <c r="IL3" s="36"/>
      <c r="IM3" s="36"/>
      <c r="IN3" s="36"/>
      <c r="IO3" s="36"/>
      <c r="IP3" s="36"/>
      <c r="IQ3" s="36"/>
      <c r="IR3" s="36"/>
      <c r="IS3" s="36"/>
      <c r="IT3" s="36"/>
      <c r="IU3" s="36"/>
      <c r="IV3" s="36"/>
      <c r="IW3" s="36"/>
    </row>
    <row r="4" spans="2:257" x14ac:dyDescent="0.2">
      <c r="B4" s="935" t="str">
        <f>'[17]PLANILHA RESUMO'!A5</f>
        <v>REFERÊNCIA: SINAPI JULHO/2021 E DNIT SICRO ABRIL/2021 SEM DESONERAÇÃO</v>
      </c>
      <c r="C4" s="934"/>
      <c r="D4" s="934"/>
      <c r="E4" s="934"/>
      <c r="F4" s="934"/>
      <c r="G4" s="934"/>
      <c r="H4" s="934"/>
      <c r="I4" s="934"/>
      <c r="J4" s="37"/>
      <c r="K4" s="37"/>
      <c r="L4" s="37"/>
      <c r="M4" s="37"/>
      <c r="N4" s="37"/>
      <c r="O4" s="37"/>
      <c r="P4" s="37"/>
      <c r="Q4" s="37"/>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FX4" s="932"/>
      <c r="FY4" s="932"/>
      <c r="FZ4" s="932"/>
      <c r="GA4" s="932"/>
      <c r="GB4" s="932"/>
      <c r="GC4" s="932"/>
      <c r="GD4" s="932"/>
      <c r="GE4" s="932"/>
      <c r="GF4" s="932"/>
      <c r="GG4" s="932"/>
      <c r="GH4" s="932"/>
      <c r="GI4" s="932"/>
      <c r="GJ4" s="932"/>
      <c r="GK4" s="932"/>
      <c r="GL4" s="932"/>
      <c r="GM4" s="932"/>
      <c r="GN4" s="932"/>
      <c r="GO4" s="932"/>
      <c r="GP4" s="932"/>
      <c r="GQ4" s="932"/>
      <c r="GR4" s="932"/>
      <c r="GS4" s="932"/>
      <c r="GT4" s="932"/>
      <c r="GU4" s="932"/>
      <c r="GV4" s="932"/>
      <c r="GW4" s="932"/>
      <c r="GX4" s="932"/>
      <c r="GY4" s="932"/>
      <c r="GZ4" s="932"/>
      <c r="HA4" s="932"/>
      <c r="HB4" s="932"/>
      <c r="HC4" s="932"/>
      <c r="HD4" s="932"/>
      <c r="HE4" s="932"/>
      <c r="HF4" s="932"/>
      <c r="HG4" s="932"/>
      <c r="HH4" s="932"/>
      <c r="HI4" s="932"/>
      <c r="HJ4" s="932"/>
      <c r="HK4" s="932"/>
      <c r="HL4" s="932"/>
      <c r="HM4" s="932"/>
      <c r="HN4" s="932"/>
      <c r="HO4" s="932"/>
      <c r="HP4" s="932"/>
      <c r="HQ4" s="932"/>
      <c r="HR4" s="932"/>
      <c r="HS4" s="932"/>
      <c r="HT4" s="932"/>
      <c r="HU4" s="932"/>
      <c r="HV4" s="932"/>
      <c r="HW4" s="932"/>
      <c r="HX4" s="932"/>
      <c r="HY4" s="932"/>
      <c r="HZ4" s="932"/>
      <c r="IA4" s="932"/>
      <c r="IB4" s="932"/>
      <c r="IC4" s="932"/>
      <c r="ID4" s="932"/>
      <c r="IE4" s="932"/>
      <c r="IF4" s="932"/>
      <c r="IG4" s="932"/>
      <c r="IH4" s="932"/>
      <c r="II4" s="932"/>
      <c r="IJ4" s="932"/>
      <c r="IK4" s="932"/>
      <c r="IL4" s="932"/>
      <c r="IM4" s="932"/>
      <c r="IN4" s="932"/>
      <c r="IO4" s="932"/>
      <c r="IP4" s="932"/>
      <c r="IQ4" s="932"/>
      <c r="IR4" s="932"/>
      <c r="IS4" s="932"/>
      <c r="IT4" s="932"/>
      <c r="IU4" s="932"/>
      <c r="IV4" s="932"/>
      <c r="IW4" s="932"/>
    </row>
    <row r="5" spans="2:257" x14ac:dyDescent="0.2">
      <c r="C5" s="38"/>
    </row>
    <row r="6" spans="2:257" s="39" customFormat="1" x14ac:dyDescent="0.2">
      <c r="B6" s="183" t="s">
        <v>428</v>
      </c>
    </row>
    <row r="8" spans="2:257" ht="15" x14ac:dyDescent="0.25">
      <c r="B8" s="33" t="s">
        <v>429</v>
      </c>
      <c r="C8" s="34"/>
      <c r="D8" s="33"/>
      <c r="E8" s="33"/>
      <c r="F8" s="33"/>
      <c r="G8" s="33"/>
      <c r="H8" s="33"/>
      <c r="I8" s="33"/>
    </row>
    <row r="9" spans="2:257" ht="15" x14ac:dyDescent="0.25">
      <c r="B9" s="33" t="s">
        <v>501</v>
      </c>
      <c r="C9" s="34"/>
      <c r="D9" s="33"/>
      <c r="E9" s="33"/>
      <c r="F9" s="33"/>
      <c r="G9" s="33" t="s">
        <v>263</v>
      </c>
      <c r="H9" s="33">
        <v>843.6</v>
      </c>
      <c r="I9" s="33" t="s">
        <v>13</v>
      </c>
    </row>
    <row r="10" spans="2:257" ht="15" x14ac:dyDescent="0.25">
      <c r="B10" s="33" t="s">
        <v>430</v>
      </c>
      <c r="C10" s="34"/>
      <c r="D10" s="33"/>
      <c r="E10" s="33"/>
      <c r="F10" s="33"/>
      <c r="G10" s="33"/>
      <c r="H10" s="33"/>
      <c r="I10" s="33"/>
    </row>
    <row r="12" spans="2:257" s="184" customFormat="1" ht="18" customHeight="1" x14ac:dyDescent="0.2">
      <c r="B12" s="184" t="s">
        <v>431</v>
      </c>
      <c r="G12" s="184" t="s">
        <v>432</v>
      </c>
    </row>
    <row r="13" spans="2:257" s="184" customFormat="1" ht="18" customHeight="1" x14ac:dyDescent="0.2">
      <c r="B13" s="184" t="s">
        <v>433</v>
      </c>
      <c r="D13" s="184">
        <v>270.23700000000002</v>
      </c>
    </row>
    <row r="14" spans="2:257" s="184" customFormat="1" ht="18" customHeight="1" x14ac:dyDescent="0.2">
      <c r="B14" s="184" t="s">
        <v>434</v>
      </c>
      <c r="D14" s="184">
        <v>418.12400000000002</v>
      </c>
      <c r="F14" s="184" t="s">
        <v>435</v>
      </c>
      <c r="G14" s="184">
        <f>((D14-D13)/D13)+1</f>
        <v>1.547249266384692</v>
      </c>
    </row>
    <row r="18" spans="2:5" x14ac:dyDescent="0.2">
      <c r="B18" s="35" t="s">
        <v>436</v>
      </c>
    </row>
    <row r="19" spans="2:5" x14ac:dyDescent="0.2">
      <c r="B19" s="35" t="s">
        <v>437</v>
      </c>
      <c r="E19" s="35">
        <f>H9-E20</f>
        <v>810.6</v>
      </c>
    </row>
    <row r="20" spans="2:5" x14ac:dyDescent="0.2">
      <c r="B20" s="35" t="s">
        <v>438</v>
      </c>
      <c r="E20" s="35">
        <v>33</v>
      </c>
    </row>
    <row r="21" spans="2:5" x14ac:dyDescent="0.2">
      <c r="B21" s="35" t="s">
        <v>439</v>
      </c>
      <c r="E21" s="35">
        <v>0</v>
      </c>
    </row>
    <row r="22" spans="2:5" x14ac:dyDescent="0.2">
      <c r="B22" s="35" t="s">
        <v>440</v>
      </c>
      <c r="E22" s="35">
        <f>G14</f>
        <v>1.547249266384692</v>
      </c>
    </row>
    <row r="23" spans="2:5" x14ac:dyDescent="0.2">
      <c r="B23" s="35" t="s">
        <v>441</v>
      </c>
      <c r="E23" s="185">
        <v>15</v>
      </c>
    </row>
    <row r="24" spans="2:5" x14ac:dyDescent="0.2">
      <c r="B24" s="35" t="s">
        <v>442</v>
      </c>
      <c r="E24" s="35">
        <v>18</v>
      </c>
    </row>
    <row r="26" spans="2:5" x14ac:dyDescent="0.2">
      <c r="B26" s="35" t="s">
        <v>443</v>
      </c>
    </row>
    <row r="28" spans="2:5" x14ac:dyDescent="0.2">
      <c r="C28" s="39">
        <f>ROUND((26.939+(0.253*E19)+(0.299*E20)+(0.412*E21))*E22*(1+E23/100)/(1-(E24/100)),2)+0.01</f>
        <v>524.89</v>
      </c>
    </row>
    <row r="30" spans="2:5" s="33" customFormat="1" ht="15" x14ac:dyDescent="0.25">
      <c r="B30" s="33" t="s">
        <v>444</v>
      </c>
      <c r="C30" s="34"/>
    </row>
    <row r="31" spans="2:5" s="33" customFormat="1" ht="15" x14ac:dyDescent="0.25">
      <c r="B31" s="33" t="s">
        <v>540</v>
      </c>
      <c r="C31" s="34"/>
    </row>
    <row r="32" spans="2:5" s="33" customFormat="1" ht="15" x14ac:dyDescent="0.25">
      <c r="B32" s="33" t="s">
        <v>445</v>
      </c>
      <c r="C32" s="34"/>
    </row>
    <row r="33" spans="2:9" s="33" customFormat="1" ht="15" x14ac:dyDescent="0.25">
      <c r="C33" s="34"/>
    </row>
    <row r="34" spans="2:9" x14ac:dyDescent="0.2">
      <c r="D34" s="110" t="s">
        <v>446</v>
      </c>
      <c r="E34" s="110" t="s">
        <v>447</v>
      </c>
    </row>
    <row r="35" spans="2:9" ht="15" x14ac:dyDescent="0.25">
      <c r="B35" s="933" t="s">
        <v>448</v>
      </c>
      <c r="C35" s="933"/>
      <c r="D35" s="186">
        <f>ROUND(((4.55935050600519*1000)/(1-E24/100)),2)</f>
        <v>5560.18</v>
      </c>
      <c r="E35" s="186">
        <f>ROUND(((4.55935050600519*1000)/(1-E24/100))*1.15,2)</f>
        <v>6394.21</v>
      </c>
      <c r="F35" s="33" t="s">
        <v>449</v>
      </c>
      <c r="I35" s="187"/>
    </row>
    <row r="36" spans="2:9" ht="15" x14ac:dyDescent="0.25">
      <c r="B36" s="933" t="s">
        <v>539</v>
      </c>
      <c r="C36" s="933"/>
      <c r="D36" s="186">
        <f>ROUND(((2.46926227992597*1000)/(1-E24/100)),2)</f>
        <v>3011.3</v>
      </c>
      <c r="E36" s="186">
        <f>ROUND(((2.46926227992597*1000)/(1-E24/100))*1.15,2)+0.01</f>
        <v>3463</v>
      </c>
      <c r="F36" s="33" t="s">
        <v>449</v>
      </c>
      <c r="I36" s="187"/>
    </row>
    <row r="37" spans="2:9" ht="15" x14ac:dyDescent="0.25">
      <c r="B37" s="933" t="s">
        <v>450</v>
      </c>
      <c r="C37" s="933"/>
      <c r="D37" s="186">
        <f>ROUND(((3.15494384258978*1000)/(1-E24/100)),2)</f>
        <v>3847.49</v>
      </c>
      <c r="E37" s="186">
        <f>ROUND(((3.15494384258978*1000)/(1-E24/100))*1.15,2)-0.01</f>
        <v>4424.6099999999997</v>
      </c>
      <c r="F37" s="33" t="s">
        <v>449</v>
      </c>
      <c r="I37" s="187"/>
    </row>
  </sheetData>
  <mergeCells count="35">
    <mergeCell ref="CL4:CS4"/>
    <mergeCell ref="B3:I3"/>
    <mergeCell ref="B4:I4"/>
    <mergeCell ref="R4:Y4"/>
    <mergeCell ref="Z4:AG4"/>
    <mergeCell ref="AH4:AO4"/>
    <mergeCell ref="AP4:AW4"/>
    <mergeCell ref="AX4:BE4"/>
    <mergeCell ref="BF4:BM4"/>
    <mergeCell ref="BN4:BU4"/>
    <mergeCell ref="BV4:CC4"/>
    <mergeCell ref="CD4:CK4"/>
    <mergeCell ref="GD4:GK4"/>
    <mergeCell ref="CT4:DA4"/>
    <mergeCell ref="DB4:DI4"/>
    <mergeCell ref="DJ4:DQ4"/>
    <mergeCell ref="DR4:DY4"/>
    <mergeCell ref="DZ4:EG4"/>
    <mergeCell ref="EH4:EO4"/>
    <mergeCell ref="IH4:IO4"/>
    <mergeCell ref="IP4:IW4"/>
    <mergeCell ref="B35:C35"/>
    <mergeCell ref="B36:C36"/>
    <mergeCell ref="B37:C37"/>
    <mergeCell ref="GL4:GS4"/>
    <mergeCell ref="GT4:HA4"/>
    <mergeCell ref="HB4:HI4"/>
    <mergeCell ref="HJ4:HQ4"/>
    <mergeCell ref="HR4:HY4"/>
    <mergeCell ref="HZ4:IG4"/>
    <mergeCell ref="EP4:EW4"/>
    <mergeCell ref="EX4:FE4"/>
    <mergeCell ref="FF4:FM4"/>
    <mergeCell ref="FN4:FU4"/>
    <mergeCell ref="FV4:GC4"/>
  </mergeCells>
  <printOptions horizontalCentered="1"/>
  <pageMargins left="0.39370078740157483" right="0.39370078740157483" top="0.39370078740157483" bottom="0.78740157480314965" header="0.31496062992125984" footer="0.31496062992125984"/>
  <pageSetup paperSize="9" scale="64" orientation="portrait" r:id="rId1"/>
  <headerFooter>
    <oddFooter>&amp;R&amp;G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K58"/>
  <sheetViews>
    <sheetView view="pageBreakPreview" topLeftCell="A20" zoomScaleNormal="100" zoomScaleSheetLayoutView="100" workbookViewId="0">
      <selection activeCell="G11" sqref="G11"/>
    </sheetView>
  </sheetViews>
  <sheetFormatPr defaultRowHeight="15" x14ac:dyDescent="0.25"/>
  <cols>
    <col min="1" max="1" width="20.625" style="10" customWidth="1"/>
    <col min="2" max="2" width="20.125" style="10" customWidth="1"/>
    <col min="3" max="3" width="13.75" style="10" customWidth="1"/>
    <col min="4" max="4" width="13.25" style="10" customWidth="1"/>
    <col min="5" max="5" width="13.125" style="10" customWidth="1"/>
    <col min="6" max="10" width="9" style="10"/>
    <col min="11" max="11" width="8.5" style="10" bestFit="1" customWidth="1"/>
    <col min="12" max="256" width="9" style="10"/>
    <col min="257" max="257" width="20.625" style="10" customWidth="1"/>
    <col min="258" max="258" width="20.125" style="10" customWidth="1"/>
    <col min="259" max="259" width="13.75" style="10" customWidth="1"/>
    <col min="260" max="260" width="13.25" style="10" customWidth="1"/>
    <col min="261" max="261" width="13.125" style="10" customWidth="1"/>
    <col min="262" max="266" width="9" style="10"/>
    <col min="267" max="267" width="8.5" style="10" bestFit="1" customWidth="1"/>
    <col min="268" max="512" width="9" style="10"/>
    <col min="513" max="513" width="20.625" style="10" customWidth="1"/>
    <col min="514" max="514" width="20.125" style="10" customWidth="1"/>
    <col min="515" max="515" width="13.75" style="10" customWidth="1"/>
    <col min="516" max="516" width="13.25" style="10" customWidth="1"/>
    <col min="517" max="517" width="13.125" style="10" customWidth="1"/>
    <col min="518" max="522" width="9" style="10"/>
    <col min="523" max="523" width="8.5" style="10" bestFit="1" customWidth="1"/>
    <col min="524" max="768" width="9" style="10"/>
    <col min="769" max="769" width="20.625" style="10" customWidth="1"/>
    <col min="770" max="770" width="20.125" style="10" customWidth="1"/>
    <col min="771" max="771" width="13.75" style="10" customWidth="1"/>
    <col min="772" max="772" width="13.25" style="10" customWidth="1"/>
    <col min="773" max="773" width="13.125" style="10" customWidth="1"/>
    <col min="774" max="778" width="9" style="10"/>
    <col min="779" max="779" width="8.5" style="10" bestFit="1" customWidth="1"/>
    <col min="780" max="1024" width="9" style="10"/>
    <col min="1025" max="1025" width="20.625" style="10" customWidth="1"/>
    <col min="1026" max="1026" width="20.125" style="10" customWidth="1"/>
    <col min="1027" max="1027" width="13.75" style="10" customWidth="1"/>
    <col min="1028" max="1028" width="13.25" style="10" customWidth="1"/>
    <col min="1029" max="1029" width="13.125" style="10" customWidth="1"/>
    <col min="1030" max="1034" width="9" style="10"/>
    <col min="1035" max="1035" width="8.5" style="10" bestFit="1" customWidth="1"/>
    <col min="1036" max="1280" width="9" style="10"/>
    <col min="1281" max="1281" width="20.625" style="10" customWidth="1"/>
    <col min="1282" max="1282" width="20.125" style="10" customWidth="1"/>
    <col min="1283" max="1283" width="13.75" style="10" customWidth="1"/>
    <col min="1284" max="1284" width="13.25" style="10" customWidth="1"/>
    <col min="1285" max="1285" width="13.125" style="10" customWidth="1"/>
    <col min="1286" max="1290" width="9" style="10"/>
    <col min="1291" max="1291" width="8.5" style="10" bestFit="1" customWidth="1"/>
    <col min="1292" max="1536" width="9" style="10"/>
    <col min="1537" max="1537" width="20.625" style="10" customWidth="1"/>
    <col min="1538" max="1538" width="20.125" style="10" customWidth="1"/>
    <col min="1539" max="1539" width="13.75" style="10" customWidth="1"/>
    <col min="1540" max="1540" width="13.25" style="10" customWidth="1"/>
    <col min="1541" max="1541" width="13.125" style="10" customWidth="1"/>
    <col min="1542" max="1546" width="9" style="10"/>
    <col min="1547" max="1547" width="8.5" style="10" bestFit="1" customWidth="1"/>
    <col min="1548" max="1792" width="9" style="10"/>
    <col min="1793" max="1793" width="20.625" style="10" customWidth="1"/>
    <col min="1794" max="1794" width="20.125" style="10" customWidth="1"/>
    <col min="1795" max="1795" width="13.75" style="10" customWidth="1"/>
    <col min="1796" max="1796" width="13.25" style="10" customWidth="1"/>
    <col min="1797" max="1797" width="13.125" style="10" customWidth="1"/>
    <col min="1798" max="1802" width="9" style="10"/>
    <col min="1803" max="1803" width="8.5" style="10" bestFit="1" customWidth="1"/>
    <col min="1804" max="2048" width="9" style="10"/>
    <col min="2049" max="2049" width="20.625" style="10" customWidth="1"/>
    <col min="2050" max="2050" width="20.125" style="10" customWidth="1"/>
    <col min="2051" max="2051" width="13.75" style="10" customWidth="1"/>
    <col min="2052" max="2052" width="13.25" style="10" customWidth="1"/>
    <col min="2053" max="2053" width="13.125" style="10" customWidth="1"/>
    <col min="2054" max="2058" width="9" style="10"/>
    <col min="2059" max="2059" width="8.5" style="10" bestFit="1" customWidth="1"/>
    <col min="2060" max="2304" width="9" style="10"/>
    <col min="2305" max="2305" width="20.625" style="10" customWidth="1"/>
    <col min="2306" max="2306" width="20.125" style="10" customWidth="1"/>
    <col min="2307" max="2307" width="13.75" style="10" customWidth="1"/>
    <col min="2308" max="2308" width="13.25" style="10" customWidth="1"/>
    <col min="2309" max="2309" width="13.125" style="10" customWidth="1"/>
    <col min="2310" max="2314" width="9" style="10"/>
    <col min="2315" max="2315" width="8.5" style="10" bestFit="1" customWidth="1"/>
    <col min="2316" max="2560" width="9" style="10"/>
    <col min="2561" max="2561" width="20.625" style="10" customWidth="1"/>
    <col min="2562" max="2562" width="20.125" style="10" customWidth="1"/>
    <col min="2563" max="2563" width="13.75" style="10" customWidth="1"/>
    <col min="2564" max="2564" width="13.25" style="10" customWidth="1"/>
    <col min="2565" max="2565" width="13.125" style="10" customWidth="1"/>
    <col min="2566" max="2570" width="9" style="10"/>
    <col min="2571" max="2571" width="8.5" style="10" bestFit="1" customWidth="1"/>
    <col min="2572" max="2816" width="9" style="10"/>
    <col min="2817" max="2817" width="20.625" style="10" customWidth="1"/>
    <col min="2818" max="2818" width="20.125" style="10" customWidth="1"/>
    <col min="2819" max="2819" width="13.75" style="10" customWidth="1"/>
    <col min="2820" max="2820" width="13.25" style="10" customWidth="1"/>
    <col min="2821" max="2821" width="13.125" style="10" customWidth="1"/>
    <col min="2822" max="2826" width="9" style="10"/>
    <col min="2827" max="2827" width="8.5" style="10" bestFit="1" customWidth="1"/>
    <col min="2828" max="3072" width="9" style="10"/>
    <col min="3073" max="3073" width="20.625" style="10" customWidth="1"/>
    <col min="3074" max="3074" width="20.125" style="10" customWidth="1"/>
    <col min="3075" max="3075" width="13.75" style="10" customWidth="1"/>
    <col min="3076" max="3076" width="13.25" style="10" customWidth="1"/>
    <col min="3077" max="3077" width="13.125" style="10" customWidth="1"/>
    <col min="3078" max="3082" width="9" style="10"/>
    <col min="3083" max="3083" width="8.5" style="10" bestFit="1" customWidth="1"/>
    <col min="3084" max="3328" width="9" style="10"/>
    <col min="3329" max="3329" width="20.625" style="10" customWidth="1"/>
    <col min="3330" max="3330" width="20.125" style="10" customWidth="1"/>
    <col min="3331" max="3331" width="13.75" style="10" customWidth="1"/>
    <col min="3332" max="3332" width="13.25" style="10" customWidth="1"/>
    <col min="3333" max="3333" width="13.125" style="10" customWidth="1"/>
    <col min="3334" max="3338" width="9" style="10"/>
    <col min="3339" max="3339" width="8.5" style="10" bestFit="1" customWidth="1"/>
    <col min="3340" max="3584" width="9" style="10"/>
    <col min="3585" max="3585" width="20.625" style="10" customWidth="1"/>
    <col min="3586" max="3586" width="20.125" style="10" customWidth="1"/>
    <col min="3587" max="3587" width="13.75" style="10" customWidth="1"/>
    <col min="3588" max="3588" width="13.25" style="10" customWidth="1"/>
    <col min="3589" max="3589" width="13.125" style="10" customWidth="1"/>
    <col min="3590" max="3594" width="9" style="10"/>
    <col min="3595" max="3595" width="8.5" style="10" bestFit="1" customWidth="1"/>
    <col min="3596" max="3840" width="9" style="10"/>
    <col min="3841" max="3841" width="20.625" style="10" customWidth="1"/>
    <col min="3842" max="3842" width="20.125" style="10" customWidth="1"/>
    <col min="3843" max="3843" width="13.75" style="10" customWidth="1"/>
    <col min="3844" max="3844" width="13.25" style="10" customWidth="1"/>
    <col min="3845" max="3845" width="13.125" style="10" customWidth="1"/>
    <col min="3846" max="3850" width="9" style="10"/>
    <col min="3851" max="3851" width="8.5" style="10" bestFit="1" customWidth="1"/>
    <col min="3852" max="4096" width="9" style="10"/>
    <col min="4097" max="4097" width="20.625" style="10" customWidth="1"/>
    <col min="4098" max="4098" width="20.125" style="10" customWidth="1"/>
    <col min="4099" max="4099" width="13.75" style="10" customWidth="1"/>
    <col min="4100" max="4100" width="13.25" style="10" customWidth="1"/>
    <col min="4101" max="4101" width="13.125" style="10" customWidth="1"/>
    <col min="4102" max="4106" width="9" style="10"/>
    <col min="4107" max="4107" width="8.5" style="10" bestFit="1" customWidth="1"/>
    <col min="4108" max="4352" width="9" style="10"/>
    <col min="4353" max="4353" width="20.625" style="10" customWidth="1"/>
    <col min="4354" max="4354" width="20.125" style="10" customWidth="1"/>
    <col min="4355" max="4355" width="13.75" style="10" customWidth="1"/>
    <col min="4356" max="4356" width="13.25" style="10" customWidth="1"/>
    <col min="4357" max="4357" width="13.125" style="10" customWidth="1"/>
    <col min="4358" max="4362" width="9" style="10"/>
    <col min="4363" max="4363" width="8.5" style="10" bestFit="1" customWidth="1"/>
    <col min="4364" max="4608" width="9" style="10"/>
    <col min="4609" max="4609" width="20.625" style="10" customWidth="1"/>
    <col min="4610" max="4610" width="20.125" style="10" customWidth="1"/>
    <col min="4611" max="4611" width="13.75" style="10" customWidth="1"/>
    <col min="4612" max="4612" width="13.25" style="10" customWidth="1"/>
    <col min="4613" max="4613" width="13.125" style="10" customWidth="1"/>
    <col min="4614" max="4618" width="9" style="10"/>
    <col min="4619" max="4619" width="8.5" style="10" bestFit="1" customWidth="1"/>
    <col min="4620" max="4864" width="9" style="10"/>
    <col min="4865" max="4865" width="20.625" style="10" customWidth="1"/>
    <col min="4866" max="4866" width="20.125" style="10" customWidth="1"/>
    <col min="4867" max="4867" width="13.75" style="10" customWidth="1"/>
    <col min="4868" max="4868" width="13.25" style="10" customWidth="1"/>
    <col min="4869" max="4869" width="13.125" style="10" customWidth="1"/>
    <col min="4870" max="4874" width="9" style="10"/>
    <col min="4875" max="4875" width="8.5" style="10" bestFit="1" customWidth="1"/>
    <col min="4876" max="5120" width="9" style="10"/>
    <col min="5121" max="5121" width="20.625" style="10" customWidth="1"/>
    <col min="5122" max="5122" width="20.125" style="10" customWidth="1"/>
    <col min="5123" max="5123" width="13.75" style="10" customWidth="1"/>
    <col min="5124" max="5124" width="13.25" style="10" customWidth="1"/>
    <col min="5125" max="5125" width="13.125" style="10" customWidth="1"/>
    <col min="5126" max="5130" width="9" style="10"/>
    <col min="5131" max="5131" width="8.5" style="10" bestFit="1" customWidth="1"/>
    <col min="5132" max="5376" width="9" style="10"/>
    <col min="5377" max="5377" width="20.625" style="10" customWidth="1"/>
    <col min="5378" max="5378" width="20.125" style="10" customWidth="1"/>
    <col min="5379" max="5379" width="13.75" style="10" customWidth="1"/>
    <col min="5380" max="5380" width="13.25" style="10" customWidth="1"/>
    <col min="5381" max="5381" width="13.125" style="10" customWidth="1"/>
    <col min="5382" max="5386" width="9" style="10"/>
    <col min="5387" max="5387" width="8.5" style="10" bestFit="1" customWidth="1"/>
    <col min="5388" max="5632" width="9" style="10"/>
    <col min="5633" max="5633" width="20.625" style="10" customWidth="1"/>
    <col min="5634" max="5634" width="20.125" style="10" customWidth="1"/>
    <col min="5635" max="5635" width="13.75" style="10" customWidth="1"/>
    <col min="5636" max="5636" width="13.25" style="10" customWidth="1"/>
    <col min="5637" max="5637" width="13.125" style="10" customWidth="1"/>
    <col min="5638" max="5642" width="9" style="10"/>
    <col min="5643" max="5643" width="8.5" style="10" bestFit="1" customWidth="1"/>
    <col min="5644" max="5888" width="9" style="10"/>
    <col min="5889" max="5889" width="20.625" style="10" customWidth="1"/>
    <col min="5890" max="5890" width="20.125" style="10" customWidth="1"/>
    <col min="5891" max="5891" width="13.75" style="10" customWidth="1"/>
    <col min="5892" max="5892" width="13.25" style="10" customWidth="1"/>
    <col min="5893" max="5893" width="13.125" style="10" customWidth="1"/>
    <col min="5894" max="5898" width="9" style="10"/>
    <col min="5899" max="5899" width="8.5" style="10" bestFit="1" customWidth="1"/>
    <col min="5900" max="6144" width="9" style="10"/>
    <col min="6145" max="6145" width="20.625" style="10" customWidth="1"/>
    <col min="6146" max="6146" width="20.125" style="10" customWidth="1"/>
    <col min="6147" max="6147" width="13.75" style="10" customWidth="1"/>
    <col min="6148" max="6148" width="13.25" style="10" customWidth="1"/>
    <col min="6149" max="6149" width="13.125" style="10" customWidth="1"/>
    <col min="6150" max="6154" width="9" style="10"/>
    <col min="6155" max="6155" width="8.5" style="10" bestFit="1" customWidth="1"/>
    <col min="6156" max="6400" width="9" style="10"/>
    <col min="6401" max="6401" width="20.625" style="10" customWidth="1"/>
    <col min="6402" max="6402" width="20.125" style="10" customWidth="1"/>
    <col min="6403" max="6403" width="13.75" style="10" customWidth="1"/>
    <col min="6404" max="6404" width="13.25" style="10" customWidth="1"/>
    <col min="6405" max="6405" width="13.125" style="10" customWidth="1"/>
    <col min="6406" max="6410" width="9" style="10"/>
    <col min="6411" max="6411" width="8.5" style="10" bestFit="1" customWidth="1"/>
    <col min="6412" max="6656" width="9" style="10"/>
    <col min="6657" max="6657" width="20.625" style="10" customWidth="1"/>
    <col min="6658" max="6658" width="20.125" style="10" customWidth="1"/>
    <col min="6659" max="6659" width="13.75" style="10" customWidth="1"/>
    <col min="6660" max="6660" width="13.25" style="10" customWidth="1"/>
    <col min="6661" max="6661" width="13.125" style="10" customWidth="1"/>
    <col min="6662" max="6666" width="9" style="10"/>
    <col min="6667" max="6667" width="8.5" style="10" bestFit="1" customWidth="1"/>
    <col min="6668" max="6912" width="9" style="10"/>
    <col min="6913" max="6913" width="20.625" style="10" customWidth="1"/>
    <col min="6914" max="6914" width="20.125" style="10" customWidth="1"/>
    <col min="6915" max="6915" width="13.75" style="10" customWidth="1"/>
    <col min="6916" max="6916" width="13.25" style="10" customWidth="1"/>
    <col min="6917" max="6917" width="13.125" style="10" customWidth="1"/>
    <col min="6918" max="6922" width="9" style="10"/>
    <col min="6923" max="6923" width="8.5" style="10" bestFit="1" customWidth="1"/>
    <col min="6924" max="7168" width="9" style="10"/>
    <col min="7169" max="7169" width="20.625" style="10" customWidth="1"/>
    <col min="7170" max="7170" width="20.125" style="10" customWidth="1"/>
    <col min="7171" max="7171" width="13.75" style="10" customWidth="1"/>
    <col min="7172" max="7172" width="13.25" style="10" customWidth="1"/>
    <col min="7173" max="7173" width="13.125" style="10" customWidth="1"/>
    <col min="7174" max="7178" width="9" style="10"/>
    <col min="7179" max="7179" width="8.5" style="10" bestFit="1" customWidth="1"/>
    <col min="7180" max="7424" width="9" style="10"/>
    <col min="7425" max="7425" width="20.625" style="10" customWidth="1"/>
    <col min="7426" max="7426" width="20.125" style="10" customWidth="1"/>
    <col min="7427" max="7427" width="13.75" style="10" customWidth="1"/>
    <col min="7428" max="7428" width="13.25" style="10" customWidth="1"/>
    <col min="7429" max="7429" width="13.125" style="10" customWidth="1"/>
    <col min="7430" max="7434" width="9" style="10"/>
    <col min="7435" max="7435" width="8.5" style="10" bestFit="1" customWidth="1"/>
    <col min="7436" max="7680" width="9" style="10"/>
    <col min="7681" max="7681" width="20.625" style="10" customWidth="1"/>
    <col min="7682" max="7682" width="20.125" style="10" customWidth="1"/>
    <col min="7683" max="7683" width="13.75" style="10" customWidth="1"/>
    <col min="7684" max="7684" width="13.25" style="10" customWidth="1"/>
    <col min="7685" max="7685" width="13.125" style="10" customWidth="1"/>
    <col min="7686" max="7690" width="9" style="10"/>
    <col min="7691" max="7691" width="8.5" style="10" bestFit="1" customWidth="1"/>
    <col min="7692" max="7936" width="9" style="10"/>
    <col min="7937" max="7937" width="20.625" style="10" customWidth="1"/>
    <col min="7938" max="7938" width="20.125" style="10" customWidth="1"/>
    <col min="7939" max="7939" width="13.75" style="10" customWidth="1"/>
    <col min="7940" max="7940" width="13.25" style="10" customWidth="1"/>
    <col min="7941" max="7941" width="13.125" style="10" customWidth="1"/>
    <col min="7942" max="7946" width="9" style="10"/>
    <col min="7947" max="7947" width="8.5" style="10" bestFit="1" customWidth="1"/>
    <col min="7948" max="8192" width="9" style="10"/>
    <col min="8193" max="8193" width="20.625" style="10" customWidth="1"/>
    <col min="8194" max="8194" width="20.125" style="10" customWidth="1"/>
    <col min="8195" max="8195" width="13.75" style="10" customWidth="1"/>
    <col min="8196" max="8196" width="13.25" style="10" customWidth="1"/>
    <col min="8197" max="8197" width="13.125" style="10" customWidth="1"/>
    <col min="8198" max="8202" width="9" style="10"/>
    <col min="8203" max="8203" width="8.5" style="10" bestFit="1" customWidth="1"/>
    <col min="8204" max="8448" width="9" style="10"/>
    <col min="8449" max="8449" width="20.625" style="10" customWidth="1"/>
    <col min="8450" max="8450" width="20.125" style="10" customWidth="1"/>
    <col min="8451" max="8451" width="13.75" style="10" customWidth="1"/>
    <col min="8452" max="8452" width="13.25" style="10" customWidth="1"/>
    <col min="8453" max="8453" width="13.125" style="10" customWidth="1"/>
    <col min="8454" max="8458" width="9" style="10"/>
    <col min="8459" max="8459" width="8.5" style="10" bestFit="1" customWidth="1"/>
    <col min="8460" max="8704" width="9" style="10"/>
    <col min="8705" max="8705" width="20.625" style="10" customWidth="1"/>
    <col min="8706" max="8706" width="20.125" style="10" customWidth="1"/>
    <col min="8707" max="8707" width="13.75" style="10" customWidth="1"/>
    <col min="8708" max="8708" width="13.25" style="10" customWidth="1"/>
    <col min="8709" max="8709" width="13.125" style="10" customWidth="1"/>
    <col min="8710" max="8714" width="9" style="10"/>
    <col min="8715" max="8715" width="8.5" style="10" bestFit="1" customWidth="1"/>
    <col min="8716" max="8960" width="9" style="10"/>
    <col min="8961" max="8961" width="20.625" style="10" customWidth="1"/>
    <col min="8962" max="8962" width="20.125" style="10" customWidth="1"/>
    <col min="8963" max="8963" width="13.75" style="10" customWidth="1"/>
    <col min="8964" max="8964" width="13.25" style="10" customWidth="1"/>
    <col min="8965" max="8965" width="13.125" style="10" customWidth="1"/>
    <col min="8966" max="8970" width="9" style="10"/>
    <col min="8971" max="8971" width="8.5" style="10" bestFit="1" customWidth="1"/>
    <col min="8972" max="9216" width="9" style="10"/>
    <col min="9217" max="9217" width="20.625" style="10" customWidth="1"/>
    <col min="9218" max="9218" width="20.125" style="10" customWidth="1"/>
    <col min="9219" max="9219" width="13.75" style="10" customWidth="1"/>
    <col min="9220" max="9220" width="13.25" style="10" customWidth="1"/>
    <col min="9221" max="9221" width="13.125" style="10" customWidth="1"/>
    <col min="9222" max="9226" width="9" style="10"/>
    <col min="9227" max="9227" width="8.5" style="10" bestFit="1" customWidth="1"/>
    <col min="9228" max="9472" width="9" style="10"/>
    <col min="9473" max="9473" width="20.625" style="10" customWidth="1"/>
    <col min="9474" max="9474" width="20.125" style="10" customWidth="1"/>
    <col min="9475" max="9475" width="13.75" style="10" customWidth="1"/>
    <col min="9476" max="9476" width="13.25" style="10" customWidth="1"/>
    <col min="9477" max="9477" width="13.125" style="10" customWidth="1"/>
    <col min="9478" max="9482" width="9" style="10"/>
    <col min="9483" max="9483" width="8.5" style="10" bestFit="1" customWidth="1"/>
    <col min="9484" max="9728" width="9" style="10"/>
    <col min="9729" max="9729" width="20.625" style="10" customWidth="1"/>
    <col min="9730" max="9730" width="20.125" style="10" customWidth="1"/>
    <col min="9731" max="9731" width="13.75" style="10" customWidth="1"/>
    <col min="9732" max="9732" width="13.25" style="10" customWidth="1"/>
    <col min="9733" max="9733" width="13.125" style="10" customWidth="1"/>
    <col min="9734" max="9738" width="9" style="10"/>
    <col min="9739" max="9739" width="8.5" style="10" bestFit="1" customWidth="1"/>
    <col min="9740" max="9984" width="9" style="10"/>
    <col min="9985" max="9985" width="20.625" style="10" customWidth="1"/>
    <col min="9986" max="9986" width="20.125" style="10" customWidth="1"/>
    <col min="9987" max="9987" width="13.75" style="10" customWidth="1"/>
    <col min="9988" max="9988" width="13.25" style="10" customWidth="1"/>
    <col min="9989" max="9989" width="13.125" style="10" customWidth="1"/>
    <col min="9990" max="9994" width="9" style="10"/>
    <col min="9995" max="9995" width="8.5" style="10" bestFit="1" customWidth="1"/>
    <col min="9996" max="10240" width="9" style="10"/>
    <col min="10241" max="10241" width="20.625" style="10" customWidth="1"/>
    <col min="10242" max="10242" width="20.125" style="10" customWidth="1"/>
    <col min="10243" max="10243" width="13.75" style="10" customWidth="1"/>
    <col min="10244" max="10244" width="13.25" style="10" customWidth="1"/>
    <col min="10245" max="10245" width="13.125" style="10" customWidth="1"/>
    <col min="10246" max="10250" width="9" style="10"/>
    <col min="10251" max="10251" width="8.5" style="10" bestFit="1" customWidth="1"/>
    <col min="10252" max="10496" width="9" style="10"/>
    <col min="10497" max="10497" width="20.625" style="10" customWidth="1"/>
    <col min="10498" max="10498" width="20.125" style="10" customWidth="1"/>
    <col min="10499" max="10499" width="13.75" style="10" customWidth="1"/>
    <col min="10500" max="10500" width="13.25" style="10" customWidth="1"/>
    <col min="10501" max="10501" width="13.125" style="10" customWidth="1"/>
    <col min="10502" max="10506" width="9" style="10"/>
    <col min="10507" max="10507" width="8.5" style="10" bestFit="1" customWidth="1"/>
    <col min="10508" max="10752" width="9" style="10"/>
    <col min="10753" max="10753" width="20.625" style="10" customWidth="1"/>
    <col min="10754" max="10754" width="20.125" style="10" customWidth="1"/>
    <col min="10755" max="10755" width="13.75" style="10" customWidth="1"/>
    <col min="10756" max="10756" width="13.25" style="10" customWidth="1"/>
    <col min="10757" max="10757" width="13.125" style="10" customWidth="1"/>
    <col min="10758" max="10762" width="9" style="10"/>
    <col min="10763" max="10763" width="8.5" style="10" bestFit="1" customWidth="1"/>
    <col min="10764" max="11008" width="9" style="10"/>
    <col min="11009" max="11009" width="20.625" style="10" customWidth="1"/>
    <col min="11010" max="11010" width="20.125" style="10" customWidth="1"/>
    <col min="11011" max="11011" width="13.75" style="10" customWidth="1"/>
    <col min="11012" max="11012" width="13.25" style="10" customWidth="1"/>
    <col min="11013" max="11013" width="13.125" style="10" customWidth="1"/>
    <col min="11014" max="11018" width="9" style="10"/>
    <col min="11019" max="11019" width="8.5" style="10" bestFit="1" customWidth="1"/>
    <col min="11020" max="11264" width="9" style="10"/>
    <col min="11265" max="11265" width="20.625" style="10" customWidth="1"/>
    <col min="11266" max="11266" width="20.125" style="10" customWidth="1"/>
    <col min="11267" max="11267" width="13.75" style="10" customWidth="1"/>
    <col min="11268" max="11268" width="13.25" style="10" customWidth="1"/>
    <col min="11269" max="11269" width="13.125" style="10" customWidth="1"/>
    <col min="11270" max="11274" width="9" style="10"/>
    <col min="11275" max="11275" width="8.5" style="10" bestFit="1" customWidth="1"/>
    <col min="11276" max="11520" width="9" style="10"/>
    <col min="11521" max="11521" width="20.625" style="10" customWidth="1"/>
    <col min="11522" max="11522" width="20.125" style="10" customWidth="1"/>
    <col min="11523" max="11523" width="13.75" style="10" customWidth="1"/>
    <col min="11524" max="11524" width="13.25" style="10" customWidth="1"/>
    <col min="11525" max="11525" width="13.125" style="10" customWidth="1"/>
    <col min="11526" max="11530" width="9" style="10"/>
    <col min="11531" max="11531" width="8.5" style="10" bestFit="1" customWidth="1"/>
    <col min="11532" max="11776" width="9" style="10"/>
    <col min="11777" max="11777" width="20.625" style="10" customWidth="1"/>
    <col min="11778" max="11778" width="20.125" style="10" customWidth="1"/>
    <col min="11779" max="11779" width="13.75" style="10" customWidth="1"/>
    <col min="11780" max="11780" width="13.25" style="10" customWidth="1"/>
    <col min="11781" max="11781" width="13.125" style="10" customWidth="1"/>
    <col min="11782" max="11786" width="9" style="10"/>
    <col min="11787" max="11787" width="8.5" style="10" bestFit="1" customWidth="1"/>
    <col min="11788" max="12032" width="9" style="10"/>
    <col min="12033" max="12033" width="20.625" style="10" customWidth="1"/>
    <col min="12034" max="12034" width="20.125" style="10" customWidth="1"/>
    <col min="12035" max="12035" width="13.75" style="10" customWidth="1"/>
    <col min="12036" max="12036" width="13.25" style="10" customWidth="1"/>
    <col min="12037" max="12037" width="13.125" style="10" customWidth="1"/>
    <col min="12038" max="12042" width="9" style="10"/>
    <col min="12043" max="12043" width="8.5" style="10" bestFit="1" customWidth="1"/>
    <col min="12044" max="12288" width="9" style="10"/>
    <col min="12289" max="12289" width="20.625" style="10" customWidth="1"/>
    <col min="12290" max="12290" width="20.125" style="10" customWidth="1"/>
    <col min="12291" max="12291" width="13.75" style="10" customWidth="1"/>
    <col min="12292" max="12292" width="13.25" style="10" customWidth="1"/>
    <col min="12293" max="12293" width="13.125" style="10" customWidth="1"/>
    <col min="12294" max="12298" width="9" style="10"/>
    <col min="12299" max="12299" width="8.5" style="10" bestFit="1" customWidth="1"/>
    <col min="12300" max="12544" width="9" style="10"/>
    <col min="12545" max="12545" width="20.625" style="10" customWidth="1"/>
    <col min="12546" max="12546" width="20.125" style="10" customWidth="1"/>
    <col min="12547" max="12547" width="13.75" style="10" customWidth="1"/>
    <col min="12548" max="12548" width="13.25" style="10" customWidth="1"/>
    <col min="12549" max="12549" width="13.125" style="10" customWidth="1"/>
    <col min="12550" max="12554" width="9" style="10"/>
    <col min="12555" max="12555" width="8.5" style="10" bestFit="1" customWidth="1"/>
    <col min="12556" max="12800" width="9" style="10"/>
    <col min="12801" max="12801" width="20.625" style="10" customWidth="1"/>
    <col min="12802" max="12802" width="20.125" style="10" customWidth="1"/>
    <col min="12803" max="12803" width="13.75" style="10" customWidth="1"/>
    <col min="12804" max="12804" width="13.25" style="10" customWidth="1"/>
    <col min="12805" max="12805" width="13.125" style="10" customWidth="1"/>
    <col min="12806" max="12810" width="9" style="10"/>
    <col min="12811" max="12811" width="8.5" style="10" bestFit="1" customWidth="1"/>
    <col min="12812" max="13056" width="9" style="10"/>
    <col min="13057" max="13057" width="20.625" style="10" customWidth="1"/>
    <col min="13058" max="13058" width="20.125" style="10" customWidth="1"/>
    <col min="13059" max="13059" width="13.75" style="10" customWidth="1"/>
    <col min="13060" max="13060" width="13.25" style="10" customWidth="1"/>
    <col min="13061" max="13061" width="13.125" style="10" customWidth="1"/>
    <col min="13062" max="13066" width="9" style="10"/>
    <col min="13067" max="13067" width="8.5" style="10" bestFit="1" customWidth="1"/>
    <col min="13068" max="13312" width="9" style="10"/>
    <col min="13313" max="13313" width="20.625" style="10" customWidth="1"/>
    <col min="13314" max="13314" width="20.125" style="10" customWidth="1"/>
    <col min="13315" max="13315" width="13.75" style="10" customWidth="1"/>
    <col min="13316" max="13316" width="13.25" style="10" customWidth="1"/>
    <col min="13317" max="13317" width="13.125" style="10" customWidth="1"/>
    <col min="13318" max="13322" width="9" style="10"/>
    <col min="13323" max="13323" width="8.5" style="10" bestFit="1" customWidth="1"/>
    <col min="13324" max="13568" width="9" style="10"/>
    <col min="13569" max="13569" width="20.625" style="10" customWidth="1"/>
    <col min="13570" max="13570" width="20.125" style="10" customWidth="1"/>
    <col min="13571" max="13571" width="13.75" style="10" customWidth="1"/>
    <col min="13572" max="13572" width="13.25" style="10" customWidth="1"/>
    <col min="13573" max="13573" width="13.125" style="10" customWidth="1"/>
    <col min="13574" max="13578" width="9" style="10"/>
    <col min="13579" max="13579" width="8.5" style="10" bestFit="1" customWidth="1"/>
    <col min="13580" max="13824" width="9" style="10"/>
    <col min="13825" max="13825" width="20.625" style="10" customWidth="1"/>
    <col min="13826" max="13826" width="20.125" style="10" customWidth="1"/>
    <col min="13827" max="13827" width="13.75" style="10" customWidth="1"/>
    <col min="13828" max="13828" width="13.25" style="10" customWidth="1"/>
    <col min="13829" max="13829" width="13.125" style="10" customWidth="1"/>
    <col min="13830" max="13834" width="9" style="10"/>
    <col min="13835" max="13835" width="8.5" style="10" bestFit="1" customWidth="1"/>
    <col min="13836" max="14080" width="9" style="10"/>
    <col min="14081" max="14081" width="20.625" style="10" customWidth="1"/>
    <col min="14082" max="14082" width="20.125" style="10" customWidth="1"/>
    <col min="14083" max="14083" width="13.75" style="10" customWidth="1"/>
    <col min="14084" max="14084" width="13.25" style="10" customWidth="1"/>
    <col min="14085" max="14085" width="13.125" style="10" customWidth="1"/>
    <col min="14086" max="14090" width="9" style="10"/>
    <col min="14091" max="14091" width="8.5" style="10" bestFit="1" customWidth="1"/>
    <col min="14092" max="14336" width="9" style="10"/>
    <col min="14337" max="14337" width="20.625" style="10" customWidth="1"/>
    <col min="14338" max="14338" width="20.125" style="10" customWidth="1"/>
    <col min="14339" max="14339" width="13.75" style="10" customWidth="1"/>
    <col min="14340" max="14340" width="13.25" style="10" customWidth="1"/>
    <col min="14341" max="14341" width="13.125" style="10" customWidth="1"/>
    <col min="14342" max="14346" width="9" style="10"/>
    <col min="14347" max="14347" width="8.5" style="10" bestFit="1" customWidth="1"/>
    <col min="14348" max="14592" width="9" style="10"/>
    <col min="14593" max="14593" width="20.625" style="10" customWidth="1"/>
    <col min="14594" max="14594" width="20.125" style="10" customWidth="1"/>
    <col min="14595" max="14595" width="13.75" style="10" customWidth="1"/>
    <col min="14596" max="14596" width="13.25" style="10" customWidth="1"/>
    <col min="14597" max="14597" width="13.125" style="10" customWidth="1"/>
    <col min="14598" max="14602" width="9" style="10"/>
    <col min="14603" max="14603" width="8.5" style="10" bestFit="1" customWidth="1"/>
    <col min="14604" max="14848" width="9" style="10"/>
    <col min="14849" max="14849" width="20.625" style="10" customWidth="1"/>
    <col min="14850" max="14850" width="20.125" style="10" customWidth="1"/>
    <col min="14851" max="14851" width="13.75" style="10" customWidth="1"/>
    <col min="14852" max="14852" width="13.25" style="10" customWidth="1"/>
    <col min="14853" max="14853" width="13.125" style="10" customWidth="1"/>
    <col min="14854" max="14858" width="9" style="10"/>
    <col min="14859" max="14859" width="8.5" style="10" bestFit="1" customWidth="1"/>
    <col min="14860" max="15104" width="9" style="10"/>
    <col min="15105" max="15105" width="20.625" style="10" customWidth="1"/>
    <col min="15106" max="15106" width="20.125" style="10" customWidth="1"/>
    <col min="15107" max="15107" width="13.75" style="10" customWidth="1"/>
    <col min="15108" max="15108" width="13.25" style="10" customWidth="1"/>
    <col min="15109" max="15109" width="13.125" style="10" customWidth="1"/>
    <col min="15110" max="15114" width="9" style="10"/>
    <col min="15115" max="15115" width="8.5" style="10" bestFit="1" customWidth="1"/>
    <col min="15116" max="15360" width="9" style="10"/>
    <col min="15361" max="15361" width="20.625" style="10" customWidth="1"/>
    <col min="15362" max="15362" width="20.125" style="10" customWidth="1"/>
    <col min="15363" max="15363" width="13.75" style="10" customWidth="1"/>
    <col min="15364" max="15364" width="13.25" style="10" customWidth="1"/>
    <col min="15365" max="15365" width="13.125" style="10" customWidth="1"/>
    <col min="15366" max="15370" width="9" style="10"/>
    <col min="15371" max="15371" width="8.5" style="10" bestFit="1" customWidth="1"/>
    <col min="15372" max="15616" width="9" style="10"/>
    <col min="15617" max="15617" width="20.625" style="10" customWidth="1"/>
    <col min="15618" max="15618" width="20.125" style="10" customWidth="1"/>
    <col min="15619" max="15619" width="13.75" style="10" customWidth="1"/>
    <col min="15620" max="15620" width="13.25" style="10" customWidth="1"/>
    <col min="15621" max="15621" width="13.125" style="10" customWidth="1"/>
    <col min="15622" max="15626" width="9" style="10"/>
    <col min="15627" max="15627" width="8.5" style="10" bestFit="1" customWidth="1"/>
    <col min="15628" max="15872" width="9" style="10"/>
    <col min="15873" max="15873" width="20.625" style="10" customWidth="1"/>
    <col min="15874" max="15874" width="20.125" style="10" customWidth="1"/>
    <col min="15875" max="15875" width="13.75" style="10" customWidth="1"/>
    <col min="15876" max="15876" width="13.25" style="10" customWidth="1"/>
    <col min="15877" max="15877" width="13.125" style="10" customWidth="1"/>
    <col min="15878" max="15882" width="9" style="10"/>
    <col min="15883" max="15883" width="8.5" style="10" bestFit="1" customWidth="1"/>
    <col min="15884" max="16128" width="9" style="10"/>
    <col min="16129" max="16129" width="20.625" style="10" customWidth="1"/>
    <col min="16130" max="16130" width="20.125" style="10" customWidth="1"/>
    <col min="16131" max="16131" width="13.75" style="10" customWidth="1"/>
    <col min="16132" max="16132" width="13.25" style="10" customWidth="1"/>
    <col min="16133" max="16133" width="13.125" style="10" customWidth="1"/>
    <col min="16134" max="16138" width="9" style="10"/>
    <col min="16139" max="16139" width="8.5" style="10" bestFit="1" customWidth="1"/>
    <col min="16140" max="16384" width="9" style="10"/>
  </cols>
  <sheetData>
    <row r="1" spans="1:9" x14ac:dyDescent="0.25">
      <c r="A1" s="188"/>
      <c r="B1" s="189"/>
      <c r="C1" s="949"/>
      <c r="D1" s="949"/>
      <c r="E1" s="949"/>
      <c r="F1" s="189"/>
    </row>
    <row r="2" spans="1:9" x14ac:dyDescent="0.25">
      <c r="A2" s="188"/>
      <c r="B2" s="189"/>
      <c r="C2" s="949"/>
      <c r="D2" s="949"/>
      <c r="E2" s="949"/>
      <c r="F2" s="189"/>
    </row>
    <row r="3" spans="1:9" x14ac:dyDescent="0.25">
      <c r="A3" s="188"/>
      <c r="B3" s="189"/>
      <c r="C3" s="949"/>
      <c r="D3" s="949"/>
      <c r="E3" s="949"/>
      <c r="F3" s="189"/>
    </row>
    <row r="4" spans="1:9" x14ac:dyDescent="0.25">
      <c r="A4" s="188"/>
      <c r="B4" s="189"/>
      <c r="C4" s="949"/>
      <c r="D4" s="949"/>
      <c r="E4" s="949"/>
      <c r="F4" s="189"/>
    </row>
    <row r="5" spans="1:9" x14ac:dyDescent="0.25">
      <c r="A5" s="188"/>
      <c r="B5" s="189"/>
      <c r="C5" s="949"/>
      <c r="D5" s="949"/>
      <c r="E5" s="949"/>
      <c r="F5" s="189"/>
    </row>
    <row r="6" spans="1:9" x14ac:dyDescent="0.25">
      <c r="A6" s="188"/>
      <c r="B6" s="189"/>
      <c r="C6" s="949"/>
      <c r="D6" s="949"/>
      <c r="E6" s="949"/>
      <c r="F6" s="189"/>
    </row>
    <row r="7" spans="1:9" x14ac:dyDescent="0.25">
      <c r="A7" s="188"/>
      <c r="B7" s="189"/>
      <c r="C7" s="949"/>
      <c r="D7" s="949"/>
      <c r="E7" s="949"/>
      <c r="F7" s="189"/>
    </row>
    <row r="8" spans="1:9" ht="9" customHeight="1" x14ac:dyDescent="0.25">
      <c r="A8" s="188"/>
      <c r="B8" s="189"/>
      <c r="C8" s="189"/>
      <c r="D8" s="189"/>
      <c r="E8" s="189"/>
      <c r="F8" s="189"/>
    </row>
    <row r="9" spans="1:9" s="195" customFormat="1" ht="15" customHeight="1" x14ac:dyDescent="0.25">
      <c r="A9" s="190" t="s">
        <v>497</v>
      </c>
      <c r="B9" s="190"/>
      <c r="C9" s="190"/>
      <c r="D9" s="190"/>
      <c r="E9" s="190"/>
      <c r="F9" s="191"/>
      <c r="G9" s="192"/>
      <c r="H9" s="193"/>
      <c r="I9" s="194"/>
    </row>
    <row r="10" spans="1:9" s="195" customFormat="1" ht="15" customHeight="1" x14ac:dyDescent="0.25">
      <c r="A10" s="190" t="s">
        <v>500</v>
      </c>
      <c r="B10" s="190"/>
      <c r="C10" s="190"/>
      <c r="D10" s="190"/>
      <c r="E10" s="190"/>
      <c r="F10" s="191"/>
      <c r="G10" s="192"/>
      <c r="H10" s="192"/>
      <c r="I10" s="192"/>
    </row>
    <row r="11" spans="1:9" s="195" customFormat="1" ht="15" customHeight="1" x14ac:dyDescent="0.25">
      <c r="A11" s="190" t="s">
        <v>498</v>
      </c>
      <c r="B11" s="190"/>
      <c r="C11" s="190"/>
      <c r="D11" s="190"/>
      <c r="E11" s="190"/>
      <c r="F11" s="196"/>
      <c r="G11" s="197"/>
      <c r="H11" s="197"/>
      <c r="I11" s="198"/>
    </row>
    <row r="12" spans="1:9" x14ac:dyDescent="0.25">
      <c r="A12" s="190" t="s">
        <v>499</v>
      </c>
      <c r="B12" s="190"/>
      <c r="C12" s="190"/>
      <c r="D12" s="190"/>
      <c r="E12" s="190"/>
      <c r="F12" s="189"/>
    </row>
    <row r="13" spans="1:9" x14ac:dyDescent="0.25">
      <c r="A13" s="950"/>
      <c r="B13" s="950"/>
      <c r="C13" s="950"/>
      <c r="D13" s="950"/>
      <c r="E13" s="950"/>
      <c r="F13" s="189"/>
    </row>
    <row r="14" spans="1:9" x14ac:dyDescent="0.25">
      <c r="A14" s="951" t="s">
        <v>451</v>
      </c>
      <c r="B14" s="951"/>
      <c r="C14" s="952"/>
      <c r="D14" s="952"/>
      <c r="E14" s="952"/>
    </row>
    <row r="15" spans="1:9" x14ac:dyDescent="0.25">
      <c r="A15" s="199"/>
      <c r="B15" s="199"/>
      <c r="C15" s="200"/>
      <c r="D15" s="200"/>
      <c r="E15" s="200"/>
    </row>
    <row r="16" spans="1:9" x14ac:dyDescent="0.25">
      <c r="A16" s="200" t="s">
        <v>74</v>
      </c>
      <c r="B16" s="200"/>
      <c r="C16" s="200"/>
      <c r="D16" s="200"/>
      <c r="E16" s="200"/>
    </row>
    <row r="17" spans="1:5" x14ac:dyDescent="0.25">
      <c r="A17" s="953" t="s">
        <v>75</v>
      </c>
      <c r="B17" s="953"/>
      <c r="C17" s="954"/>
      <c r="D17" s="954"/>
      <c r="E17" s="954"/>
    </row>
    <row r="18" spans="1:5" x14ac:dyDescent="0.25">
      <c r="A18" s="201" t="s">
        <v>76</v>
      </c>
      <c r="B18" s="202"/>
      <c r="C18" s="201"/>
      <c r="D18" s="201"/>
      <c r="E18" s="201"/>
    </row>
    <row r="19" spans="1:5" x14ac:dyDescent="0.25">
      <c r="A19" s="201" t="s">
        <v>77</v>
      </c>
      <c r="B19" s="203" t="str">
        <f>B35</f>
        <v>ADMINISTRAÇÃO CENTRAL</v>
      </c>
      <c r="C19" s="200"/>
      <c r="D19" s="203"/>
      <c r="E19" s="201"/>
    </row>
    <row r="20" spans="1:5" x14ac:dyDescent="0.25">
      <c r="A20" s="201" t="s">
        <v>78</v>
      </c>
      <c r="B20" s="203" t="str">
        <f>B38</f>
        <v>DESPESAS FINANCEIRAS</v>
      </c>
      <c r="C20" s="200"/>
      <c r="D20" s="203"/>
      <c r="E20" s="201"/>
    </row>
    <row r="21" spans="1:5" x14ac:dyDescent="0.25">
      <c r="A21" s="201" t="s">
        <v>79</v>
      </c>
      <c r="B21" s="203" t="str">
        <f>B41</f>
        <v>SEGURO, RISCO E GARANTIA DO EMPREENDIMENTO</v>
      </c>
      <c r="C21" s="200"/>
      <c r="D21" s="203"/>
      <c r="E21" s="201"/>
    </row>
    <row r="22" spans="1:5" x14ac:dyDescent="0.25">
      <c r="A22" s="201" t="s">
        <v>63</v>
      </c>
      <c r="B22" s="203" t="str">
        <f>B45</f>
        <v>LUCRO</v>
      </c>
      <c r="C22" s="200"/>
      <c r="D22" s="203"/>
      <c r="E22" s="201"/>
    </row>
    <row r="23" spans="1:5" x14ac:dyDescent="0.25">
      <c r="A23" s="201" t="s">
        <v>80</v>
      </c>
      <c r="B23" s="203" t="str">
        <f>B48</f>
        <v>TRIBUTOS</v>
      </c>
      <c r="C23" s="200"/>
      <c r="D23" s="203"/>
      <c r="E23" s="201"/>
    </row>
    <row r="24" spans="1:5" hidden="1" x14ac:dyDescent="0.25">
      <c r="A24" s="948" t="s">
        <v>452</v>
      </c>
      <c r="B24" s="948"/>
      <c r="C24" s="948"/>
      <c r="D24" s="948"/>
      <c r="E24" s="948"/>
    </row>
    <row r="25" spans="1:5" hidden="1" x14ac:dyDescent="0.25">
      <c r="A25" s="948" t="s">
        <v>453</v>
      </c>
      <c r="B25" s="948"/>
      <c r="C25" s="204" t="s">
        <v>454</v>
      </c>
      <c r="D25" s="204" t="s">
        <v>455</v>
      </c>
      <c r="E25" s="204" t="s">
        <v>456</v>
      </c>
    </row>
    <row r="26" spans="1:5" hidden="1" x14ac:dyDescent="0.25">
      <c r="A26" s="947" t="s">
        <v>457</v>
      </c>
      <c r="B26" s="947"/>
      <c r="C26" s="205">
        <v>3.8</v>
      </c>
      <c r="D26" s="205">
        <v>4.01</v>
      </c>
      <c r="E26" s="205">
        <v>4.67</v>
      </c>
    </row>
    <row r="27" spans="1:5" hidden="1" x14ac:dyDescent="0.25">
      <c r="A27" s="947" t="s">
        <v>458</v>
      </c>
      <c r="B27" s="947"/>
      <c r="C27" s="205">
        <v>0.32</v>
      </c>
      <c r="D27" s="205">
        <v>0.4</v>
      </c>
      <c r="E27" s="205">
        <v>0.74</v>
      </c>
    </row>
    <row r="28" spans="1:5" hidden="1" x14ac:dyDescent="0.25">
      <c r="A28" s="947" t="s">
        <v>459</v>
      </c>
      <c r="B28" s="947"/>
      <c r="C28" s="205">
        <v>0.5</v>
      </c>
      <c r="D28" s="205">
        <v>0.56000000000000005</v>
      </c>
      <c r="E28" s="205">
        <v>0.97</v>
      </c>
    </row>
    <row r="29" spans="1:5" hidden="1" x14ac:dyDescent="0.25">
      <c r="A29" s="947" t="s">
        <v>81</v>
      </c>
      <c r="B29" s="947"/>
      <c r="C29" s="205">
        <v>1.02</v>
      </c>
      <c r="D29" s="205">
        <v>1.1100000000000001</v>
      </c>
      <c r="E29" s="205">
        <v>1.21</v>
      </c>
    </row>
    <row r="30" spans="1:5" hidden="1" x14ac:dyDescent="0.25">
      <c r="A30" s="947" t="s">
        <v>460</v>
      </c>
      <c r="B30" s="947"/>
      <c r="C30" s="205">
        <v>6.64</v>
      </c>
      <c r="D30" s="205">
        <v>7.3</v>
      </c>
      <c r="E30" s="205">
        <v>8.69</v>
      </c>
    </row>
    <row r="31" spans="1:5" hidden="1" x14ac:dyDescent="0.25">
      <c r="A31" s="947" t="s">
        <v>461</v>
      </c>
      <c r="B31" s="947"/>
      <c r="C31" s="941" t="s">
        <v>462</v>
      </c>
      <c r="D31" s="942"/>
      <c r="E31" s="943"/>
    </row>
    <row r="32" spans="1:5" x14ac:dyDescent="0.25">
      <c r="A32" s="11"/>
      <c r="B32" s="11"/>
      <c r="C32" s="11"/>
      <c r="D32" s="11"/>
      <c r="E32" s="11"/>
    </row>
    <row r="33" spans="1:11" x14ac:dyDescent="0.25">
      <c r="A33" s="12" t="s">
        <v>41</v>
      </c>
      <c r="B33" s="944" t="s">
        <v>82</v>
      </c>
      <c r="C33" s="945"/>
      <c r="D33" s="946"/>
      <c r="E33" s="12" t="s">
        <v>83</v>
      </c>
    </row>
    <row r="34" spans="1:11" x14ac:dyDescent="0.25">
      <c r="A34" s="13"/>
      <c r="B34" s="14"/>
      <c r="C34" s="14"/>
      <c r="D34" s="14"/>
      <c r="E34" s="206"/>
    </row>
    <row r="35" spans="1:11" x14ac:dyDescent="0.25">
      <c r="A35" s="15" t="s">
        <v>77</v>
      </c>
      <c r="B35" s="940" t="s">
        <v>84</v>
      </c>
      <c r="C35" s="940"/>
      <c r="D35" s="940"/>
      <c r="E35" s="207"/>
      <c r="G35" s="16"/>
    </row>
    <row r="36" spans="1:11" x14ac:dyDescent="0.25">
      <c r="A36" s="17"/>
      <c r="B36" s="939" t="s">
        <v>85</v>
      </c>
      <c r="C36" s="939"/>
      <c r="D36" s="939"/>
      <c r="E36" s="18">
        <v>3.7999999999999999E-2</v>
      </c>
      <c r="G36" s="16"/>
      <c r="K36" s="19"/>
    </row>
    <row r="37" spans="1:11" x14ac:dyDescent="0.25">
      <c r="A37" s="17"/>
      <c r="B37" s="20"/>
      <c r="C37" s="936" t="s">
        <v>86</v>
      </c>
      <c r="D37" s="936"/>
      <c r="E37" s="21">
        <f>SUM(E36)</f>
        <v>3.7999999999999999E-2</v>
      </c>
      <c r="G37" s="16"/>
      <c r="K37" s="19"/>
    </row>
    <row r="38" spans="1:11" x14ac:dyDescent="0.25">
      <c r="A38" s="15" t="s">
        <v>78</v>
      </c>
      <c r="B38" s="940" t="s">
        <v>87</v>
      </c>
      <c r="C38" s="940"/>
      <c r="D38" s="940"/>
      <c r="E38" s="207"/>
      <c r="G38" s="16"/>
      <c r="K38" s="19"/>
    </row>
    <row r="39" spans="1:11" x14ac:dyDescent="0.25">
      <c r="A39" s="17"/>
      <c r="B39" s="939" t="s">
        <v>81</v>
      </c>
      <c r="C39" s="939"/>
      <c r="D39" s="939"/>
      <c r="E39" s="18">
        <v>1.0200000000000001E-2</v>
      </c>
      <c r="K39" s="19"/>
    </row>
    <row r="40" spans="1:11" x14ac:dyDescent="0.25">
      <c r="A40" s="17"/>
      <c r="B40" s="20"/>
      <c r="C40" s="936" t="s">
        <v>88</v>
      </c>
      <c r="D40" s="936"/>
      <c r="E40" s="21">
        <f>SUM(E39)</f>
        <v>1.0200000000000001E-2</v>
      </c>
      <c r="K40" s="19"/>
    </row>
    <row r="41" spans="1:11" x14ac:dyDescent="0.25">
      <c r="A41" s="15" t="s">
        <v>89</v>
      </c>
      <c r="B41" s="940" t="s">
        <v>90</v>
      </c>
      <c r="C41" s="940"/>
      <c r="D41" s="940"/>
      <c r="E41" s="207"/>
      <c r="K41" s="19"/>
    </row>
    <row r="42" spans="1:11" x14ac:dyDescent="0.25">
      <c r="A42" s="17"/>
      <c r="B42" s="939" t="s">
        <v>463</v>
      </c>
      <c r="C42" s="939"/>
      <c r="D42" s="939"/>
      <c r="E42" s="22">
        <v>3.5000000000000001E-3</v>
      </c>
      <c r="K42" s="19"/>
    </row>
    <row r="43" spans="1:11" x14ac:dyDescent="0.25">
      <c r="A43" s="17"/>
      <c r="B43" s="107" t="s">
        <v>91</v>
      </c>
      <c r="C43" s="107"/>
      <c r="D43" s="107"/>
      <c r="E43" s="22">
        <v>5.0000000000000001E-3</v>
      </c>
      <c r="K43" s="19"/>
    </row>
    <row r="44" spans="1:11" x14ac:dyDescent="0.25">
      <c r="A44" s="17"/>
      <c r="B44" s="20"/>
      <c r="C44" s="936" t="s">
        <v>92</v>
      </c>
      <c r="D44" s="936"/>
      <c r="E44" s="21">
        <f>SUM(E42:E43)</f>
        <v>8.5000000000000006E-3</v>
      </c>
      <c r="K44" s="19"/>
    </row>
    <row r="45" spans="1:11" x14ac:dyDescent="0.25">
      <c r="A45" s="15" t="s">
        <v>63</v>
      </c>
      <c r="B45" s="940" t="s">
        <v>93</v>
      </c>
      <c r="C45" s="940"/>
      <c r="D45" s="940"/>
      <c r="E45" s="207"/>
      <c r="K45" s="19"/>
    </row>
    <row r="46" spans="1:11" x14ac:dyDescent="0.25">
      <c r="A46" s="17"/>
      <c r="B46" s="939" t="s">
        <v>94</v>
      </c>
      <c r="C46" s="939"/>
      <c r="D46" s="939"/>
      <c r="E46" s="18">
        <v>6.6400000000000001E-2</v>
      </c>
      <c r="K46" s="19"/>
    </row>
    <row r="47" spans="1:11" x14ac:dyDescent="0.25">
      <c r="A47" s="17"/>
      <c r="B47" s="20"/>
      <c r="C47" s="936" t="s">
        <v>95</v>
      </c>
      <c r="D47" s="936"/>
      <c r="E47" s="21">
        <f>SUM(E46)</f>
        <v>6.6400000000000001E-2</v>
      </c>
      <c r="K47" s="19"/>
    </row>
    <row r="48" spans="1:11" x14ac:dyDescent="0.25">
      <c r="A48" s="15" t="s">
        <v>80</v>
      </c>
      <c r="B48" s="940" t="s">
        <v>96</v>
      </c>
      <c r="C48" s="940"/>
      <c r="D48" s="940"/>
      <c r="E48" s="207"/>
      <c r="K48" s="19"/>
    </row>
    <row r="49" spans="1:11" x14ac:dyDescent="0.25">
      <c r="A49" s="17"/>
      <c r="B49" s="939" t="s">
        <v>97</v>
      </c>
      <c r="C49" s="939"/>
      <c r="D49" s="939"/>
      <c r="E49" s="22">
        <v>6.4999999999999997E-3</v>
      </c>
      <c r="K49" s="19"/>
    </row>
    <row r="50" spans="1:11" x14ac:dyDescent="0.25">
      <c r="A50" s="17"/>
      <c r="B50" s="939" t="s">
        <v>98</v>
      </c>
      <c r="C50" s="939"/>
      <c r="D50" s="939"/>
      <c r="E50" s="22">
        <v>0.03</v>
      </c>
      <c r="K50" s="19"/>
    </row>
    <row r="51" spans="1:11" x14ac:dyDescent="0.25">
      <c r="A51" s="17"/>
      <c r="B51" s="939" t="s">
        <v>99</v>
      </c>
      <c r="C51" s="939"/>
      <c r="D51" s="939"/>
      <c r="E51" s="22">
        <v>0.05</v>
      </c>
      <c r="K51" s="19"/>
    </row>
    <row r="52" spans="1:11" x14ac:dyDescent="0.25">
      <c r="A52" s="17"/>
      <c r="B52" s="107" t="s">
        <v>100</v>
      </c>
      <c r="C52" s="107"/>
      <c r="D52" s="107"/>
      <c r="E52" s="22">
        <v>0</v>
      </c>
      <c r="K52" s="19"/>
    </row>
    <row r="53" spans="1:11" x14ac:dyDescent="0.25">
      <c r="A53" s="17"/>
      <c r="B53" s="20"/>
      <c r="C53" s="936" t="s">
        <v>101</v>
      </c>
      <c r="D53" s="936"/>
      <c r="E53" s="21">
        <f>SUM(E49:E52)</f>
        <v>8.6499999999999994E-2</v>
      </c>
      <c r="K53" s="19"/>
    </row>
    <row r="54" spans="1:11" x14ac:dyDescent="0.25">
      <c r="A54" s="17"/>
      <c r="B54" s="20"/>
      <c r="C54" s="23"/>
      <c r="D54" s="23"/>
      <c r="E54" s="208"/>
    </row>
    <row r="55" spans="1:11" x14ac:dyDescent="0.25">
      <c r="A55" s="937" t="s">
        <v>102</v>
      </c>
      <c r="B55" s="938"/>
      <c r="C55" s="938"/>
      <c r="D55" s="938"/>
      <c r="E55" s="24">
        <f>(((1+E37+E42+E43)*(1+E40)*(1+E47))/(1-E53))-1</f>
        <v>0.23412224796934877</v>
      </c>
      <c r="K55" s="19"/>
    </row>
    <row r="56" spans="1:11" x14ac:dyDescent="0.25">
      <c r="A56" s="25"/>
      <c r="B56" s="26"/>
      <c r="C56" s="26"/>
      <c r="D56" s="26"/>
      <c r="E56" s="26"/>
    </row>
    <row r="57" spans="1:11" x14ac:dyDescent="0.25">
      <c r="A57" s="27"/>
      <c r="B57" s="26"/>
      <c r="C57" s="26"/>
      <c r="D57" s="26"/>
      <c r="E57" s="26"/>
    </row>
    <row r="58" spans="1:11" x14ac:dyDescent="0.25">
      <c r="A58" s="27"/>
      <c r="B58" s="26"/>
      <c r="C58" s="26"/>
      <c r="D58" s="26"/>
      <c r="E58" s="26"/>
    </row>
  </sheetData>
  <mergeCells count="32">
    <mergeCell ref="A25:B25"/>
    <mergeCell ref="C1:E7"/>
    <mergeCell ref="A13:E13"/>
    <mergeCell ref="A14:E14"/>
    <mergeCell ref="A17:E17"/>
    <mergeCell ref="A24:E24"/>
    <mergeCell ref="A26:B26"/>
    <mergeCell ref="A27:B27"/>
    <mergeCell ref="A28:B28"/>
    <mergeCell ref="A29:B29"/>
    <mergeCell ref="A30:B30"/>
    <mergeCell ref="B45:D45"/>
    <mergeCell ref="C31:E31"/>
    <mergeCell ref="B33:D33"/>
    <mergeCell ref="B35:D35"/>
    <mergeCell ref="B36:D36"/>
    <mergeCell ref="C37:D37"/>
    <mergeCell ref="B38:D38"/>
    <mergeCell ref="A31:B31"/>
    <mergeCell ref="B39:D39"/>
    <mergeCell ref="C40:D40"/>
    <mergeCell ref="B41:D41"/>
    <mergeCell ref="B42:D42"/>
    <mergeCell ref="C44:D44"/>
    <mergeCell ref="C53:D53"/>
    <mergeCell ref="A55:D55"/>
    <mergeCell ref="B46:D46"/>
    <mergeCell ref="C47:D47"/>
    <mergeCell ref="B48:D48"/>
    <mergeCell ref="B49:D49"/>
    <mergeCell ref="B50:D50"/>
    <mergeCell ref="B51:D51"/>
  </mergeCells>
  <printOptions horizontalCentered="1"/>
  <pageMargins left="0.39370078740157483" right="0.39370078740157483" top="0.39370078740157483" bottom="0.78740157480314965" header="0.31496062992125984" footer="0.31496062992125984"/>
  <pageSetup paperSize="9" scale="64" orientation="portrait" r:id="rId1"/>
  <headerFooter>
    <oddFooter>&amp;R&amp;G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1"/>
  <sheetViews>
    <sheetView view="pageBreakPreview" zoomScaleNormal="100" zoomScaleSheetLayoutView="100" workbookViewId="0">
      <selection activeCell="I20" sqref="I20"/>
    </sheetView>
  </sheetViews>
  <sheetFormatPr defaultRowHeight="12.75" x14ac:dyDescent="0.2"/>
  <cols>
    <col min="1" max="1" width="6" style="209" customWidth="1"/>
    <col min="2" max="2" width="28.25" style="209" bestFit="1" customWidth="1"/>
    <col min="3" max="3" width="37.5" style="209" bestFit="1" customWidth="1"/>
    <col min="4" max="4" width="10.625" style="209" bestFit="1" customWidth="1"/>
    <col min="5" max="5" width="10.75" style="209" bestFit="1" customWidth="1"/>
    <col min="6" max="6" width="9" style="209"/>
    <col min="7" max="7" width="14.75" style="209" bestFit="1" customWidth="1"/>
    <col min="8" max="256" width="9" style="209"/>
    <col min="257" max="257" width="6" style="209" customWidth="1"/>
    <col min="258" max="258" width="28.25" style="209" bestFit="1" customWidth="1"/>
    <col min="259" max="259" width="37.5" style="209" bestFit="1" customWidth="1"/>
    <col min="260" max="260" width="10.625" style="209" bestFit="1" customWidth="1"/>
    <col min="261" max="261" width="10.75" style="209" bestFit="1" customWidth="1"/>
    <col min="262" max="262" width="9" style="209"/>
    <col min="263" max="263" width="14.75" style="209" bestFit="1" customWidth="1"/>
    <col min="264" max="512" width="9" style="209"/>
    <col min="513" max="513" width="6" style="209" customWidth="1"/>
    <col min="514" max="514" width="28.25" style="209" bestFit="1" customWidth="1"/>
    <col min="515" max="515" width="37.5" style="209" bestFit="1" customWidth="1"/>
    <col min="516" max="516" width="10.625" style="209" bestFit="1" customWidth="1"/>
    <col min="517" max="517" width="10.75" style="209" bestFit="1" customWidth="1"/>
    <col min="518" max="518" width="9" style="209"/>
    <col min="519" max="519" width="14.75" style="209" bestFit="1" customWidth="1"/>
    <col min="520" max="768" width="9" style="209"/>
    <col min="769" max="769" width="6" style="209" customWidth="1"/>
    <col min="770" max="770" width="28.25" style="209" bestFit="1" customWidth="1"/>
    <col min="771" max="771" width="37.5" style="209" bestFit="1" customWidth="1"/>
    <col min="772" max="772" width="10.625" style="209" bestFit="1" customWidth="1"/>
    <col min="773" max="773" width="10.75" style="209" bestFit="1" customWidth="1"/>
    <col min="774" max="774" width="9" style="209"/>
    <col min="775" max="775" width="14.75" style="209" bestFit="1" customWidth="1"/>
    <col min="776" max="1024" width="9" style="209"/>
    <col min="1025" max="1025" width="6" style="209" customWidth="1"/>
    <col min="1026" max="1026" width="28.25" style="209" bestFit="1" customWidth="1"/>
    <col min="1027" max="1027" width="37.5" style="209" bestFit="1" customWidth="1"/>
    <col min="1028" max="1028" width="10.625" style="209" bestFit="1" customWidth="1"/>
    <col min="1029" max="1029" width="10.75" style="209" bestFit="1" customWidth="1"/>
    <col min="1030" max="1030" width="9" style="209"/>
    <col min="1031" max="1031" width="14.75" style="209" bestFit="1" customWidth="1"/>
    <col min="1032" max="1280" width="9" style="209"/>
    <col min="1281" max="1281" width="6" style="209" customWidth="1"/>
    <col min="1282" max="1282" width="28.25" style="209" bestFit="1" customWidth="1"/>
    <col min="1283" max="1283" width="37.5" style="209" bestFit="1" customWidth="1"/>
    <col min="1284" max="1284" width="10.625" style="209" bestFit="1" customWidth="1"/>
    <col min="1285" max="1285" width="10.75" style="209" bestFit="1" customWidth="1"/>
    <col min="1286" max="1286" width="9" style="209"/>
    <col min="1287" max="1287" width="14.75" style="209" bestFit="1" customWidth="1"/>
    <col min="1288" max="1536" width="9" style="209"/>
    <col min="1537" max="1537" width="6" style="209" customWidth="1"/>
    <col min="1538" max="1538" width="28.25" style="209" bestFit="1" customWidth="1"/>
    <col min="1539" max="1539" width="37.5" style="209" bestFit="1" customWidth="1"/>
    <col min="1540" max="1540" width="10.625" style="209" bestFit="1" customWidth="1"/>
    <col min="1541" max="1541" width="10.75" style="209" bestFit="1" customWidth="1"/>
    <col min="1542" max="1542" width="9" style="209"/>
    <col min="1543" max="1543" width="14.75" style="209" bestFit="1" customWidth="1"/>
    <col min="1544" max="1792" width="9" style="209"/>
    <col min="1793" max="1793" width="6" style="209" customWidth="1"/>
    <col min="1794" max="1794" width="28.25" style="209" bestFit="1" customWidth="1"/>
    <col min="1795" max="1795" width="37.5" style="209" bestFit="1" customWidth="1"/>
    <col min="1796" max="1796" width="10.625" style="209" bestFit="1" customWidth="1"/>
    <col min="1797" max="1797" width="10.75" style="209" bestFit="1" customWidth="1"/>
    <col min="1798" max="1798" width="9" style="209"/>
    <col min="1799" max="1799" width="14.75" style="209" bestFit="1" customWidth="1"/>
    <col min="1800" max="2048" width="9" style="209"/>
    <col min="2049" max="2049" width="6" style="209" customWidth="1"/>
    <col min="2050" max="2050" width="28.25" style="209" bestFit="1" customWidth="1"/>
    <col min="2051" max="2051" width="37.5" style="209" bestFit="1" customWidth="1"/>
    <col min="2052" max="2052" width="10.625" style="209" bestFit="1" customWidth="1"/>
    <col min="2053" max="2053" width="10.75" style="209" bestFit="1" customWidth="1"/>
    <col min="2054" max="2054" width="9" style="209"/>
    <col min="2055" max="2055" width="14.75" style="209" bestFit="1" customWidth="1"/>
    <col min="2056" max="2304" width="9" style="209"/>
    <col min="2305" max="2305" width="6" style="209" customWidth="1"/>
    <col min="2306" max="2306" width="28.25" style="209" bestFit="1" customWidth="1"/>
    <col min="2307" max="2307" width="37.5" style="209" bestFit="1" customWidth="1"/>
    <col min="2308" max="2308" width="10.625" style="209" bestFit="1" customWidth="1"/>
    <col min="2309" max="2309" width="10.75" style="209" bestFit="1" customWidth="1"/>
    <col min="2310" max="2310" width="9" style="209"/>
    <col min="2311" max="2311" width="14.75" style="209" bestFit="1" customWidth="1"/>
    <col min="2312" max="2560" width="9" style="209"/>
    <col min="2561" max="2561" width="6" style="209" customWidth="1"/>
    <col min="2562" max="2562" width="28.25" style="209" bestFit="1" customWidth="1"/>
    <col min="2563" max="2563" width="37.5" style="209" bestFit="1" customWidth="1"/>
    <col min="2564" max="2564" width="10.625" style="209" bestFit="1" customWidth="1"/>
    <col min="2565" max="2565" width="10.75" style="209" bestFit="1" customWidth="1"/>
    <col min="2566" max="2566" width="9" style="209"/>
    <col min="2567" max="2567" width="14.75" style="209" bestFit="1" customWidth="1"/>
    <col min="2568" max="2816" width="9" style="209"/>
    <col min="2817" max="2817" width="6" style="209" customWidth="1"/>
    <col min="2818" max="2818" width="28.25" style="209" bestFit="1" customWidth="1"/>
    <col min="2819" max="2819" width="37.5" style="209" bestFit="1" customWidth="1"/>
    <col min="2820" max="2820" width="10.625" style="209" bestFit="1" customWidth="1"/>
    <col min="2821" max="2821" width="10.75" style="209" bestFit="1" customWidth="1"/>
    <col min="2822" max="2822" width="9" style="209"/>
    <col min="2823" max="2823" width="14.75" style="209" bestFit="1" customWidth="1"/>
    <col min="2824" max="3072" width="9" style="209"/>
    <col min="3073" max="3073" width="6" style="209" customWidth="1"/>
    <col min="3074" max="3074" width="28.25" style="209" bestFit="1" customWidth="1"/>
    <col min="3075" max="3075" width="37.5" style="209" bestFit="1" customWidth="1"/>
    <col min="3076" max="3076" width="10.625" style="209" bestFit="1" customWidth="1"/>
    <col min="3077" max="3077" width="10.75" style="209" bestFit="1" customWidth="1"/>
    <col min="3078" max="3078" width="9" style="209"/>
    <col min="3079" max="3079" width="14.75" style="209" bestFit="1" customWidth="1"/>
    <col min="3080" max="3328" width="9" style="209"/>
    <col min="3329" max="3329" width="6" style="209" customWidth="1"/>
    <col min="3330" max="3330" width="28.25" style="209" bestFit="1" customWidth="1"/>
    <col min="3331" max="3331" width="37.5" style="209" bestFit="1" customWidth="1"/>
    <col min="3332" max="3332" width="10.625" style="209" bestFit="1" customWidth="1"/>
    <col min="3333" max="3333" width="10.75" style="209" bestFit="1" customWidth="1"/>
    <col min="3334" max="3334" width="9" style="209"/>
    <col min="3335" max="3335" width="14.75" style="209" bestFit="1" customWidth="1"/>
    <col min="3336" max="3584" width="9" style="209"/>
    <col min="3585" max="3585" width="6" style="209" customWidth="1"/>
    <col min="3586" max="3586" width="28.25" style="209" bestFit="1" customWidth="1"/>
    <col min="3587" max="3587" width="37.5" style="209" bestFit="1" customWidth="1"/>
    <col min="3588" max="3588" width="10.625" style="209" bestFit="1" customWidth="1"/>
    <col min="3589" max="3589" width="10.75" style="209" bestFit="1" customWidth="1"/>
    <col min="3590" max="3590" width="9" style="209"/>
    <col min="3591" max="3591" width="14.75" style="209" bestFit="1" customWidth="1"/>
    <col min="3592" max="3840" width="9" style="209"/>
    <col min="3841" max="3841" width="6" style="209" customWidth="1"/>
    <col min="3842" max="3842" width="28.25" style="209" bestFit="1" customWidth="1"/>
    <col min="3843" max="3843" width="37.5" style="209" bestFit="1" customWidth="1"/>
    <col min="3844" max="3844" width="10.625" style="209" bestFit="1" customWidth="1"/>
    <col min="3845" max="3845" width="10.75" style="209" bestFit="1" customWidth="1"/>
    <col min="3846" max="3846" width="9" style="209"/>
    <col min="3847" max="3847" width="14.75" style="209" bestFit="1" customWidth="1"/>
    <col min="3848" max="4096" width="9" style="209"/>
    <col min="4097" max="4097" width="6" style="209" customWidth="1"/>
    <col min="4098" max="4098" width="28.25" style="209" bestFit="1" customWidth="1"/>
    <col min="4099" max="4099" width="37.5" style="209" bestFit="1" customWidth="1"/>
    <col min="4100" max="4100" width="10.625" style="209" bestFit="1" customWidth="1"/>
    <col min="4101" max="4101" width="10.75" style="209" bestFit="1" customWidth="1"/>
    <col min="4102" max="4102" width="9" style="209"/>
    <col min="4103" max="4103" width="14.75" style="209" bestFit="1" customWidth="1"/>
    <col min="4104" max="4352" width="9" style="209"/>
    <col min="4353" max="4353" width="6" style="209" customWidth="1"/>
    <col min="4354" max="4354" width="28.25" style="209" bestFit="1" customWidth="1"/>
    <col min="4355" max="4355" width="37.5" style="209" bestFit="1" customWidth="1"/>
    <col min="4356" max="4356" width="10.625" style="209" bestFit="1" customWidth="1"/>
    <col min="4357" max="4357" width="10.75" style="209" bestFit="1" customWidth="1"/>
    <col min="4358" max="4358" width="9" style="209"/>
    <col min="4359" max="4359" width="14.75" style="209" bestFit="1" customWidth="1"/>
    <col min="4360" max="4608" width="9" style="209"/>
    <col min="4609" max="4609" width="6" style="209" customWidth="1"/>
    <col min="4610" max="4610" width="28.25" style="209" bestFit="1" customWidth="1"/>
    <col min="4611" max="4611" width="37.5" style="209" bestFit="1" customWidth="1"/>
    <col min="4612" max="4612" width="10.625" style="209" bestFit="1" customWidth="1"/>
    <col min="4613" max="4613" width="10.75" style="209" bestFit="1" customWidth="1"/>
    <col min="4614" max="4614" width="9" style="209"/>
    <col min="4615" max="4615" width="14.75" style="209" bestFit="1" customWidth="1"/>
    <col min="4616" max="4864" width="9" style="209"/>
    <col min="4865" max="4865" width="6" style="209" customWidth="1"/>
    <col min="4866" max="4866" width="28.25" style="209" bestFit="1" customWidth="1"/>
    <col min="4867" max="4867" width="37.5" style="209" bestFit="1" customWidth="1"/>
    <col min="4868" max="4868" width="10.625" style="209" bestFit="1" customWidth="1"/>
    <col min="4869" max="4869" width="10.75" style="209" bestFit="1" customWidth="1"/>
    <col min="4870" max="4870" width="9" style="209"/>
    <col min="4871" max="4871" width="14.75" style="209" bestFit="1" customWidth="1"/>
    <col min="4872" max="5120" width="9" style="209"/>
    <col min="5121" max="5121" width="6" style="209" customWidth="1"/>
    <col min="5122" max="5122" width="28.25" style="209" bestFit="1" customWidth="1"/>
    <col min="5123" max="5123" width="37.5" style="209" bestFit="1" customWidth="1"/>
    <col min="5124" max="5124" width="10.625" style="209" bestFit="1" customWidth="1"/>
    <col min="5125" max="5125" width="10.75" style="209" bestFit="1" customWidth="1"/>
    <col min="5126" max="5126" width="9" style="209"/>
    <col min="5127" max="5127" width="14.75" style="209" bestFit="1" customWidth="1"/>
    <col min="5128" max="5376" width="9" style="209"/>
    <col min="5377" max="5377" width="6" style="209" customWidth="1"/>
    <col min="5378" max="5378" width="28.25" style="209" bestFit="1" customWidth="1"/>
    <col min="5379" max="5379" width="37.5" style="209" bestFit="1" customWidth="1"/>
    <col min="5380" max="5380" width="10.625" style="209" bestFit="1" customWidth="1"/>
    <col min="5381" max="5381" width="10.75" style="209" bestFit="1" customWidth="1"/>
    <col min="5382" max="5382" width="9" style="209"/>
    <col min="5383" max="5383" width="14.75" style="209" bestFit="1" customWidth="1"/>
    <col min="5384" max="5632" width="9" style="209"/>
    <col min="5633" max="5633" width="6" style="209" customWidth="1"/>
    <col min="5634" max="5634" width="28.25" style="209" bestFit="1" customWidth="1"/>
    <col min="5635" max="5635" width="37.5" style="209" bestFit="1" customWidth="1"/>
    <col min="5636" max="5636" width="10.625" style="209" bestFit="1" customWidth="1"/>
    <col min="5637" max="5637" width="10.75" style="209" bestFit="1" customWidth="1"/>
    <col min="5638" max="5638" width="9" style="209"/>
    <col min="5639" max="5639" width="14.75" style="209" bestFit="1" customWidth="1"/>
    <col min="5640" max="5888" width="9" style="209"/>
    <col min="5889" max="5889" width="6" style="209" customWidth="1"/>
    <col min="5890" max="5890" width="28.25" style="209" bestFit="1" customWidth="1"/>
    <col min="5891" max="5891" width="37.5" style="209" bestFit="1" customWidth="1"/>
    <col min="5892" max="5892" width="10.625" style="209" bestFit="1" customWidth="1"/>
    <col min="5893" max="5893" width="10.75" style="209" bestFit="1" customWidth="1"/>
    <col min="5894" max="5894" width="9" style="209"/>
    <col min="5895" max="5895" width="14.75" style="209" bestFit="1" customWidth="1"/>
    <col min="5896" max="6144" width="9" style="209"/>
    <col min="6145" max="6145" width="6" style="209" customWidth="1"/>
    <col min="6146" max="6146" width="28.25" style="209" bestFit="1" customWidth="1"/>
    <col min="6147" max="6147" width="37.5" style="209" bestFit="1" customWidth="1"/>
    <col min="6148" max="6148" width="10.625" style="209" bestFit="1" customWidth="1"/>
    <col min="6149" max="6149" width="10.75" style="209" bestFit="1" customWidth="1"/>
    <col min="6150" max="6150" width="9" style="209"/>
    <col min="6151" max="6151" width="14.75" style="209" bestFit="1" customWidth="1"/>
    <col min="6152" max="6400" width="9" style="209"/>
    <col min="6401" max="6401" width="6" style="209" customWidth="1"/>
    <col min="6402" max="6402" width="28.25" style="209" bestFit="1" customWidth="1"/>
    <col min="6403" max="6403" width="37.5" style="209" bestFit="1" customWidth="1"/>
    <col min="6404" max="6404" width="10.625" style="209" bestFit="1" customWidth="1"/>
    <col min="6405" max="6405" width="10.75" style="209" bestFit="1" customWidth="1"/>
    <col min="6406" max="6406" width="9" style="209"/>
    <col min="6407" max="6407" width="14.75" style="209" bestFit="1" customWidth="1"/>
    <col min="6408" max="6656" width="9" style="209"/>
    <col min="6657" max="6657" width="6" style="209" customWidth="1"/>
    <col min="6658" max="6658" width="28.25" style="209" bestFit="1" customWidth="1"/>
    <col min="6659" max="6659" width="37.5" style="209" bestFit="1" customWidth="1"/>
    <col min="6660" max="6660" width="10.625" style="209" bestFit="1" customWidth="1"/>
    <col min="6661" max="6661" width="10.75" style="209" bestFit="1" customWidth="1"/>
    <col min="6662" max="6662" width="9" style="209"/>
    <col min="6663" max="6663" width="14.75" style="209" bestFit="1" customWidth="1"/>
    <col min="6664" max="6912" width="9" style="209"/>
    <col min="6913" max="6913" width="6" style="209" customWidth="1"/>
    <col min="6914" max="6914" width="28.25" style="209" bestFit="1" customWidth="1"/>
    <col min="6915" max="6915" width="37.5" style="209" bestFit="1" customWidth="1"/>
    <col min="6916" max="6916" width="10.625" style="209" bestFit="1" customWidth="1"/>
    <col min="6917" max="6917" width="10.75" style="209" bestFit="1" customWidth="1"/>
    <col min="6918" max="6918" width="9" style="209"/>
    <col min="6919" max="6919" width="14.75" style="209" bestFit="1" customWidth="1"/>
    <col min="6920" max="7168" width="9" style="209"/>
    <col min="7169" max="7169" width="6" style="209" customWidth="1"/>
    <col min="7170" max="7170" width="28.25" style="209" bestFit="1" customWidth="1"/>
    <col min="7171" max="7171" width="37.5" style="209" bestFit="1" customWidth="1"/>
    <col min="7172" max="7172" width="10.625" style="209" bestFit="1" customWidth="1"/>
    <col min="7173" max="7173" width="10.75" style="209" bestFit="1" customWidth="1"/>
    <col min="7174" max="7174" width="9" style="209"/>
    <col min="7175" max="7175" width="14.75" style="209" bestFit="1" customWidth="1"/>
    <col min="7176" max="7424" width="9" style="209"/>
    <col min="7425" max="7425" width="6" style="209" customWidth="1"/>
    <col min="7426" max="7426" width="28.25" style="209" bestFit="1" customWidth="1"/>
    <col min="7427" max="7427" width="37.5" style="209" bestFit="1" customWidth="1"/>
    <col min="7428" max="7428" width="10.625" style="209" bestFit="1" customWidth="1"/>
    <col min="7429" max="7429" width="10.75" style="209" bestFit="1" customWidth="1"/>
    <col min="7430" max="7430" width="9" style="209"/>
    <col min="7431" max="7431" width="14.75" style="209" bestFit="1" customWidth="1"/>
    <col min="7432" max="7680" width="9" style="209"/>
    <col min="7681" max="7681" width="6" style="209" customWidth="1"/>
    <col min="7682" max="7682" width="28.25" style="209" bestFit="1" customWidth="1"/>
    <col min="7683" max="7683" width="37.5" style="209" bestFit="1" customWidth="1"/>
    <col min="7684" max="7684" width="10.625" style="209" bestFit="1" customWidth="1"/>
    <col min="7685" max="7685" width="10.75" style="209" bestFit="1" customWidth="1"/>
    <col min="7686" max="7686" width="9" style="209"/>
    <col min="7687" max="7687" width="14.75" style="209" bestFit="1" customWidth="1"/>
    <col min="7688" max="7936" width="9" style="209"/>
    <col min="7937" max="7937" width="6" style="209" customWidth="1"/>
    <col min="7938" max="7938" width="28.25" style="209" bestFit="1" customWidth="1"/>
    <col min="7939" max="7939" width="37.5" style="209" bestFit="1" customWidth="1"/>
    <col min="7940" max="7940" width="10.625" style="209" bestFit="1" customWidth="1"/>
    <col min="7941" max="7941" width="10.75" style="209" bestFit="1" customWidth="1"/>
    <col min="7942" max="7942" width="9" style="209"/>
    <col min="7943" max="7943" width="14.75" style="209" bestFit="1" customWidth="1"/>
    <col min="7944" max="8192" width="9" style="209"/>
    <col min="8193" max="8193" width="6" style="209" customWidth="1"/>
    <col min="8194" max="8194" width="28.25" style="209" bestFit="1" customWidth="1"/>
    <col min="8195" max="8195" width="37.5" style="209" bestFit="1" customWidth="1"/>
    <col min="8196" max="8196" width="10.625" style="209" bestFit="1" customWidth="1"/>
    <col min="8197" max="8197" width="10.75" style="209" bestFit="1" customWidth="1"/>
    <col min="8198" max="8198" width="9" style="209"/>
    <col min="8199" max="8199" width="14.75" style="209" bestFit="1" customWidth="1"/>
    <col min="8200" max="8448" width="9" style="209"/>
    <col min="8449" max="8449" width="6" style="209" customWidth="1"/>
    <col min="8450" max="8450" width="28.25" style="209" bestFit="1" customWidth="1"/>
    <col min="8451" max="8451" width="37.5" style="209" bestFit="1" customWidth="1"/>
    <col min="8452" max="8452" width="10.625" style="209" bestFit="1" customWidth="1"/>
    <col min="8453" max="8453" width="10.75" style="209" bestFit="1" customWidth="1"/>
    <col min="8454" max="8454" width="9" style="209"/>
    <col min="8455" max="8455" width="14.75" style="209" bestFit="1" customWidth="1"/>
    <col min="8456" max="8704" width="9" style="209"/>
    <col min="8705" max="8705" width="6" style="209" customWidth="1"/>
    <col min="8706" max="8706" width="28.25" style="209" bestFit="1" customWidth="1"/>
    <col min="8707" max="8707" width="37.5" style="209" bestFit="1" customWidth="1"/>
    <col min="8708" max="8708" width="10.625" style="209" bestFit="1" customWidth="1"/>
    <col min="8709" max="8709" width="10.75" style="209" bestFit="1" customWidth="1"/>
    <col min="8710" max="8710" width="9" style="209"/>
    <col min="8711" max="8711" width="14.75" style="209" bestFit="1" customWidth="1"/>
    <col min="8712" max="8960" width="9" style="209"/>
    <col min="8961" max="8961" width="6" style="209" customWidth="1"/>
    <col min="8962" max="8962" width="28.25" style="209" bestFit="1" customWidth="1"/>
    <col min="8963" max="8963" width="37.5" style="209" bestFit="1" customWidth="1"/>
    <col min="8964" max="8964" width="10.625" style="209" bestFit="1" customWidth="1"/>
    <col min="8965" max="8965" width="10.75" style="209" bestFit="1" customWidth="1"/>
    <col min="8966" max="8966" width="9" style="209"/>
    <col min="8967" max="8967" width="14.75" style="209" bestFit="1" customWidth="1"/>
    <col min="8968" max="9216" width="9" style="209"/>
    <col min="9217" max="9217" width="6" style="209" customWidth="1"/>
    <col min="9218" max="9218" width="28.25" style="209" bestFit="1" customWidth="1"/>
    <col min="9219" max="9219" width="37.5" style="209" bestFit="1" customWidth="1"/>
    <col min="9220" max="9220" width="10.625" style="209" bestFit="1" customWidth="1"/>
    <col min="9221" max="9221" width="10.75" style="209" bestFit="1" customWidth="1"/>
    <col min="9222" max="9222" width="9" style="209"/>
    <col min="9223" max="9223" width="14.75" style="209" bestFit="1" customWidth="1"/>
    <col min="9224" max="9472" width="9" style="209"/>
    <col min="9473" max="9473" width="6" style="209" customWidth="1"/>
    <col min="9474" max="9474" width="28.25" style="209" bestFit="1" customWidth="1"/>
    <col min="9475" max="9475" width="37.5" style="209" bestFit="1" customWidth="1"/>
    <col min="9476" max="9476" width="10.625" style="209" bestFit="1" customWidth="1"/>
    <col min="9477" max="9477" width="10.75" style="209" bestFit="1" customWidth="1"/>
    <col min="9478" max="9478" width="9" style="209"/>
    <col min="9479" max="9479" width="14.75" style="209" bestFit="1" customWidth="1"/>
    <col min="9480" max="9728" width="9" style="209"/>
    <col min="9729" max="9729" width="6" style="209" customWidth="1"/>
    <col min="9730" max="9730" width="28.25" style="209" bestFit="1" customWidth="1"/>
    <col min="9731" max="9731" width="37.5" style="209" bestFit="1" customWidth="1"/>
    <col min="9732" max="9732" width="10.625" style="209" bestFit="1" customWidth="1"/>
    <col min="9733" max="9733" width="10.75" style="209" bestFit="1" customWidth="1"/>
    <col min="9734" max="9734" width="9" style="209"/>
    <col min="9735" max="9735" width="14.75" style="209" bestFit="1" customWidth="1"/>
    <col min="9736" max="9984" width="9" style="209"/>
    <col min="9985" max="9985" width="6" style="209" customWidth="1"/>
    <col min="9986" max="9986" width="28.25" style="209" bestFit="1" customWidth="1"/>
    <col min="9987" max="9987" width="37.5" style="209" bestFit="1" customWidth="1"/>
    <col min="9988" max="9988" width="10.625" style="209" bestFit="1" customWidth="1"/>
    <col min="9989" max="9989" width="10.75" style="209" bestFit="1" customWidth="1"/>
    <col min="9990" max="9990" width="9" style="209"/>
    <col min="9991" max="9991" width="14.75" style="209" bestFit="1" customWidth="1"/>
    <col min="9992" max="10240" width="9" style="209"/>
    <col min="10241" max="10241" width="6" style="209" customWidth="1"/>
    <col min="10242" max="10242" width="28.25" style="209" bestFit="1" customWidth="1"/>
    <col min="10243" max="10243" width="37.5" style="209" bestFit="1" customWidth="1"/>
    <col min="10244" max="10244" width="10.625" style="209" bestFit="1" customWidth="1"/>
    <col min="10245" max="10245" width="10.75" style="209" bestFit="1" customWidth="1"/>
    <col min="10246" max="10246" width="9" style="209"/>
    <col min="10247" max="10247" width="14.75" style="209" bestFit="1" customWidth="1"/>
    <col min="10248" max="10496" width="9" style="209"/>
    <col min="10497" max="10497" width="6" style="209" customWidth="1"/>
    <col min="10498" max="10498" width="28.25" style="209" bestFit="1" customWidth="1"/>
    <col min="10499" max="10499" width="37.5" style="209" bestFit="1" customWidth="1"/>
    <col min="10500" max="10500" width="10.625" style="209" bestFit="1" customWidth="1"/>
    <col min="10501" max="10501" width="10.75" style="209" bestFit="1" customWidth="1"/>
    <col min="10502" max="10502" width="9" style="209"/>
    <col min="10503" max="10503" width="14.75" style="209" bestFit="1" customWidth="1"/>
    <col min="10504" max="10752" width="9" style="209"/>
    <col min="10753" max="10753" width="6" style="209" customWidth="1"/>
    <col min="10754" max="10754" width="28.25" style="209" bestFit="1" customWidth="1"/>
    <col min="10755" max="10755" width="37.5" style="209" bestFit="1" customWidth="1"/>
    <col min="10756" max="10756" width="10.625" style="209" bestFit="1" customWidth="1"/>
    <col min="10757" max="10757" width="10.75" style="209" bestFit="1" customWidth="1"/>
    <col min="10758" max="10758" width="9" style="209"/>
    <col min="10759" max="10759" width="14.75" style="209" bestFit="1" customWidth="1"/>
    <col min="10760" max="11008" width="9" style="209"/>
    <col min="11009" max="11009" width="6" style="209" customWidth="1"/>
    <col min="11010" max="11010" width="28.25" style="209" bestFit="1" customWidth="1"/>
    <col min="11011" max="11011" width="37.5" style="209" bestFit="1" customWidth="1"/>
    <col min="11012" max="11012" width="10.625" style="209" bestFit="1" customWidth="1"/>
    <col min="11013" max="11013" width="10.75" style="209" bestFit="1" customWidth="1"/>
    <col min="11014" max="11014" width="9" style="209"/>
    <col min="11015" max="11015" width="14.75" style="209" bestFit="1" customWidth="1"/>
    <col min="11016" max="11264" width="9" style="209"/>
    <col min="11265" max="11265" width="6" style="209" customWidth="1"/>
    <col min="11266" max="11266" width="28.25" style="209" bestFit="1" customWidth="1"/>
    <col min="11267" max="11267" width="37.5" style="209" bestFit="1" customWidth="1"/>
    <col min="11268" max="11268" width="10.625" style="209" bestFit="1" customWidth="1"/>
    <col min="11269" max="11269" width="10.75" style="209" bestFit="1" customWidth="1"/>
    <col min="11270" max="11270" width="9" style="209"/>
    <col min="11271" max="11271" width="14.75" style="209" bestFit="1" customWidth="1"/>
    <col min="11272" max="11520" width="9" style="209"/>
    <col min="11521" max="11521" width="6" style="209" customWidth="1"/>
    <col min="11522" max="11522" width="28.25" style="209" bestFit="1" customWidth="1"/>
    <col min="11523" max="11523" width="37.5" style="209" bestFit="1" customWidth="1"/>
    <col min="11524" max="11524" width="10.625" style="209" bestFit="1" customWidth="1"/>
    <col min="11525" max="11525" width="10.75" style="209" bestFit="1" customWidth="1"/>
    <col min="11526" max="11526" width="9" style="209"/>
    <col min="11527" max="11527" width="14.75" style="209" bestFit="1" customWidth="1"/>
    <col min="11528" max="11776" width="9" style="209"/>
    <col min="11777" max="11777" width="6" style="209" customWidth="1"/>
    <col min="11778" max="11778" width="28.25" style="209" bestFit="1" customWidth="1"/>
    <col min="11779" max="11779" width="37.5" style="209" bestFit="1" customWidth="1"/>
    <col min="11780" max="11780" width="10.625" style="209" bestFit="1" customWidth="1"/>
    <col min="11781" max="11781" width="10.75" style="209" bestFit="1" customWidth="1"/>
    <col min="11782" max="11782" width="9" style="209"/>
    <col min="11783" max="11783" width="14.75" style="209" bestFit="1" customWidth="1"/>
    <col min="11784" max="12032" width="9" style="209"/>
    <col min="12033" max="12033" width="6" style="209" customWidth="1"/>
    <col min="12034" max="12034" width="28.25" style="209" bestFit="1" customWidth="1"/>
    <col min="12035" max="12035" width="37.5" style="209" bestFit="1" customWidth="1"/>
    <col min="12036" max="12036" width="10.625" style="209" bestFit="1" customWidth="1"/>
    <col min="12037" max="12037" width="10.75" style="209" bestFit="1" customWidth="1"/>
    <col min="12038" max="12038" width="9" style="209"/>
    <col min="12039" max="12039" width="14.75" style="209" bestFit="1" customWidth="1"/>
    <col min="12040" max="12288" width="9" style="209"/>
    <col min="12289" max="12289" width="6" style="209" customWidth="1"/>
    <col min="12290" max="12290" width="28.25" style="209" bestFit="1" customWidth="1"/>
    <col min="12291" max="12291" width="37.5" style="209" bestFit="1" customWidth="1"/>
    <col min="12292" max="12292" width="10.625" style="209" bestFit="1" customWidth="1"/>
    <col min="12293" max="12293" width="10.75" style="209" bestFit="1" customWidth="1"/>
    <col min="12294" max="12294" width="9" style="209"/>
    <col min="12295" max="12295" width="14.75" style="209" bestFit="1" customWidth="1"/>
    <col min="12296" max="12544" width="9" style="209"/>
    <col min="12545" max="12545" width="6" style="209" customWidth="1"/>
    <col min="12546" max="12546" width="28.25" style="209" bestFit="1" customWidth="1"/>
    <col min="12547" max="12547" width="37.5" style="209" bestFit="1" customWidth="1"/>
    <col min="12548" max="12548" width="10.625" style="209" bestFit="1" customWidth="1"/>
    <col min="12549" max="12549" width="10.75" style="209" bestFit="1" customWidth="1"/>
    <col min="12550" max="12550" width="9" style="209"/>
    <col min="12551" max="12551" width="14.75" style="209" bestFit="1" customWidth="1"/>
    <col min="12552" max="12800" width="9" style="209"/>
    <col min="12801" max="12801" width="6" style="209" customWidth="1"/>
    <col min="12802" max="12802" width="28.25" style="209" bestFit="1" customWidth="1"/>
    <col min="12803" max="12803" width="37.5" style="209" bestFit="1" customWidth="1"/>
    <col min="12804" max="12804" width="10.625" style="209" bestFit="1" customWidth="1"/>
    <col min="12805" max="12805" width="10.75" style="209" bestFit="1" customWidth="1"/>
    <col min="12806" max="12806" width="9" style="209"/>
    <col min="12807" max="12807" width="14.75" style="209" bestFit="1" customWidth="1"/>
    <col min="12808" max="13056" width="9" style="209"/>
    <col min="13057" max="13057" width="6" style="209" customWidth="1"/>
    <col min="13058" max="13058" width="28.25" style="209" bestFit="1" customWidth="1"/>
    <col min="13059" max="13059" width="37.5" style="209" bestFit="1" customWidth="1"/>
    <col min="13060" max="13060" width="10.625" style="209" bestFit="1" customWidth="1"/>
    <col min="13061" max="13061" width="10.75" style="209" bestFit="1" customWidth="1"/>
    <col min="13062" max="13062" width="9" style="209"/>
    <col min="13063" max="13063" width="14.75" style="209" bestFit="1" customWidth="1"/>
    <col min="13064" max="13312" width="9" style="209"/>
    <col min="13313" max="13313" width="6" style="209" customWidth="1"/>
    <col min="13314" max="13314" width="28.25" style="209" bestFit="1" customWidth="1"/>
    <col min="13315" max="13315" width="37.5" style="209" bestFit="1" customWidth="1"/>
    <col min="13316" max="13316" width="10.625" style="209" bestFit="1" customWidth="1"/>
    <col min="13317" max="13317" width="10.75" style="209" bestFit="1" customWidth="1"/>
    <col min="13318" max="13318" width="9" style="209"/>
    <col min="13319" max="13319" width="14.75" style="209" bestFit="1" customWidth="1"/>
    <col min="13320" max="13568" width="9" style="209"/>
    <col min="13569" max="13569" width="6" style="209" customWidth="1"/>
    <col min="13570" max="13570" width="28.25" style="209" bestFit="1" customWidth="1"/>
    <col min="13571" max="13571" width="37.5" style="209" bestFit="1" customWidth="1"/>
    <col min="13572" max="13572" width="10.625" style="209" bestFit="1" customWidth="1"/>
    <col min="13573" max="13573" width="10.75" style="209" bestFit="1" customWidth="1"/>
    <col min="13574" max="13574" width="9" style="209"/>
    <col min="13575" max="13575" width="14.75" style="209" bestFit="1" customWidth="1"/>
    <col min="13576" max="13824" width="9" style="209"/>
    <col min="13825" max="13825" width="6" style="209" customWidth="1"/>
    <col min="13826" max="13826" width="28.25" style="209" bestFit="1" customWidth="1"/>
    <col min="13827" max="13827" width="37.5" style="209" bestFit="1" customWidth="1"/>
    <col min="13828" max="13828" width="10.625" style="209" bestFit="1" customWidth="1"/>
    <col min="13829" max="13829" width="10.75" style="209" bestFit="1" customWidth="1"/>
    <col min="13830" max="13830" width="9" style="209"/>
    <col min="13831" max="13831" width="14.75" style="209" bestFit="1" customWidth="1"/>
    <col min="13832" max="14080" width="9" style="209"/>
    <col min="14081" max="14081" width="6" style="209" customWidth="1"/>
    <col min="14082" max="14082" width="28.25" style="209" bestFit="1" customWidth="1"/>
    <col min="14083" max="14083" width="37.5" style="209" bestFit="1" customWidth="1"/>
    <col min="14084" max="14084" width="10.625" style="209" bestFit="1" customWidth="1"/>
    <col min="14085" max="14085" width="10.75" style="209" bestFit="1" customWidth="1"/>
    <col min="14086" max="14086" width="9" style="209"/>
    <col min="14087" max="14087" width="14.75" style="209" bestFit="1" customWidth="1"/>
    <col min="14088" max="14336" width="9" style="209"/>
    <col min="14337" max="14337" width="6" style="209" customWidth="1"/>
    <col min="14338" max="14338" width="28.25" style="209" bestFit="1" customWidth="1"/>
    <col min="14339" max="14339" width="37.5" style="209" bestFit="1" customWidth="1"/>
    <col min="14340" max="14340" width="10.625" style="209" bestFit="1" customWidth="1"/>
    <col min="14341" max="14341" width="10.75" style="209" bestFit="1" customWidth="1"/>
    <col min="14342" max="14342" width="9" style="209"/>
    <col min="14343" max="14343" width="14.75" style="209" bestFit="1" customWidth="1"/>
    <col min="14344" max="14592" width="9" style="209"/>
    <col min="14593" max="14593" width="6" style="209" customWidth="1"/>
    <col min="14594" max="14594" width="28.25" style="209" bestFit="1" customWidth="1"/>
    <col min="14595" max="14595" width="37.5" style="209" bestFit="1" customWidth="1"/>
    <col min="14596" max="14596" width="10.625" style="209" bestFit="1" customWidth="1"/>
    <col min="14597" max="14597" width="10.75" style="209" bestFit="1" customWidth="1"/>
    <col min="14598" max="14598" width="9" style="209"/>
    <col min="14599" max="14599" width="14.75" style="209" bestFit="1" customWidth="1"/>
    <col min="14600" max="14848" width="9" style="209"/>
    <col min="14849" max="14849" width="6" style="209" customWidth="1"/>
    <col min="14850" max="14850" width="28.25" style="209" bestFit="1" customWidth="1"/>
    <col min="14851" max="14851" width="37.5" style="209" bestFit="1" customWidth="1"/>
    <col min="14852" max="14852" width="10.625" style="209" bestFit="1" customWidth="1"/>
    <col min="14853" max="14853" width="10.75" style="209" bestFit="1" customWidth="1"/>
    <col min="14854" max="14854" width="9" style="209"/>
    <col min="14855" max="14855" width="14.75" style="209" bestFit="1" customWidth="1"/>
    <col min="14856" max="15104" width="9" style="209"/>
    <col min="15105" max="15105" width="6" style="209" customWidth="1"/>
    <col min="15106" max="15106" width="28.25" style="209" bestFit="1" customWidth="1"/>
    <col min="15107" max="15107" width="37.5" style="209" bestFit="1" customWidth="1"/>
    <col min="15108" max="15108" width="10.625" style="209" bestFit="1" customWidth="1"/>
    <col min="15109" max="15109" width="10.75" style="209" bestFit="1" customWidth="1"/>
    <col min="15110" max="15110" width="9" style="209"/>
    <col min="15111" max="15111" width="14.75" style="209" bestFit="1" customWidth="1"/>
    <col min="15112" max="15360" width="9" style="209"/>
    <col min="15361" max="15361" width="6" style="209" customWidth="1"/>
    <col min="15362" max="15362" width="28.25" style="209" bestFit="1" customWidth="1"/>
    <col min="15363" max="15363" width="37.5" style="209" bestFit="1" customWidth="1"/>
    <col min="15364" max="15364" width="10.625" style="209" bestFit="1" customWidth="1"/>
    <col min="15365" max="15365" width="10.75" style="209" bestFit="1" customWidth="1"/>
    <col min="15366" max="15366" width="9" style="209"/>
    <col min="15367" max="15367" width="14.75" style="209" bestFit="1" customWidth="1"/>
    <col min="15368" max="15616" width="9" style="209"/>
    <col min="15617" max="15617" width="6" style="209" customWidth="1"/>
    <col min="15618" max="15618" width="28.25" style="209" bestFit="1" customWidth="1"/>
    <col min="15619" max="15619" width="37.5" style="209" bestFit="1" customWidth="1"/>
    <col min="15620" max="15620" width="10.625" style="209" bestFit="1" customWidth="1"/>
    <col min="15621" max="15621" width="10.75" style="209" bestFit="1" customWidth="1"/>
    <col min="15622" max="15622" width="9" style="209"/>
    <col min="15623" max="15623" width="14.75" style="209" bestFit="1" customWidth="1"/>
    <col min="15624" max="15872" width="9" style="209"/>
    <col min="15873" max="15873" width="6" style="209" customWidth="1"/>
    <col min="15874" max="15874" width="28.25" style="209" bestFit="1" customWidth="1"/>
    <col min="15875" max="15875" width="37.5" style="209" bestFit="1" customWidth="1"/>
    <col min="15876" max="15876" width="10.625" style="209" bestFit="1" customWidth="1"/>
    <col min="15877" max="15877" width="10.75" style="209" bestFit="1" customWidth="1"/>
    <col min="15878" max="15878" width="9" style="209"/>
    <col min="15879" max="15879" width="14.75" style="209" bestFit="1" customWidth="1"/>
    <col min="15880" max="16128" width="9" style="209"/>
    <col min="16129" max="16129" width="6" style="209" customWidth="1"/>
    <col min="16130" max="16130" width="28.25" style="209" bestFit="1" customWidth="1"/>
    <col min="16131" max="16131" width="37.5" style="209" bestFit="1" customWidth="1"/>
    <col min="16132" max="16132" width="10.625" style="209" bestFit="1" customWidth="1"/>
    <col min="16133" max="16133" width="10.75" style="209" bestFit="1" customWidth="1"/>
    <col min="16134" max="16134" width="9" style="209"/>
    <col min="16135" max="16135" width="14.75" style="209" bestFit="1" customWidth="1"/>
    <col min="16136" max="16384" width="9" style="209"/>
  </cols>
  <sheetData>
    <row r="1" spans="1:23" x14ac:dyDescent="0.2">
      <c r="A1" s="961" t="s">
        <v>503</v>
      </c>
      <c r="B1" s="961"/>
      <c r="C1" s="961"/>
      <c r="D1" s="961"/>
      <c r="E1" s="961"/>
      <c r="F1" s="182"/>
      <c r="G1" s="182"/>
      <c r="H1" s="182"/>
      <c r="I1" s="182"/>
      <c r="J1" s="182"/>
      <c r="K1" s="182"/>
      <c r="L1" s="182"/>
      <c r="N1" s="962"/>
      <c r="O1" s="962"/>
      <c r="P1" s="962"/>
      <c r="Q1" s="962"/>
      <c r="R1" s="962"/>
      <c r="S1" s="962"/>
      <c r="T1" s="962"/>
      <c r="U1" s="962"/>
      <c r="V1" s="962"/>
    </row>
    <row r="2" spans="1:23" x14ac:dyDescent="0.2">
      <c r="A2" s="934" t="s">
        <v>500</v>
      </c>
      <c r="B2" s="934"/>
      <c r="C2" s="934"/>
      <c r="D2" s="934"/>
      <c r="E2" s="934"/>
      <c r="F2" s="210"/>
      <c r="G2" s="210"/>
      <c r="H2" s="210"/>
      <c r="I2" s="210"/>
      <c r="J2" s="210"/>
      <c r="K2" s="210"/>
      <c r="L2" s="210"/>
      <c r="N2" s="962"/>
      <c r="O2" s="962"/>
      <c r="P2" s="962"/>
      <c r="Q2" s="962"/>
      <c r="R2" s="962"/>
      <c r="S2" s="962"/>
      <c r="T2" s="962"/>
      <c r="U2" s="962"/>
      <c r="V2" s="962"/>
    </row>
    <row r="3" spans="1:23" ht="15.75" customHeight="1" x14ac:dyDescent="0.2">
      <c r="A3" s="963">
        <f>'COMPOSIÇÃO DE CUSTOS'!B9</f>
        <v>0</v>
      </c>
      <c r="B3" s="963"/>
      <c r="C3" s="963"/>
      <c r="D3" s="963"/>
      <c r="E3" s="963"/>
      <c r="F3" s="211"/>
      <c r="G3" s="211"/>
      <c r="H3" s="211"/>
      <c r="I3" s="211"/>
      <c r="J3" s="211"/>
      <c r="K3" s="211"/>
      <c r="L3" s="211"/>
      <c r="M3" s="212"/>
      <c r="N3" s="964"/>
      <c r="O3" s="964"/>
      <c r="P3" s="964"/>
      <c r="Q3" s="964"/>
      <c r="R3" s="964"/>
      <c r="S3" s="964"/>
      <c r="T3" s="964"/>
      <c r="U3" s="964"/>
      <c r="V3" s="964"/>
      <c r="W3" s="212"/>
    </row>
    <row r="4" spans="1:23" x14ac:dyDescent="0.2">
      <c r="A4" s="213"/>
      <c r="B4" s="213"/>
      <c r="C4" s="213"/>
      <c r="D4" s="213"/>
      <c r="E4" s="213"/>
    </row>
    <row r="5" spans="1:23" ht="18.75" customHeight="1" x14ac:dyDescent="0.2">
      <c r="A5" s="965" t="s">
        <v>464</v>
      </c>
      <c r="B5" s="965"/>
      <c r="C5" s="965"/>
      <c r="D5" s="965"/>
      <c r="E5" s="965"/>
    </row>
    <row r="6" spans="1:23" ht="18.75" customHeight="1" x14ac:dyDescent="0.2">
      <c r="A6" s="214"/>
      <c r="B6" s="214"/>
      <c r="C6" s="214"/>
      <c r="D6" s="214"/>
      <c r="E6" s="214"/>
    </row>
    <row r="7" spans="1:23" s="215" customFormat="1" ht="15.75" customHeight="1" x14ac:dyDescent="0.2">
      <c r="A7" s="966" t="s">
        <v>465</v>
      </c>
      <c r="B7" s="966"/>
      <c r="C7" s="966"/>
      <c r="D7" s="966" t="s">
        <v>466</v>
      </c>
      <c r="E7" s="966"/>
    </row>
    <row r="8" spans="1:23" s="215" customFormat="1" ht="15.75" customHeight="1" x14ac:dyDescent="0.2">
      <c r="A8" s="967"/>
      <c r="B8" s="967"/>
      <c r="C8" s="967"/>
      <c r="D8" s="967"/>
      <c r="E8" s="967"/>
    </row>
    <row r="9" spans="1:23" x14ac:dyDescent="0.2">
      <c r="A9" s="958" t="s">
        <v>467</v>
      </c>
      <c r="B9" s="959"/>
      <c r="C9" s="960"/>
      <c r="D9" s="40" t="s">
        <v>468</v>
      </c>
      <c r="E9" s="40" t="s">
        <v>469</v>
      </c>
    </row>
    <row r="10" spans="1:23" x14ac:dyDescent="0.2">
      <c r="A10" s="216" t="s">
        <v>49</v>
      </c>
      <c r="B10" s="217" t="s">
        <v>470</v>
      </c>
      <c r="C10" s="217" t="s">
        <v>471</v>
      </c>
      <c r="D10" s="218">
        <v>0</v>
      </c>
      <c r="E10" s="218">
        <v>0</v>
      </c>
    </row>
    <row r="11" spans="1:23" x14ac:dyDescent="0.2">
      <c r="A11" s="216" t="s">
        <v>60</v>
      </c>
      <c r="B11" s="217" t="s">
        <v>19</v>
      </c>
      <c r="C11" s="217" t="s">
        <v>472</v>
      </c>
      <c r="D11" s="218">
        <v>0</v>
      </c>
      <c r="E11" s="218">
        <v>0</v>
      </c>
    </row>
    <row r="12" spans="1:23" x14ac:dyDescent="0.2">
      <c r="A12" s="216" t="s">
        <v>57</v>
      </c>
      <c r="B12" s="217" t="s">
        <v>473</v>
      </c>
      <c r="C12" s="217" t="s">
        <v>474</v>
      </c>
      <c r="D12" s="218">
        <v>1.38E-2</v>
      </c>
      <c r="E12" s="218">
        <v>1.38E-2</v>
      </c>
    </row>
    <row r="13" spans="1:23" x14ac:dyDescent="0.2">
      <c r="A13" s="216" t="s">
        <v>51</v>
      </c>
      <c r="B13" s="217" t="s">
        <v>475</v>
      </c>
      <c r="C13" s="217" t="s">
        <v>476</v>
      </c>
      <c r="D13" s="218">
        <v>5.0000000000000001E-3</v>
      </c>
      <c r="E13" s="218">
        <v>5.0000000000000001E-3</v>
      </c>
    </row>
    <row r="14" spans="1:23" x14ac:dyDescent="0.2">
      <c r="A14" s="216" t="s">
        <v>59</v>
      </c>
      <c r="B14" s="217" t="s">
        <v>477</v>
      </c>
      <c r="C14" s="217" t="s">
        <v>478</v>
      </c>
      <c r="D14" s="218">
        <v>0.01</v>
      </c>
      <c r="E14" s="218">
        <v>3.3999999999999998E-3</v>
      </c>
    </row>
    <row r="15" spans="1:23" x14ac:dyDescent="0.2">
      <c r="A15" s="957" t="s">
        <v>479</v>
      </c>
      <c r="B15" s="957"/>
      <c r="C15" s="957"/>
      <c r="D15" s="219">
        <f>D10+D11+D12+D13+D14</f>
        <v>2.8799999999999999E-2</v>
      </c>
      <c r="E15" s="219">
        <f>E10+E11+E12+E13+E14</f>
        <v>2.2200000000000001E-2</v>
      </c>
    </row>
    <row r="16" spans="1:23" x14ac:dyDescent="0.2">
      <c r="A16" s="958" t="s">
        <v>480</v>
      </c>
      <c r="B16" s="959"/>
      <c r="C16" s="960"/>
      <c r="D16" s="40" t="s">
        <v>468</v>
      </c>
      <c r="E16" s="40" t="s">
        <v>469</v>
      </c>
    </row>
    <row r="17" spans="1:5" x14ac:dyDescent="0.2">
      <c r="A17" s="216" t="s">
        <v>481</v>
      </c>
      <c r="B17" s="217" t="s">
        <v>482</v>
      </c>
      <c r="C17" s="217" t="s">
        <v>483</v>
      </c>
      <c r="D17" s="218">
        <v>2.0299999999999999E-2</v>
      </c>
      <c r="E17" s="218">
        <v>2.76E-2</v>
      </c>
    </row>
    <row r="18" spans="1:5" x14ac:dyDescent="0.2">
      <c r="A18" s="957" t="s">
        <v>484</v>
      </c>
      <c r="B18" s="957"/>
      <c r="C18" s="957"/>
      <c r="D18" s="220">
        <f>D17</f>
        <v>2.0299999999999999E-2</v>
      </c>
      <c r="E18" s="219">
        <f>E17</f>
        <v>2.76E-2</v>
      </c>
    </row>
    <row r="19" spans="1:5" x14ac:dyDescent="0.2">
      <c r="A19" s="958" t="s">
        <v>96</v>
      </c>
      <c r="B19" s="959"/>
      <c r="C19" s="960"/>
      <c r="D19" s="40" t="s">
        <v>468</v>
      </c>
      <c r="E19" s="40" t="s">
        <v>469</v>
      </c>
    </row>
    <row r="20" spans="1:5" x14ac:dyDescent="0.2">
      <c r="A20" s="216" t="s">
        <v>485</v>
      </c>
      <c r="B20" s="217" t="s">
        <v>97</v>
      </c>
      <c r="C20" s="217" t="s">
        <v>486</v>
      </c>
      <c r="D20" s="218">
        <v>6.4999999999999997E-3</v>
      </c>
      <c r="E20" s="218">
        <v>6.4999999999999997E-3</v>
      </c>
    </row>
    <row r="21" spans="1:5" x14ac:dyDescent="0.2">
      <c r="A21" s="216" t="s">
        <v>46</v>
      </c>
      <c r="B21" s="217" t="s">
        <v>98</v>
      </c>
      <c r="C21" s="217" t="s">
        <v>487</v>
      </c>
      <c r="D21" s="218">
        <v>0.03</v>
      </c>
      <c r="E21" s="218">
        <v>0.03</v>
      </c>
    </row>
    <row r="22" spans="1:5" x14ac:dyDescent="0.2">
      <c r="A22" s="216" t="s">
        <v>80</v>
      </c>
      <c r="B22" s="217" t="s">
        <v>99</v>
      </c>
      <c r="C22" s="217" t="s">
        <v>488</v>
      </c>
      <c r="D22" s="218">
        <v>2.5000000000000001E-2</v>
      </c>
      <c r="E22" s="218">
        <v>0.05</v>
      </c>
    </row>
    <row r="23" spans="1:5" x14ac:dyDescent="0.2">
      <c r="A23" s="957" t="s">
        <v>489</v>
      </c>
      <c r="B23" s="957"/>
      <c r="C23" s="957"/>
      <c r="D23" s="219">
        <f>D20+D21+D22</f>
        <v>6.1499999999999999E-2</v>
      </c>
      <c r="E23" s="219">
        <f>(E20+E21+E22)</f>
        <v>8.6499999999999994E-2</v>
      </c>
    </row>
    <row r="24" spans="1:5" x14ac:dyDescent="0.2">
      <c r="A24" s="958" t="s">
        <v>490</v>
      </c>
      <c r="B24" s="959"/>
      <c r="C24" s="960" t="s">
        <v>126</v>
      </c>
      <c r="D24" s="221">
        <f>(((1+D10+D13+D14)*(1+D12)*(1+D18))/(1-D23))-1</f>
        <v>0.11869562290889712</v>
      </c>
      <c r="E24" s="221">
        <f>(((1+E10+E13+E14)*(1+E12)*(1+E18))/(1-E23))-1</f>
        <v>0.15000748701915723</v>
      </c>
    </row>
    <row r="25" spans="1:5" ht="5.0999999999999996" customHeight="1" x14ac:dyDescent="0.2">
      <c r="A25" s="222"/>
      <c r="B25" s="222"/>
      <c r="C25" s="222"/>
      <c r="D25" s="223"/>
      <c r="E25" s="223"/>
    </row>
    <row r="26" spans="1:5" x14ac:dyDescent="0.2">
      <c r="A26" s="955" t="s">
        <v>491</v>
      </c>
      <c r="B26" s="955"/>
      <c r="C26" s="955"/>
      <c r="D26" s="955"/>
      <c r="E26" s="955"/>
    </row>
    <row r="27" spans="1:5" x14ac:dyDescent="0.2">
      <c r="A27" s="955" t="s">
        <v>492</v>
      </c>
      <c r="B27" s="955"/>
      <c r="C27" s="955"/>
      <c r="D27" s="955"/>
      <c r="E27" s="955"/>
    </row>
    <row r="28" spans="1:5" x14ac:dyDescent="0.2">
      <c r="A28" s="955" t="s">
        <v>493</v>
      </c>
      <c r="B28" s="955"/>
      <c r="C28" s="955"/>
      <c r="D28" s="955"/>
      <c r="E28" s="955"/>
    </row>
    <row r="29" spans="1:5" x14ac:dyDescent="0.2">
      <c r="A29" s="955" t="s">
        <v>494</v>
      </c>
      <c r="B29" s="955"/>
      <c r="C29" s="955"/>
      <c r="D29" s="955"/>
      <c r="E29" s="955"/>
    </row>
    <row r="30" spans="1:5" s="224" customFormat="1" ht="38.25" customHeight="1" x14ac:dyDescent="0.2">
      <c r="A30" s="956" t="s">
        <v>495</v>
      </c>
      <c r="B30" s="956"/>
      <c r="C30" s="956"/>
      <c r="D30" s="956"/>
      <c r="E30" s="956"/>
    </row>
    <row r="31" spans="1:5" x14ac:dyDescent="0.2">
      <c r="C31" s="225"/>
    </row>
  </sheetData>
  <mergeCells count="21">
    <mergeCell ref="A16:C16"/>
    <mergeCell ref="A1:E1"/>
    <mergeCell ref="N1:V1"/>
    <mergeCell ref="A2:E2"/>
    <mergeCell ref="N2:V2"/>
    <mergeCell ref="A3:E3"/>
    <mergeCell ref="N3:V3"/>
    <mergeCell ref="A5:E5"/>
    <mergeCell ref="A7:C8"/>
    <mergeCell ref="D7:E8"/>
    <mergeCell ref="A9:C9"/>
    <mergeCell ref="A15:C15"/>
    <mergeCell ref="A28:E28"/>
    <mergeCell ref="A29:E29"/>
    <mergeCell ref="A30:E30"/>
    <mergeCell ref="A18:C18"/>
    <mergeCell ref="A19:C19"/>
    <mergeCell ref="A23:C23"/>
    <mergeCell ref="A24:C24"/>
    <mergeCell ref="A26:E26"/>
    <mergeCell ref="A27:E27"/>
  </mergeCells>
  <printOptions horizontalCentered="1"/>
  <pageMargins left="0.39370078740157483" right="0.39370078740157483" top="0.39370078740157483" bottom="0.78740157480314965" header="0.31496062992125984" footer="0.31496062992125984"/>
  <pageSetup paperSize="9" scale="64" orientation="portrait" r:id="rId1"/>
  <headerFooter>
    <oddFooter>&amp;R&amp;G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9:HY57"/>
  <sheetViews>
    <sheetView showZeros="0" view="pageBreakPreview" zoomScale="115" zoomScaleSheetLayoutView="115" workbookViewId="0">
      <selection activeCell="G19" sqref="G19"/>
    </sheetView>
  </sheetViews>
  <sheetFormatPr defaultRowHeight="11.25" x14ac:dyDescent="0.2"/>
  <cols>
    <col min="1" max="1" width="8.875" style="108" customWidth="1"/>
    <col min="2" max="2" width="31.25" style="28" customWidth="1"/>
    <col min="3" max="3" width="15.375" style="28" customWidth="1"/>
    <col min="4" max="4" width="20.125" style="28" bestFit="1" customWidth="1"/>
    <col min="5" max="256" width="9" style="28"/>
    <col min="257" max="257" width="8.875" style="28" customWidth="1"/>
    <col min="258" max="258" width="31.25" style="28" customWidth="1"/>
    <col min="259" max="259" width="15.375" style="28" customWidth="1"/>
    <col min="260" max="260" width="20.125" style="28" bestFit="1" customWidth="1"/>
    <col min="261" max="512" width="9" style="28"/>
    <col min="513" max="513" width="8.875" style="28" customWidth="1"/>
    <col min="514" max="514" width="31.25" style="28" customWidth="1"/>
    <col min="515" max="515" width="15.375" style="28" customWidth="1"/>
    <col min="516" max="516" width="20.125" style="28" bestFit="1" customWidth="1"/>
    <col min="517" max="768" width="9" style="28"/>
    <col min="769" max="769" width="8.875" style="28" customWidth="1"/>
    <col min="770" max="770" width="31.25" style="28" customWidth="1"/>
    <col min="771" max="771" width="15.375" style="28" customWidth="1"/>
    <col min="772" max="772" width="20.125" style="28" bestFit="1" customWidth="1"/>
    <col min="773" max="1024" width="9" style="28"/>
    <col min="1025" max="1025" width="8.875" style="28" customWidth="1"/>
    <col min="1026" max="1026" width="31.25" style="28" customWidth="1"/>
    <col min="1027" max="1027" width="15.375" style="28" customWidth="1"/>
    <col min="1028" max="1028" width="20.125" style="28" bestFit="1" customWidth="1"/>
    <col min="1029" max="1280" width="9" style="28"/>
    <col min="1281" max="1281" width="8.875" style="28" customWidth="1"/>
    <col min="1282" max="1282" width="31.25" style="28" customWidth="1"/>
    <col min="1283" max="1283" width="15.375" style="28" customWidth="1"/>
    <col min="1284" max="1284" width="20.125" style="28" bestFit="1" customWidth="1"/>
    <col min="1285" max="1536" width="9" style="28"/>
    <col min="1537" max="1537" width="8.875" style="28" customWidth="1"/>
    <col min="1538" max="1538" width="31.25" style="28" customWidth="1"/>
    <col min="1539" max="1539" width="15.375" style="28" customWidth="1"/>
    <col min="1540" max="1540" width="20.125" style="28" bestFit="1" customWidth="1"/>
    <col min="1541" max="1792" width="9" style="28"/>
    <col min="1793" max="1793" width="8.875" style="28" customWidth="1"/>
    <col min="1794" max="1794" width="31.25" style="28" customWidth="1"/>
    <col min="1795" max="1795" width="15.375" style="28" customWidth="1"/>
    <col min="1796" max="1796" width="20.125" style="28" bestFit="1" customWidth="1"/>
    <col min="1797" max="2048" width="9" style="28"/>
    <col min="2049" max="2049" width="8.875" style="28" customWidth="1"/>
    <col min="2050" max="2050" width="31.25" style="28" customWidth="1"/>
    <col min="2051" max="2051" width="15.375" style="28" customWidth="1"/>
    <col min="2052" max="2052" width="20.125" style="28" bestFit="1" customWidth="1"/>
    <col min="2053" max="2304" width="9" style="28"/>
    <col min="2305" max="2305" width="8.875" style="28" customWidth="1"/>
    <col min="2306" max="2306" width="31.25" style="28" customWidth="1"/>
    <col min="2307" max="2307" width="15.375" style="28" customWidth="1"/>
    <col min="2308" max="2308" width="20.125" style="28" bestFit="1" customWidth="1"/>
    <col min="2309" max="2560" width="9" style="28"/>
    <col min="2561" max="2561" width="8.875" style="28" customWidth="1"/>
    <col min="2562" max="2562" width="31.25" style="28" customWidth="1"/>
    <col min="2563" max="2563" width="15.375" style="28" customWidth="1"/>
    <col min="2564" max="2564" width="20.125" style="28" bestFit="1" customWidth="1"/>
    <col min="2565" max="2816" width="9" style="28"/>
    <col min="2817" max="2817" width="8.875" style="28" customWidth="1"/>
    <col min="2818" max="2818" width="31.25" style="28" customWidth="1"/>
    <col min="2819" max="2819" width="15.375" style="28" customWidth="1"/>
    <col min="2820" max="2820" width="20.125" style="28" bestFit="1" customWidth="1"/>
    <col min="2821" max="3072" width="9" style="28"/>
    <col min="3073" max="3073" width="8.875" style="28" customWidth="1"/>
    <col min="3074" max="3074" width="31.25" style="28" customWidth="1"/>
    <col min="3075" max="3075" width="15.375" style="28" customWidth="1"/>
    <col min="3076" max="3076" width="20.125" style="28" bestFit="1" customWidth="1"/>
    <col min="3077" max="3328" width="9" style="28"/>
    <col min="3329" max="3329" width="8.875" style="28" customWidth="1"/>
    <col min="3330" max="3330" width="31.25" style="28" customWidth="1"/>
    <col min="3331" max="3331" width="15.375" style="28" customWidth="1"/>
    <col min="3332" max="3332" width="20.125" style="28" bestFit="1" customWidth="1"/>
    <col min="3333" max="3584" width="9" style="28"/>
    <col min="3585" max="3585" width="8.875" style="28" customWidth="1"/>
    <col min="3586" max="3586" width="31.25" style="28" customWidth="1"/>
    <col min="3587" max="3587" width="15.375" style="28" customWidth="1"/>
    <col min="3588" max="3588" width="20.125" style="28" bestFit="1" customWidth="1"/>
    <col min="3589" max="3840" width="9" style="28"/>
    <col min="3841" max="3841" width="8.875" style="28" customWidth="1"/>
    <col min="3842" max="3842" width="31.25" style="28" customWidth="1"/>
    <col min="3843" max="3843" width="15.375" style="28" customWidth="1"/>
    <col min="3844" max="3844" width="20.125" style="28" bestFit="1" customWidth="1"/>
    <col min="3845" max="4096" width="9" style="28"/>
    <col min="4097" max="4097" width="8.875" style="28" customWidth="1"/>
    <col min="4098" max="4098" width="31.25" style="28" customWidth="1"/>
    <col min="4099" max="4099" width="15.375" style="28" customWidth="1"/>
    <col min="4100" max="4100" width="20.125" style="28" bestFit="1" customWidth="1"/>
    <col min="4101" max="4352" width="9" style="28"/>
    <col min="4353" max="4353" width="8.875" style="28" customWidth="1"/>
    <col min="4354" max="4354" width="31.25" style="28" customWidth="1"/>
    <col min="4355" max="4355" width="15.375" style="28" customWidth="1"/>
    <col min="4356" max="4356" width="20.125" style="28" bestFit="1" customWidth="1"/>
    <col min="4357" max="4608" width="9" style="28"/>
    <col min="4609" max="4609" width="8.875" style="28" customWidth="1"/>
    <col min="4610" max="4610" width="31.25" style="28" customWidth="1"/>
    <col min="4611" max="4611" width="15.375" style="28" customWidth="1"/>
    <col min="4612" max="4612" width="20.125" style="28" bestFit="1" customWidth="1"/>
    <col min="4613" max="4864" width="9" style="28"/>
    <col min="4865" max="4865" width="8.875" style="28" customWidth="1"/>
    <col min="4866" max="4866" width="31.25" style="28" customWidth="1"/>
    <col min="4867" max="4867" width="15.375" style="28" customWidth="1"/>
    <col min="4868" max="4868" width="20.125" style="28" bestFit="1" customWidth="1"/>
    <col min="4869" max="5120" width="9" style="28"/>
    <col min="5121" max="5121" width="8.875" style="28" customWidth="1"/>
    <col min="5122" max="5122" width="31.25" style="28" customWidth="1"/>
    <col min="5123" max="5123" width="15.375" style="28" customWidth="1"/>
    <col min="5124" max="5124" width="20.125" style="28" bestFit="1" customWidth="1"/>
    <col min="5125" max="5376" width="9" style="28"/>
    <col min="5377" max="5377" width="8.875" style="28" customWidth="1"/>
    <col min="5378" max="5378" width="31.25" style="28" customWidth="1"/>
    <col min="5379" max="5379" width="15.375" style="28" customWidth="1"/>
    <col min="5380" max="5380" width="20.125" style="28" bestFit="1" customWidth="1"/>
    <col min="5381" max="5632" width="9" style="28"/>
    <col min="5633" max="5633" width="8.875" style="28" customWidth="1"/>
    <col min="5634" max="5634" width="31.25" style="28" customWidth="1"/>
    <col min="5635" max="5635" width="15.375" style="28" customWidth="1"/>
    <col min="5636" max="5636" width="20.125" style="28" bestFit="1" customWidth="1"/>
    <col min="5637" max="5888" width="9" style="28"/>
    <col min="5889" max="5889" width="8.875" style="28" customWidth="1"/>
    <col min="5890" max="5890" width="31.25" style="28" customWidth="1"/>
    <col min="5891" max="5891" width="15.375" style="28" customWidth="1"/>
    <col min="5892" max="5892" width="20.125" style="28" bestFit="1" customWidth="1"/>
    <col min="5893" max="6144" width="9" style="28"/>
    <col min="6145" max="6145" width="8.875" style="28" customWidth="1"/>
    <col min="6146" max="6146" width="31.25" style="28" customWidth="1"/>
    <col min="6147" max="6147" width="15.375" style="28" customWidth="1"/>
    <col min="6148" max="6148" width="20.125" style="28" bestFit="1" customWidth="1"/>
    <col min="6149" max="6400" width="9" style="28"/>
    <col min="6401" max="6401" width="8.875" style="28" customWidth="1"/>
    <col min="6402" max="6402" width="31.25" style="28" customWidth="1"/>
    <col min="6403" max="6403" width="15.375" style="28" customWidth="1"/>
    <col min="6404" max="6404" width="20.125" style="28" bestFit="1" customWidth="1"/>
    <col min="6405" max="6656" width="9" style="28"/>
    <col min="6657" max="6657" width="8.875" style="28" customWidth="1"/>
    <col min="6658" max="6658" width="31.25" style="28" customWidth="1"/>
    <col min="6659" max="6659" width="15.375" style="28" customWidth="1"/>
    <col min="6660" max="6660" width="20.125" style="28" bestFit="1" customWidth="1"/>
    <col min="6661" max="6912" width="9" style="28"/>
    <col min="6913" max="6913" width="8.875" style="28" customWidth="1"/>
    <col min="6914" max="6914" width="31.25" style="28" customWidth="1"/>
    <col min="6915" max="6915" width="15.375" style="28" customWidth="1"/>
    <col min="6916" max="6916" width="20.125" style="28" bestFit="1" customWidth="1"/>
    <col min="6917" max="7168" width="9" style="28"/>
    <col min="7169" max="7169" width="8.875" style="28" customWidth="1"/>
    <col min="7170" max="7170" width="31.25" style="28" customWidth="1"/>
    <col min="7171" max="7171" width="15.375" style="28" customWidth="1"/>
    <col min="7172" max="7172" width="20.125" style="28" bestFit="1" customWidth="1"/>
    <col min="7173" max="7424" width="9" style="28"/>
    <col min="7425" max="7425" width="8.875" style="28" customWidth="1"/>
    <col min="7426" max="7426" width="31.25" style="28" customWidth="1"/>
    <col min="7427" max="7427" width="15.375" style="28" customWidth="1"/>
    <col min="7428" max="7428" width="20.125" style="28" bestFit="1" customWidth="1"/>
    <col min="7429" max="7680" width="9" style="28"/>
    <col min="7681" max="7681" width="8.875" style="28" customWidth="1"/>
    <col min="7682" max="7682" width="31.25" style="28" customWidth="1"/>
    <col min="7683" max="7683" width="15.375" style="28" customWidth="1"/>
    <col min="7684" max="7684" width="20.125" style="28" bestFit="1" customWidth="1"/>
    <col min="7685" max="7936" width="9" style="28"/>
    <col min="7937" max="7937" width="8.875" style="28" customWidth="1"/>
    <col min="7938" max="7938" width="31.25" style="28" customWidth="1"/>
    <col min="7939" max="7939" width="15.375" style="28" customWidth="1"/>
    <col min="7940" max="7940" width="20.125" style="28" bestFit="1" customWidth="1"/>
    <col min="7941" max="8192" width="9" style="28"/>
    <col min="8193" max="8193" width="8.875" style="28" customWidth="1"/>
    <col min="8194" max="8194" width="31.25" style="28" customWidth="1"/>
    <col min="8195" max="8195" width="15.375" style="28" customWidth="1"/>
    <col min="8196" max="8196" width="20.125" style="28" bestFit="1" customWidth="1"/>
    <col min="8197" max="8448" width="9" style="28"/>
    <col min="8449" max="8449" width="8.875" style="28" customWidth="1"/>
    <col min="8450" max="8450" width="31.25" style="28" customWidth="1"/>
    <col min="8451" max="8451" width="15.375" style="28" customWidth="1"/>
    <col min="8452" max="8452" width="20.125" style="28" bestFit="1" customWidth="1"/>
    <col min="8453" max="8704" width="9" style="28"/>
    <col min="8705" max="8705" width="8.875" style="28" customWidth="1"/>
    <col min="8706" max="8706" width="31.25" style="28" customWidth="1"/>
    <col min="8707" max="8707" width="15.375" style="28" customWidth="1"/>
    <col min="8708" max="8708" width="20.125" style="28" bestFit="1" customWidth="1"/>
    <col min="8709" max="8960" width="9" style="28"/>
    <col min="8961" max="8961" width="8.875" style="28" customWidth="1"/>
    <col min="8962" max="8962" width="31.25" style="28" customWidth="1"/>
    <col min="8963" max="8963" width="15.375" style="28" customWidth="1"/>
    <col min="8964" max="8964" width="20.125" style="28" bestFit="1" customWidth="1"/>
    <col min="8965" max="9216" width="9" style="28"/>
    <col min="9217" max="9217" width="8.875" style="28" customWidth="1"/>
    <col min="9218" max="9218" width="31.25" style="28" customWidth="1"/>
    <col min="9219" max="9219" width="15.375" style="28" customWidth="1"/>
    <col min="9220" max="9220" width="20.125" style="28" bestFit="1" customWidth="1"/>
    <col min="9221" max="9472" width="9" style="28"/>
    <col min="9473" max="9473" width="8.875" style="28" customWidth="1"/>
    <col min="9474" max="9474" width="31.25" style="28" customWidth="1"/>
    <col min="9475" max="9475" width="15.375" style="28" customWidth="1"/>
    <col min="9476" max="9476" width="20.125" style="28" bestFit="1" customWidth="1"/>
    <col min="9477" max="9728" width="9" style="28"/>
    <col min="9729" max="9729" width="8.875" style="28" customWidth="1"/>
    <col min="9730" max="9730" width="31.25" style="28" customWidth="1"/>
    <col min="9731" max="9731" width="15.375" style="28" customWidth="1"/>
    <col min="9732" max="9732" width="20.125" style="28" bestFit="1" customWidth="1"/>
    <col min="9733" max="9984" width="9" style="28"/>
    <col min="9985" max="9985" width="8.875" style="28" customWidth="1"/>
    <col min="9986" max="9986" width="31.25" style="28" customWidth="1"/>
    <col min="9987" max="9987" width="15.375" style="28" customWidth="1"/>
    <col min="9988" max="9988" width="20.125" style="28" bestFit="1" customWidth="1"/>
    <col min="9989" max="10240" width="9" style="28"/>
    <col min="10241" max="10241" width="8.875" style="28" customWidth="1"/>
    <col min="10242" max="10242" width="31.25" style="28" customWidth="1"/>
    <col min="10243" max="10243" width="15.375" style="28" customWidth="1"/>
    <col min="10244" max="10244" width="20.125" style="28" bestFit="1" customWidth="1"/>
    <col min="10245" max="10496" width="9" style="28"/>
    <col min="10497" max="10497" width="8.875" style="28" customWidth="1"/>
    <col min="10498" max="10498" width="31.25" style="28" customWidth="1"/>
    <col min="10499" max="10499" width="15.375" style="28" customWidth="1"/>
    <col min="10500" max="10500" width="20.125" style="28" bestFit="1" customWidth="1"/>
    <col min="10501" max="10752" width="9" style="28"/>
    <col min="10753" max="10753" width="8.875" style="28" customWidth="1"/>
    <col min="10754" max="10754" width="31.25" style="28" customWidth="1"/>
    <col min="10755" max="10755" width="15.375" style="28" customWidth="1"/>
    <col min="10756" max="10756" width="20.125" style="28" bestFit="1" customWidth="1"/>
    <col min="10757" max="11008" width="9" style="28"/>
    <col min="11009" max="11009" width="8.875" style="28" customWidth="1"/>
    <col min="11010" max="11010" width="31.25" style="28" customWidth="1"/>
    <col min="11011" max="11011" width="15.375" style="28" customWidth="1"/>
    <col min="11012" max="11012" width="20.125" style="28" bestFit="1" customWidth="1"/>
    <col min="11013" max="11264" width="9" style="28"/>
    <col min="11265" max="11265" width="8.875" style="28" customWidth="1"/>
    <col min="11266" max="11266" width="31.25" style="28" customWidth="1"/>
    <col min="11267" max="11267" width="15.375" style="28" customWidth="1"/>
    <col min="11268" max="11268" width="20.125" style="28" bestFit="1" customWidth="1"/>
    <col min="11269" max="11520" width="9" style="28"/>
    <col min="11521" max="11521" width="8.875" style="28" customWidth="1"/>
    <col min="11522" max="11522" width="31.25" style="28" customWidth="1"/>
    <col min="11523" max="11523" width="15.375" style="28" customWidth="1"/>
    <col min="11524" max="11524" width="20.125" style="28" bestFit="1" customWidth="1"/>
    <col min="11525" max="11776" width="9" style="28"/>
    <col min="11777" max="11777" width="8.875" style="28" customWidth="1"/>
    <col min="11778" max="11778" width="31.25" style="28" customWidth="1"/>
    <col min="11779" max="11779" width="15.375" style="28" customWidth="1"/>
    <col min="11780" max="11780" width="20.125" style="28" bestFit="1" customWidth="1"/>
    <col min="11781" max="12032" width="9" style="28"/>
    <col min="12033" max="12033" width="8.875" style="28" customWidth="1"/>
    <col min="12034" max="12034" width="31.25" style="28" customWidth="1"/>
    <col min="12035" max="12035" width="15.375" style="28" customWidth="1"/>
    <col min="12036" max="12036" width="20.125" style="28" bestFit="1" customWidth="1"/>
    <col min="12037" max="12288" width="9" style="28"/>
    <col min="12289" max="12289" width="8.875" style="28" customWidth="1"/>
    <col min="12290" max="12290" width="31.25" style="28" customWidth="1"/>
    <col min="12291" max="12291" width="15.375" style="28" customWidth="1"/>
    <col min="12292" max="12292" width="20.125" style="28" bestFit="1" customWidth="1"/>
    <col min="12293" max="12544" width="9" style="28"/>
    <col min="12545" max="12545" width="8.875" style="28" customWidth="1"/>
    <col min="12546" max="12546" width="31.25" style="28" customWidth="1"/>
    <col min="12547" max="12547" width="15.375" style="28" customWidth="1"/>
    <col min="12548" max="12548" width="20.125" style="28" bestFit="1" customWidth="1"/>
    <col min="12549" max="12800" width="9" style="28"/>
    <col min="12801" max="12801" width="8.875" style="28" customWidth="1"/>
    <col min="12802" max="12802" width="31.25" style="28" customWidth="1"/>
    <col min="12803" max="12803" width="15.375" style="28" customWidth="1"/>
    <col min="12804" max="12804" width="20.125" style="28" bestFit="1" customWidth="1"/>
    <col min="12805" max="13056" width="9" style="28"/>
    <col min="13057" max="13057" width="8.875" style="28" customWidth="1"/>
    <col min="13058" max="13058" width="31.25" style="28" customWidth="1"/>
    <col min="13059" max="13059" width="15.375" style="28" customWidth="1"/>
    <col min="13060" max="13060" width="20.125" style="28" bestFit="1" customWidth="1"/>
    <col min="13061" max="13312" width="9" style="28"/>
    <col min="13313" max="13313" width="8.875" style="28" customWidth="1"/>
    <col min="13314" max="13314" width="31.25" style="28" customWidth="1"/>
    <col min="13315" max="13315" width="15.375" style="28" customWidth="1"/>
    <col min="13316" max="13316" width="20.125" style="28" bestFit="1" customWidth="1"/>
    <col min="13317" max="13568" width="9" style="28"/>
    <col min="13569" max="13569" width="8.875" style="28" customWidth="1"/>
    <col min="13570" max="13570" width="31.25" style="28" customWidth="1"/>
    <col min="13571" max="13571" width="15.375" style="28" customWidth="1"/>
    <col min="13572" max="13572" width="20.125" style="28" bestFit="1" customWidth="1"/>
    <col min="13573" max="13824" width="9" style="28"/>
    <col min="13825" max="13825" width="8.875" style="28" customWidth="1"/>
    <col min="13826" max="13826" width="31.25" style="28" customWidth="1"/>
    <col min="13827" max="13827" width="15.375" style="28" customWidth="1"/>
    <col min="13828" max="13828" width="20.125" style="28" bestFit="1" customWidth="1"/>
    <col min="13829" max="14080" width="9" style="28"/>
    <col min="14081" max="14081" width="8.875" style="28" customWidth="1"/>
    <col min="14082" max="14082" width="31.25" style="28" customWidth="1"/>
    <col min="14083" max="14083" width="15.375" style="28" customWidth="1"/>
    <col min="14084" max="14084" width="20.125" style="28" bestFit="1" customWidth="1"/>
    <col min="14085" max="14336" width="9" style="28"/>
    <col min="14337" max="14337" width="8.875" style="28" customWidth="1"/>
    <col min="14338" max="14338" width="31.25" style="28" customWidth="1"/>
    <col min="14339" max="14339" width="15.375" style="28" customWidth="1"/>
    <col min="14340" max="14340" width="20.125" style="28" bestFit="1" customWidth="1"/>
    <col min="14341" max="14592" width="9" style="28"/>
    <col min="14593" max="14593" width="8.875" style="28" customWidth="1"/>
    <col min="14594" max="14594" width="31.25" style="28" customWidth="1"/>
    <col min="14595" max="14595" width="15.375" style="28" customWidth="1"/>
    <col min="14596" max="14596" width="20.125" style="28" bestFit="1" customWidth="1"/>
    <col min="14597" max="14848" width="9" style="28"/>
    <col min="14849" max="14849" width="8.875" style="28" customWidth="1"/>
    <col min="14850" max="14850" width="31.25" style="28" customWidth="1"/>
    <col min="14851" max="14851" width="15.375" style="28" customWidth="1"/>
    <col min="14852" max="14852" width="20.125" style="28" bestFit="1" customWidth="1"/>
    <col min="14853" max="15104" width="9" style="28"/>
    <col min="15105" max="15105" width="8.875" style="28" customWidth="1"/>
    <col min="15106" max="15106" width="31.25" style="28" customWidth="1"/>
    <col min="15107" max="15107" width="15.375" style="28" customWidth="1"/>
    <col min="15108" max="15108" width="20.125" style="28" bestFit="1" customWidth="1"/>
    <col min="15109" max="15360" width="9" style="28"/>
    <col min="15361" max="15361" width="8.875" style="28" customWidth="1"/>
    <col min="15362" max="15362" width="31.25" style="28" customWidth="1"/>
    <col min="15363" max="15363" width="15.375" style="28" customWidth="1"/>
    <col min="15364" max="15364" width="20.125" style="28" bestFit="1" customWidth="1"/>
    <col min="15365" max="15616" width="9" style="28"/>
    <col min="15617" max="15617" width="8.875" style="28" customWidth="1"/>
    <col min="15618" max="15618" width="31.25" style="28" customWidth="1"/>
    <col min="15619" max="15619" width="15.375" style="28" customWidth="1"/>
    <col min="15620" max="15620" width="20.125" style="28" bestFit="1" customWidth="1"/>
    <col min="15621" max="15872" width="9" style="28"/>
    <col min="15873" max="15873" width="8.875" style="28" customWidth="1"/>
    <col min="15874" max="15874" width="31.25" style="28" customWidth="1"/>
    <col min="15875" max="15875" width="15.375" style="28" customWidth="1"/>
    <col min="15876" max="15876" width="20.125" style="28" bestFit="1" customWidth="1"/>
    <col min="15877" max="16128" width="9" style="28"/>
    <col min="16129" max="16129" width="8.875" style="28" customWidth="1"/>
    <col min="16130" max="16130" width="31.25" style="28" customWidth="1"/>
    <col min="16131" max="16131" width="15.375" style="28" customWidth="1"/>
    <col min="16132" max="16132" width="20.125" style="28" bestFit="1" customWidth="1"/>
    <col min="16133" max="16384" width="9" style="28"/>
  </cols>
  <sheetData>
    <row r="9" spans="1:233" ht="12" x14ac:dyDescent="0.2">
      <c r="A9" s="973" t="s">
        <v>496</v>
      </c>
      <c r="B9" s="973"/>
      <c r="C9" s="973"/>
      <c r="D9" s="973"/>
    </row>
    <row r="10" spans="1:233" ht="12.75" customHeight="1" x14ac:dyDescent="0.2"/>
    <row r="11" spans="1:233" s="29" customFormat="1" ht="11.25" customHeight="1" x14ac:dyDescent="0.2">
      <c r="A11" s="190" t="s">
        <v>497</v>
      </c>
      <c r="B11" s="226"/>
      <c r="C11" s="227"/>
      <c r="D11" s="227"/>
      <c r="E11" s="30"/>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c r="AL11" s="972"/>
      <c r="AM11" s="972"/>
      <c r="AN11" s="972"/>
      <c r="AO11" s="972"/>
      <c r="AP11" s="972"/>
      <c r="AQ11" s="972"/>
      <c r="AR11" s="972"/>
      <c r="AS11" s="972"/>
      <c r="AT11" s="972"/>
      <c r="AU11" s="972"/>
      <c r="AV11" s="972"/>
      <c r="AW11" s="972"/>
      <c r="AX11" s="972"/>
      <c r="AY11" s="972"/>
      <c r="AZ11" s="972"/>
      <c r="BA11" s="972"/>
      <c r="BB11" s="972"/>
      <c r="BC11" s="972"/>
      <c r="BD11" s="972"/>
      <c r="BE11" s="972"/>
      <c r="BF11" s="972"/>
      <c r="BG11" s="972"/>
      <c r="BH11" s="972"/>
      <c r="BI11" s="972"/>
      <c r="BJ11" s="972"/>
      <c r="BK11" s="972"/>
      <c r="BL11" s="972"/>
      <c r="BM11" s="972"/>
      <c r="BN11" s="972"/>
      <c r="BO11" s="972"/>
      <c r="BP11" s="972"/>
      <c r="BQ11" s="972"/>
      <c r="BR11" s="972"/>
      <c r="BS11" s="972"/>
      <c r="BT11" s="972"/>
      <c r="BU11" s="972"/>
      <c r="BV11" s="972"/>
      <c r="BW11" s="972"/>
      <c r="BX11" s="972"/>
      <c r="BY11" s="972"/>
      <c r="BZ11" s="972"/>
      <c r="CA11" s="972"/>
      <c r="CB11" s="972"/>
      <c r="CC11" s="972"/>
      <c r="CD11" s="972"/>
      <c r="CE11" s="972"/>
      <c r="CF11" s="972"/>
      <c r="CG11" s="972"/>
      <c r="CH11" s="972"/>
      <c r="CI11" s="972"/>
      <c r="CJ11" s="972"/>
      <c r="CK11" s="972"/>
      <c r="CL11" s="972"/>
      <c r="CM11" s="972"/>
      <c r="CN11" s="972"/>
      <c r="CO11" s="972"/>
      <c r="CP11" s="972"/>
      <c r="CQ11" s="972"/>
      <c r="CR11" s="972"/>
      <c r="CS11" s="972"/>
      <c r="CT11" s="972"/>
      <c r="CU11" s="972"/>
      <c r="CV11" s="972"/>
      <c r="CW11" s="972"/>
      <c r="CX11" s="972"/>
      <c r="CY11" s="972"/>
      <c r="CZ11" s="972"/>
      <c r="DA11" s="972"/>
      <c r="DB11" s="972"/>
      <c r="DC11" s="972"/>
      <c r="DD11" s="972"/>
      <c r="DE11" s="972"/>
      <c r="DF11" s="972"/>
      <c r="DG11" s="972"/>
      <c r="DH11" s="972"/>
      <c r="DI11" s="972"/>
      <c r="DJ11" s="972"/>
      <c r="DK11" s="972"/>
      <c r="DL11" s="972"/>
      <c r="DM11" s="972"/>
      <c r="DN11" s="972"/>
      <c r="DO11" s="972"/>
      <c r="DP11" s="972"/>
      <c r="DQ11" s="972"/>
      <c r="DR11" s="972"/>
      <c r="DS11" s="972"/>
      <c r="DT11" s="972"/>
      <c r="DU11" s="972"/>
      <c r="DV11" s="972"/>
      <c r="DW11" s="972"/>
      <c r="DX11" s="972"/>
      <c r="DY11" s="972"/>
      <c r="DZ11" s="972"/>
      <c r="EA11" s="972"/>
      <c r="EB11" s="972"/>
      <c r="EC11" s="972"/>
      <c r="ED11" s="972"/>
      <c r="EE11" s="972"/>
      <c r="EF11" s="972"/>
      <c r="EG11" s="972"/>
      <c r="EH11" s="972"/>
      <c r="EI11" s="972"/>
      <c r="EJ11" s="972"/>
      <c r="EK11" s="972"/>
      <c r="EL11" s="972"/>
      <c r="EM11" s="972"/>
      <c r="EN11" s="972"/>
      <c r="EO11" s="972"/>
      <c r="EP11" s="972"/>
      <c r="EQ11" s="972"/>
      <c r="ER11" s="972"/>
      <c r="ES11" s="972"/>
      <c r="ET11" s="972"/>
      <c r="EU11" s="972"/>
      <c r="EV11" s="972"/>
      <c r="EW11" s="972"/>
      <c r="EX11" s="972"/>
      <c r="EY11" s="972"/>
      <c r="EZ11" s="972"/>
      <c r="FA11" s="972"/>
      <c r="FB11" s="972"/>
      <c r="FC11" s="972"/>
      <c r="FD11" s="972"/>
      <c r="FE11" s="972"/>
      <c r="FF11" s="972"/>
      <c r="FG11" s="972"/>
      <c r="FH11" s="972"/>
      <c r="FI11" s="972"/>
      <c r="FJ11" s="972"/>
      <c r="FK11" s="972"/>
      <c r="FL11" s="972"/>
      <c r="FM11" s="972"/>
      <c r="FN11" s="972"/>
      <c r="FO11" s="972"/>
      <c r="FP11" s="972"/>
      <c r="FQ11" s="972"/>
      <c r="FR11" s="972"/>
      <c r="FS11" s="972"/>
      <c r="FT11" s="972"/>
      <c r="FU11" s="972"/>
      <c r="FV11" s="972"/>
      <c r="FW11" s="972"/>
      <c r="FX11" s="972"/>
      <c r="FY11" s="972"/>
      <c r="FZ11" s="972"/>
      <c r="GA11" s="972"/>
      <c r="GB11" s="972"/>
      <c r="GC11" s="972"/>
      <c r="GD11" s="972"/>
      <c r="GE11" s="972"/>
      <c r="GF11" s="972"/>
      <c r="GG11" s="972"/>
      <c r="GH11" s="972"/>
      <c r="GI11" s="972"/>
      <c r="GJ11" s="972"/>
      <c r="GK11" s="972"/>
      <c r="GL11" s="972"/>
      <c r="GM11" s="972"/>
      <c r="GN11" s="972"/>
      <c r="GO11" s="972"/>
      <c r="GP11" s="972"/>
      <c r="GQ11" s="972"/>
      <c r="GR11" s="972"/>
      <c r="GS11" s="972"/>
      <c r="GT11" s="972"/>
      <c r="GU11" s="972"/>
      <c r="GV11" s="972"/>
      <c r="GW11" s="972"/>
      <c r="GX11" s="972"/>
      <c r="GY11" s="972"/>
      <c r="GZ11" s="972"/>
      <c r="HA11" s="972"/>
      <c r="HB11" s="972"/>
      <c r="HC11" s="972"/>
      <c r="HD11" s="972"/>
      <c r="HE11" s="972"/>
      <c r="HF11" s="972"/>
      <c r="HG11" s="972"/>
      <c r="HH11" s="972"/>
      <c r="HI11" s="972"/>
      <c r="HJ11" s="972"/>
      <c r="HK11" s="972"/>
      <c r="HL11" s="972"/>
      <c r="HM11" s="972"/>
      <c r="HN11" s="972"/>
      <c r="HO11" s="972"/>
      <c r="HP11" s="972"/>
      <c r="HQ11" s="972"/>
      <c r="HR11" s="972"/>
      <c r="HS11" s="972"/>
      <c r="HT11" s="972"/>
      <c r="HU11" s="972"/>
      <c r="HV11" s="972"/>
      <c r="HW11" s="972"/>
      <c r="HX11" s="972"/>
      <c r="HY11" s="972"/>
    </row>
    <row r="12" spans="1:233" s="29" customFormat="1" ht="15" customHeight="1" x14ac:dyDescent="0.2">
      <c r="A12" s="190" t="s">
        <v>500</v>
      </c>
      <c r="B12" s="228"/>
      <c r="C12" s="228"/>
      <c r="D12" s="228"/>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row>
    <row r="13" spans="1:233" s="29" customFormat="1" ht="12.75" customHeight="1" x14ac:dyDescent="0.2">
      <c r="A13" s="190" t="s">
        <v>498</v>
      </c>
      <c r="B13" s="228"/>
      <c r="C13" s="228"/>
      <c r="D13" s="228"/>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row>
    <row r="14" spans="1:233" s="29" customFormat="1" ht="12.75" customHeight="1" x14ac:dyDescent="0.2">
      <c r="A14" s="190" t="s">
        <v>499</v>
      </c>
      <c r="B14" s="229"/>
      <c r="C14" s="229"/>
      <c r="D14" s="229"/>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row>
    <row r="15" spans="1:233" s="31" customFormat="1" ht="12.75" x14ac:dyDescent="0.2">
      <c r="A15" s="230" t="s">
        <v>103</v>
      </c>
      <c r="B15" s="230" t="s">
        <v>42</v>
      </c>
      <c r="C15" s="230" t="s">
        <v>104</v>
      </c>
      <c r="D15" s="230" t="s">
        <v>105</v>
      </c>
    </row>
    <row r="16" spans="1:233" s="31" customFormat="1" ht="12.75" x14ac:dyDescent="0.2">
      <c r="A16" s="970" t="s">
        <v>106</v>
      </c>
      <c r="B16" s="970"/>
      <c r="C16" s="970"/>
      <c r="D16" s="970"/>
    </row>
    <row r="17" spans="1:4" s="31" customFormat="1" ht="12.75" x14ac:dyDescent="0.2">
      <c r="A17" s="231" t="s">
        <v>107</v>
      </c>
      <c r="B17" s="232" t="s">
        <v>108</v>
      </c>
      <c r="C17" s="233">
        <v>20</v>
      </c>
      <c r="D17" s="233">
        <v>20</v>
      </c>
    </row>
    <row r="18" spans="1:4" s="31" customFormat="1" ht="12.75" x14ac:dyDescent="0.2">
      <c r="A18" s="231" t="s">
        <v>109</v>
      </c>
      <c r="B18" s="232" t="s">
        <v>110</v>
      </c>
      <c r="C18" s="233">
        <v>1.5</v>
      </c>
      <c r="D18" s="233">
        <v>1.5</v>
      </c>
    </row>
    <row r="19" spans="1:4" s="31" customFormat="1" ht="12.75" x14ac:dyDescent="0.2">
      <c r="A19" s="231" t="s">
        <v>111</v>
      </c>
      <c r="B19" s="232" t="s">
        <v>112</v>
      </c>
      <c r="C19" s="233">
        <v>1</v>
      </c>
      <c r="D19" s="233">
        <v>1</v>
      </c>
    </row>
    <row r="20" spans="1:4" s="31" customFormat="1" ht="12.75" x14ac:dyDescent="0.2">
      <c r="A20" s="231" t="s">
        <v>113</v>
      </c>
      <c r="B20" s="232" t="s">
        <v>114</v>
      </c>
      <c r="C20" s="233">
        <v>0.2</v>
      </c>
      <c r="D20" s="233">
        <v>0.2</v>
      </c>
    </row>
    <row r="21" spans="1:4" s="31" customFormat="1" ht="12.75" x14ac:dyDescent="0.2">
      <c r="A21" s="231" t="s">
        <v>115</v>
      </c>
      <c r="B21" s="232" t="s">
        <v>116</v>
      </c>
      <c r="C21" s="233">
        <v>0.6</v>
      </c>
      <c r="D21" s="233">
        <v>0.6</v>
      </c>
    </row>
    <row r="22" spans="1:4" s="31" customFormat="1" ht="12.75" x14ac:dyDescent="0.2">
      <c r="A22" s="231" t="s">
        <v>117</v>
      </c>
      <c r="B22" s="232" t="s">
        <v>118</v>
      </c>
      <c r="C22" s="233">
        <v>2.5</v>
      </c>
      <c r="D22" s="233">
        <v>2.5</v>
      </c>
    </row>
    <row r="23" spans="1:4" s="31" customFormat="1" ht="12.75" x14ac:dyDescent="0.2">
      <c r="A23" s="231" t="s">
        <v>119</v>
      </c>
      <c r="B23" s="232" t="s">
        <v>120</v>
      </c>
      <c r="C23" s="233">
        <v>3</v>
      </c>
      <c r="D23" s="233">
        <v>3</v>
      </c>
    </row>
    <row r="24" spans="1:4" s="31" customFormat="1" ht="12.75" x14ac:dyDescent="0.2">
      <c r="A24" s="231" t="s">
        <v>121</v>
      </c>
      <c r="B24" s="232" t="s">
        <v>122</v>
      </c>
      <c r="C24" s="233">
        <v>8</v>
      </c>
      <c r="D24" s="233">
        <v>8</v>
      </c>
    </row>
    <row r="25" spans="1:4" s="31" customFormat="1" ht="12.75" x14ac:dyDescent="0.2">
      <c r="A25" s="231" t="s">
        <v>123</v>
      </c>
      <c r="B25" s="232" t="s">
        <v>124</v>
      </c>
      <c r="C25" s="233">
        <v>1</v>
      </c>
      <c r="D25" s="233">
        <v>1</v>
      </c>
    </row>
    <row r="26" spans="1:4" s="31" customFormat="1" ht="12.75" x14ac:dyDescent="0.2">
      <c r="A26" s="234" t="s">
        <v>49</v>
      </c>
      <c r="B26" s="235" t="s">
        <v>126</v>
      </c>
      <c r="C26" s="236">
        <f>SUM(C17:C25)</f>
        <v>37.799999999999997</v>
      </c>
      <c r="D26" s="236">
        <f>SUM(D17:D25)</f>
        <v>37.799999999999997</v>
      </c>
    </row>
    <row r="27" spans="1:4" s="31" customFormat="1" ht="12.75" x14ac:dyDescent="0.2">
      <c r="A27" s="970" t="s">
        <v>127</v>
      </c>
      <c r="B27" s="970"/>
      <c r="C27" s="970"/>
      <c r="D27" s="970"/>
    </row>
    <row r="28" spans="1:4" s="31" customFormat="1" ht="12.75" x14ac:dyDescent="0.2">
      <c r="A28" s="231" t="s">
        <v>128</v>
      </c>
      <c r="B28" s="232" t="s">
        <v>129</v>
      </c>
      <c r="C28" s="233">
        <v>17.87</v>
      </c>
      <c r="D28" s="237" t="s">
        <v>125</v>
      </c>
    </row>
    <row r="29" spans="1:4" s="31" customFormat="1" ht="12.75" x14ac:dyDescent="0.2">
      <c r="A29" s="231" t="s">
        <v>130</v>
      </c>
      <c r="B29" s="232" t="s">
        <v>131</v>
      </c>
      <c r="C29" s="233">
        <v>3.95</v>
      </c>
      <c r="D29" s="237" t="s">
        <v>125</v>
      </c>
    </row>
    <row r="30" spans="1:4" s="31" customFormat="1" ht="12.75" x14ac:dyDescent="0.2">
      <c r="A30" s="231" t="s">
        <v>132</v>
      </c>
      <c r="B30" s="232" t="s">
        <v>133</v>
      </c>
      <c r="C30" s="233">
        <v>0.86</v>
      </c>
      <c r="D30" s="233">
        <v>0.67</v>
      </c>
    </row>
    <row r="31" spans="1:4" s="31" customFormat="1" ht="12.75" x14ac:dyDescent="0.2">
      <c r="A31" s="231" t="s">
        <v>134</v>
      </c>
      <c r="B31" s="232" t="s">
        <v>135</v>
      </c>
      <c r="C31" s="233">
        <v>10.7</v>
      </c>
      <c r="D31" s="233">
        <v>8.33</v>
      </c>
    </row>
    <row r="32" spans="1:4" s="31" customFormat="1" ht="12.75" x14ac:dyDescent="0.2">
      <c r="A32" s="231" t="s">
        <v>136</v>
      </c>
      <c r="B32" s="232" t="s">
        <v>137</v>
      </c>
      <c r="C32" s="233">
        <v>7.0000000000000007E-2</v>
      </c>
      <c r="D32" s="233">
        <v>0.06</v>
      </c>
    </row>
    <row r="33" spans="1:4" s="31" customFormat="1" ht="12.75" x14ac:dyDescent="0.2">
      <c r="A33" s="231" t="s">
        <v>138</v>
      </c>
      <c r="B33" s="232" t="s">
        <v>139</v>
      </c>
      <c r="C33" s="233">
        <v>0.71</v>
      </c>
      <c r="D33" s="233">
        <v>0.56000000000000005</v>
      </c>
    </row>
    <row r="34" spans="1:4" s="31" customFormat="1" ht="12.75" x14ac:dyDescent="0.2">
      <c r="A34" s="231" t="s">
        <v>140</v>
      </c>
      <c r="B34" s="232" t="s">
        <v>141</v>
      </c>
      <c r="C34" s="233">
        <v>1.46</v>
      </c>
      <c r="D34" s="237" t="s">
        <v>125</v>
      </c>
    </row>
    <row r="35" spans="1:4" s="31" customFormat="1" ht="12.75" x14ac:dyDescent="0.2">
      <c r="A35" s="231" t="s">
        <v>142</v>
      </c>
      <c r="B35" s="232" t="s">
        <v>143</v>
      </c>
      <c r="C35" s="233">
        <v>0.11</v>
      </c>
      <c r="D35" s="233">
        <v>0.08</v>
      </c>
    </row>
    <row r="36" spans="1:4" s="31" customFormat="1" ht="12.75" x14ac:dyDescent="0.2">
      <c r="A36" s="231" t="s">
        <v>144</v>
      </c>
      <c r="B36" s="232" t="s">
        <v>145</v>
      </c>
      <c r="C36" s="233">
        <v>14.04</v>
      </c>
      <c r="D36" s="233">
        <v>10.93</v>
      </c>
    </row>
    <row r="37" spans="1:4" s="31" customFormat="1" ht="12.75" x14ac:dyDescent="0.2">
      <c r="A37" s="231" t="s">
        <v>146</v>
      </c>
      <c r="B37" s="232" t="s">
        <v>147</v>
      </c>
      <c r="C37" s="233">
        <v>0.03</v>
      </c>
      <c r="D37" s="233">
        <v>0.03</v>
      </c>
    </row>
    <row r="38" spans="1:4" s="31" customFormat="1" ht="24" x14ac:dyDescent="0.2">
      <c r="A38" s="234" t="s">
        <v>60</v>
      </c>
      <c r="B38" s="238" t="s">
        <v>148</v>
      </c>
      <c r="C38" s="236">
        <f>SUM(C28:C37)</f>
        <v>49.8</v>
      </c>
      <c r="D38" s="236">
        <f>D30+D31+D32+D33+D35+D36+D37</f>
        <v>20.660000000000004</v>
      </c>
    </row>
    <row r="39" spans="1:4" s="31" customFormat="1" ht="12.75" x14ac:dyDescent="0.2">
      <c r="A39" s="970" t="s">
        <v>149</v>
      </c>
      <c r="B39" s="970"/>
      <c r="C39" s="970"/>
      <c r="D39" s="970"/>
    </row>
    <row r="40" spans="1:4" s="31" customFormat="1" ht="12.75" x14ac:dyDescent="0.2">
      <c r="A40" s="231" t="s">
        <v>150</v>
      </c>
      <c r="B40" s="232" t="s">
        <v>151</v>
      </c>
      <c r="C40" s="233">
        <v>4.4400000000000004</v>
      </c>
      <c r="D40" s="233">
        <v>3.46</v>
      </c>
    </row>
    <row r="41" spans="1:4" s="31" customFormat="1" ht="12.75" x14ac:dyDescent="0.2">
      <c r="A41" s="231" t="s">
        <v>152</v>
      </c>
      <c r="B41" s="232" t="s">
        <v>153</v>
      </c>
      <c r="C41" s="233">
        <v>0.1</v>
      </c>
      <c r="D41" s="233">
        <v>0.08</v>
      </c>
    </row>
    <row r="42" spans="1:4" s="31" customFormat="1" ht="12.75" x14ac:dyDescent="0.2">
      <c r="A42" s="231" t="s">
        <v>154</v>
      </c>
      <c r="B42" s="232" t="s">
        <v>155</v>
      </c>
      <c r="C42" s="233">
        <v>0</v>
      </c>
      <c r="D42" s="233">
        <v>0</v>
      </c>
    </row>
    <row r="43" spans="1:4" s="31" customFormat="1" ht="12.75" x14ac:dyDescent="0.2">
      <c r="A43" s="231" t="s">
        <v>156</v>
      </c>
      <c r="B43" s="232" t="s">
        <v>157</v>
      </c>
      <c r="C43" s="233">
        <v>3.94</v>
      </c>
      <c r="D43" s="233">
        <v>3.07</v>
      </c>
    </row>
    <row r="44" spans="1:4" s="31" customFormat="1" ht="12.75" x14ac:dyDescent="0.2">
      <c r="A44" s="231" t="s">
        <v>158</v>
      </c>
      <c r="B44" s="232" t="s">
        <v>159</v>
      </c>
      <c r="C44" s="233">
        <v>0.37</v>
      </c>
      <c r="D44" s="233">
        <v>0.28999999999999998</v>
      </c>
    </row>
    <row r="45" spans="1:4" s="31" customFormat="1" ht="36" customHeight="1" x14ac:dyDescent="0.2">
      <c r="A45" s="234" t="s">
        <v>57</v>
      </c>
      <c r="B45" s="238" t="s">
        <v>160</v>
      </c>
      <c r="C45" s="236">
        <f>SUM(C40:C44)</f>
        <v>8.85</v>
      </c>
      <c r="D45" s="236">
        <f>SUM(D40:D44)</f>
        <v>6.8999999999999995</v>
      </c>
    </row>
    <row r="46" spans="1:4" s="31" customFormat="1" ht="12.75" x14ac:dyDescent="0.2">
      <c r="A46" s="970" t="s">
        <v>161</v>
      </c>
      <c r="B46" s="970"/>
      <c r="C46" s="970"/>
      <c r="D46" s="970"/>
    </row>
    <row r="47" spans="1:4" s="31" customFormat="1" ht="24" x14ac:dyDescent="0.2">
      <c r="A47" s="231" t="s">
        <v>162</v>
      </c>
      <c r="B47" s="239" t="s">
        <v>163</v>
      </c>
      <c r="C47" s="233">
        <v>18.82</v>
      </c>
      <c r="D47" s="233">
        <v>7.81</v>
      </c>
    </row>
    <row r="48" spans="1:4" s="31" customFormat="1" ht="45" customHeight="1" x14ac:dyDescent="0.2">
      <c r="A48" s="231" t="s">
        <v>164</v>
      </c>
      <c r="B48" s="239" t="s">
        <v>165</v>
      </c>
      <c r="C48" s="233">
        <v>0.39</v>
      </c>
      <c r="D48" s="233">
        <v>0.31</v>
      </c>
    </row>
    <row r="49" spans="1:4" s="31" customFormat="1" ht="14.25" customHeight="1" x14ac:dyDescent="0.2">
      <c r="A49" s="234" t="s">
        <v>51</v>
      </c>
      <c r="B49" s="235" t="s">
        <v>126</v>
      </c>
      <c r="C49" s="236">
        <f>SUM(C47:C48)</f>
        <v>19.21</v>
      </c>
      <c r="D49" s="236">
        <f>SUM(D47:D48)</f>
        <v>8.1199999999999992</v>
      </c>
    </row>
    <row r="50" spans="1:4" s="31" customFormat="1" ht="12.75" x14ac:dyDescent="0.2">
      <c r="A50" s="230"/>
      <c r="B50" s="230" t="s">
        <v>166</v>
      </c>
      <c r="C50" s="240">
        <f>C49+C45+C38+C26</f>
        <v>115.66</v>
      </c>
      <c r="D50" s="240">
        <f>D49+D45+D38+D26</f>
        <v>73.48</v>
      </c>
    </row>
    <row r="51" spans="1:4" s="31" customFormat="1" ht="12.75" x14ac:dyDescent="0.2">
      <c r="A51" s="109"/>
      <c r="B51" s="32"/>
      <c r="C51" s="32"/>
      <c r="D51" s="32"/>
    </row>
    <row r="52" spans="1:4" s="31" customFormat="1" ht="12.75" x14ac:dyDescent="0.2">
      <c r="A52" s="971"/>
      <c r="B52" s="971"/>
      <c r="C52" s="971"/>
      <c r="D52" s="971"/>
    </row>
    <row r="53" spans="1:4" s="31" customFormat="1" ht="12.75" x14ac:dyDescent="0.2">
      <c r="A53" s="971"/>
      <c r="B53" s="971"/>
      <c r="C53" s="971"/>
      <c r="D53" s="971"/>
    </row>
    <row r="54" spans="1:4" s="31" customFormat="1" ht="12.75" x14ac:dyDescent="0.2">
      <c r="A54" s="968"/>
      <c r="B54" s="968"/>
      <c r="C54" s="968"/>
      <c r="D54" s="968"/>
    </row>
    <row r="55" spans="1:4" s="31" customFormat="1" ht="12.75" x14ac:dyDescent="0.2">
      <c r="A55" s="968"/>
      <c r="B55" s="968"/>
      <c r="C55" s="968"/>
      <c r="D55" s="968"/>
    </row>
    <row r="56" spans="1:4" s="31" customFormat="1" ht="12.75" x14ac:dyDescent="0.2">
      <c r="A56" s="968"/>
      <c r="B56" s="968"/>
      <c r="C56" s="968"/>
      <c r="D56" s="968"/>
    </row>
    <row r="57" spans="1:4" x14ac:dyDescent="0.2">
      <c r="A57" s="969"/>
      <c r="B57" s="969"/>
      <c r="C57" s="969"/>
      <c r="D57" s="969"/>
    </row>
  </sheetData>
  <mergeCells count="68">
    <mergeCell ref="V11:Y11"/>
    <mergeCell ref="A9:D9"/>
    <mergeCell ref="F11:I11"/>
    <mergeCell ref="J11:M11"/>
    <mergeCell ref="N11:Q11"/>
    <mergeCell ref="R11:U11"/>
    <mergeCell ref="BR11:BU11"/>
    <mergeCell ref="Z11:AC11"/>
    <mergeCell ref="AD11:AG11"/>
    <mergeCell ref="AH11:AK11"/>
    <mergeCell ref="AL11:AO11"/>
    <mergeCell ref="AP11:AS11"/>
    <mergeCell ref="AT11:AW11"/>
    <mergeCell ref="AX11:BA11"/>
    <mergeCell ref="BB11:BE11"/>
    <mergeCell ref="BF11:BI11"/>
    <mergeCell ref="BJ11:BM11"/>
    <mergeCell ref="BN11:BQ11"/>
    <mergeCell ref="DB11:DE11"/>
    <mergeCell ref="DF11:DI11"/>
    <mergeCell ref="DJ11:DM11"/>
    <mergeCell ref="DN11:DQ11"/>
    <mergeCell ref="BV11:BY11"/>
    <mergeCell ref="BZ11:CC11"/>
    <mergeCell ref="CD11:CG11"/>
    <mergeCell ref="CH11:CK11"/>
    <mergeCell ref="CL11:CO11"/>
    <mergeCell ref="CP11:CS11"/>
    <mergeCell ref="A27:D27"/>
    <mergeCell ref="GL11:GO11"/>
    <mergeCell ref="GP11:GS11"/>
    <mergeCell ref="GT11:GW11"/>
    <mergeCell ref="GX11:HA11"/>
    <mergeCell ref="FN11:FQ11"/>
    <mergeCell ref="FR11:FU11"/>
    <mergeCell ref="FV11:FY11"/>
    <mergeCell ref="FZ11:GC11"/>
    <mergeCell ref="GD11:GG11"/>
    <mergeCell ref="GH11:GK11"/>
    <mergeCell ref="EP11:ES11"/>
    <mergeCell ref="ET11:EW11"/>
    <mergeCell ref="EX11:FA11"/>
    <mergeCell ref="FB11:FE11"/>
    <mergeCell ref="FF11:FI11"/>
    <mergeCell ref="HJ11:HM11"/>
    <mergeCell ref="HN11:HQ11"/>
    <mergeCell ref="HR11:HU11"/>
    <mergeCell ref="HV11:HY11"/>
    <mergeCell ref="A16:D16"/>
    <mergeCell ref="HB11:HE11"/>
    <mergeCell ref="HF11:HI11"/>
    <mergeCell ref="FJ11:FM11"/>
    <mergeCell ref="DR11:DU11"/>
    <mergeCell ref="DV11:DY11"/>
    <mergeCell ref="DZ11:EC11"/>
    <mergeCell ref="ED11:EG11"/>
    <mergeCell ref="EH11:EK11"/>
    <mergeCell ref="EL11:EO11"/>
    <mergeCell ref="CT11:CW11"/>
    <mergeCell ref="CX11:DA11"/>
    <mergeCell ref="A56:D56"/>
    <mergeCell ref="A57:D57"/>
    <mergeCell ref="A39:D39"/>
    <mergeCell ref="A46:D46"/>
    <mergeCell ref="A52:D52"/>
    <mergeCell ref="A53:D53"/>
    <mergeCell ref="A54:D54"/>
    <mergeCell ref="A55:D55"/>
  </mergeCells>
  <printOptions horizontalCentered="1"/>
  <pageMargins left="0.39370078740157483" right="0.39370078740157483" top="0.39370078740157483" bottom="0.78740157480314965" header="0.31496062992125984" footer="0.31496062992125984"/>
  <pageSetup paperSize="9" scale="64" orientation="portrait" r:id="rId1"/>
  <headerFooter>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S74"/>
  <sheetViews>
    <sheetView view="pageBreakPreview" zoomScaleNormal="100" zoomScaleSheetLayoutView="100" workbookViewId="0">
      <selection activeCell="E86" sqref="E86"/>
    </sheetView>
  </sheetViews>
  <sheetFormatPr defaultColWidth="9" defaultRowHeight="14.25" x14ac:dyDescent="0.2"/>
  <cols>
    <col min="1" max="1" width="9" style="303"/>
    <col min="2" max="2" width="21.5" style="303" customWidth="1"/>
    <col min="3" max="3" width="3.625" style="43" customWidth="1"/>
    <col min="4" max="4" width="8.5" style="43" bestFit="1" customWidth="1"/>
    <col min="5" max="5" width="11.75" style="43" bestFit="1" customWidth="1"/>
    <col min="6" max="6" width="53.875" style="43" customWidth="1"/>
    <col min="7" max="7" width="4.375" style="43" bestFit="1" customWidth="1"/>
    <col min="8" max="8" width="9.25" style="353" bestFit="1" customWidth="1"/>
    <col min="9" max="10" width="11.75" style="42" bestFit="1" customWidth="1"/>
    <col min="11" max="11" width="12.75" style="42" bestFit="1" customWidth="1"/>
    <col min="12" max="12" width="9" style="43"/>
    <col min="13" max="13" width="12.75" style="43" customWidth="1"/>
    <col min="14" max="14" width="10.125" style="56" customWidth="1"/>
    <col min="15" max="15" width="9.875" style="43" bestFit="1" customWidth="1"/>
    <col min="16" max="16" width="12.375" style="60" bestFit="1" customWidth="1"/>
    <col min="17" max="17" width="18.625" style="43" customWidth="1"/>
    <col min="18" max="18" width="12.375" style="43" bestFit="1" customWidth="1"/>
    <col min="19" max="19" width="10.125" style="43" bestFit="1" customWidth="1"/>
    <col min="20" max="16384" width="9" style="43"/>
  </cols>
  <sheetData>
    <row r="1" spans="1:17" s="303" customFormat="1" ht="15" thickBot="1" x14ac:dyDescent="0.25">
      <c r="H1" s="353"/>
      <c r="I1" s="42"/>
      <c r="J1" s="42"/>
      <c r="K1" s="42"/>
      <c r="P1" s="60"/>
    </row>
    <row r="2" spans="1:17" s="79" customFormat="1" ht="14.25" customHeight="1" x14ac:dyDescent="0.2">
      <c r="A2" s="303"/>
      <c r="B2" s="772"/>
      <c r="C2" s="774" t="str">
        <f>'Planilha Resumo'!C2</f>
        <v>PROJETO BÁSICO DE PAVIMENTAÇÃO ASFÁLTICA</v>
      </c>
      <c r="D2" s="774"/>
      <c r="E2" s="774"/>
      <c r="F2" s="775"/>
      <c r="G2" s="330"/>
      <c r="H2" s="354"/>
      <c r="I2" s="331"/>
      <c r="J2" s="331"/>
      <c r="K2" s="332"/>
      <c r="P2" s="60"/>
    </row>
    <row r="3" spans="1:17" s="83" customFormat="1" ht="16.5" customHeight="1" x14ac:dyDescent="0.2">
      <c r="A3" s="304"/>
      <c r="B3" s="773"/>
      <c r="C3" s="761" t="s">
        <v>254</v>
      </c>
      <c r="D3" s="761"/>
      <c r="E3" s="761"/>
      <c r="F3" s="766"/>
      <c r="G3" s="760" t="s">
        <v>255</v>
      </c>
      <c r="H3" s="761"/>
      <c r="I3" s="761"/>
      <c r="J3" s="761"/>
      <c r="K3" s="762"/>
      <c r="L3" s="96"/>
      <c r="M3" s="96"/>
      <c r="N3" s="97"/>
    </row>
    <row r="4" spans="1:17" s="83" customFormat="1" ht="37.5" customHeight="1" x14ac:dyDescent="0.2">
      <c r="A4" s="304"/>
      <c r="B4" s="773"/>
      <c r="C4" s="767" t="s">
        <v>256</v>
      </c>
      <c r="D4" s="767"/>
      <c r="E4" s="767"/>
      <c r="F4" s="768"/>
      <c r="G4" s="760" t="s">
        <v>257</v>
      </c>
      <c r="H4" s="761"/>
      <c r="I4" s="761"/>
      <c r="J4" s="761"/>
      <c r="K4" s="762"/>
      <c r="L4" s="94"/>
      <c r="M4" s="94"/>
      <c r="N4" s="95"/>
    </row>
    <row r="5" spans="1:17" s="83" customFormat="1" ht="40.5" customHeight="1" x14ac:dyDescent="0.2">
      <c r="A5" s="304"/>
      <c r="B5" s="773"/>
      <c r="C5" s="769"/>
      <c r="D5" s="769"/>
      <c r="E5" s="769"/>
      <c r="F5" s="770"/>
      <c r="G5" s="763" t="str">
        <f>'Planilha Resumo'!C4</f>
        <v xml:space="preserve">Preço Data base: SINAPI - 07/2021 - Maranhão, SICRO - 04/2021 - Maranhão, ANP - Agência Nacional do Petróleo - 07/2021 
</v>
      </c>
      <c r="H5" s="764"/>
      <c r="I5" s="764"/>
      <c r="J5" s="764"/>
      <c r="K5" s="765"/>
      <c r="L5" s="98"/>
      <c r="M5" s="98"/>
      <c r="N5" s="99"/>
    </row>
    <row r="6" spans="1:17" s="83" customFormat="1" ht="16.5" customHeight="1" x14ac:dyDescent="0.2">
      <c r="A6" s="304"/>
      <c r="B6" s="771" t="s">
        <v>282</v>
      </c>
      <c r="C6" s="761"/>
      <c r="D6" s="761"/>
      <c r="E6" s="761"/>
      <c r="F6" s="766"/>
      <c r="G6" s="760" t="s">
        <v>258</v>
      </c>
      <c r="H6" s="761"/>
      <c r="I6" s="761"/>
      <c r="J6" s="761"/>
      <c r="K6" s="762"/>
      <c r="L6" s="84"/>
      <c r="M6" s="84"/>
      <c r="N6" s="85"/>
    </row>
    <row r="7" spans="1:17" s="83" customFormat="1" ht="36.75" customHeight="1" x14ac:dyDescent="0.2">
      <c r="A7" s="304"/>
      <c r="B7" s="792" t="s">
        <v>284</v>
      </c>
      <c r="C7" s="767"/>
      <c r="D7" s="767"/>
      <c r="E7" s="767"/>
      <c r="F7" s="768"/>
      <c r="G7" s="763" t="str">
        <f>'Planilha Resumo'!F4</f>
        <v xml:space="preserve">BDI %: Material (Aquisição/Transporte de Materiais Betuminosos) - 15,0%
Serviços - 23,41%
</v>
      </c>
      <c r="H7" s="764"/>
      <c r="I7" s="764"/>
      <c r="J7" s="764"/>
      <c r="K7" s="765"/>
      <c r="L7" s="98"/>
      <c r="M7" s="98"/>
      <c r="N7" s="99"/>
    </row>
    <row r="8" spans="1:17" s="83" customFormat="1" ht="16.5" customHeight="1" x14ac:dyDescent="0.2">
      <c r="A8" s="304"/>
      <c r="B8" s="771" t="s">
        <v>283</v>
      </c>
      <c r="C8" s="761"/>
      <c r="D8" s="761"/>
      <c r="E8" s="761"/>
      <c r="F8" s="766"/>
      <c r="G8" s="778" t="s">
        <v>259</v>
      </c>
      <c r="H8" s="779"/>
      <c r="I8" s="779"/>
      <c r="J8" s="779"/>
      <c r="K8" s="780"/>
      <c r="L8" s="100"/>
      <c r="M8" s="100"/>
      <c r="N8" s="101"/>
    </row>
    <row r="9" spans="1:17" s="83" customFormat="1" ht="26.25" customHeight="1" thickBot="1" x14ac:dyDescent="0.25">
      <c r="A9" s="304"/>
      <c r="B9" s="793" t="s">
        <v>260</v>
      </c>
      <c r="C9" s="794"/>
      <c r="D9" s="794"/>
      <c r="E9" s="794"/>
      <c r="F9" s="795"/>
      <c r="G9" s="781" t="s">
        <v>271</v>
      </c>
      <c r="H9" s="782"/>
      <c r="I9" s="782"/>
      <c r="J9" s="782"/>
      <c r="K9" s="783"/>
      <c r="L9" s="102"/>
      <c r="M9" s="102"/>
      <c r="N9" s="103"/>
    </row>
    <row r="10" spans="1:17" s="83" customFormat="1" ht="16.5" x14ac:dyDescent="0.2">
      <c r="A10" s="304"/>
      <c r="B10" s="784" t="s">
        <v>65</v>
      </c>
      <c r="C10" s="785"/>
      <c r="D10" s="785"/>
      <c r="E10" s="785"/>
      <c r="F10" s="785"/>
      <c r="G10" s="785"/>
      <c r="H10" s="785"/>
      <c r="I10" s="785"/>
      <c r="J10" s="785"/>
      <c r="K10" s="786"/>
      <c r="L10" s="93"/>
      <c r="M10" s="93"/>
      <c r="N10" s="93"/>
    </row>
    <row r="11" spans="1:17" ht="13.9" customHeight="1" x14ac:dyDescent="0.2">
      <c r="B11" s="787"/>
      <c r="C11" s="788"/>
      <c r="D11" s="788"/>
      <c r="E11" s="788"/>
      <c r="F11" s="788"/>
      <c r="G11" s="788"/>
      <c r="H11" s="788"/>
      <c r="I11" s="788"/>
      <c r="J11" s="788"/>
      <c r="K11" s="789"/>
      <c r="M11" s="45">
        <v>0.2341</v>
      </c>
      <c r="Q11" s="44"/>
    </row>
    <row r="12" spans="1:17" ht="30" x14ac:dyDescent="0.2">
      <c r="B12" s="790" t="s">
        <v>3</v>
      </c>
      <c r="C12" s="791"/>
      <c r="D12" s="319" t="s">
        <v>4</v>
      </c>
      <c r="E12" s="319" t="s">
        <v>5</v>
      </c>
      <c r="F12" s="319" t="s">
        <v>6</v>
      </c>
      <c r="G12" s="319" t="s">
        <v>7</v>
      </c>
      <c r="H12" s="319" t="s">
        <v>8</v>
      </c>
      <c r="I12" s="319" t="s">
        <v>514</v>
      </c>
      <c r="J12" s="319" t="s">
        <v>9</v>
      </c>
      <c r="K12" s="320" t="s">
        <v>10</v>
      </c>
      <c r="M12" s="45">
        <v>0.15</v>
      </c>
    </row>
    <row r="13" spans="1:17" s="104" customFormat="1" ht="30" x14ac:dyDescent="0.2">
      <c r="A13" s="303"/>
      <c r="B13" s="790"/>
      <c r="C13" s="791"/>
      <c r="D13" s="319" t="s">
        <v>535</v>
      </c>
      <c r="E13" s="319"/>
      <c r="F13" s="319"/>
      <c r="G13" s="319"/>
      <c r="H13" s="319"/>
      <c r="I13" s="319"/>
      <c r="J13" s="319"/>
      <c r="K13" s="320"/>
      <c r="P13" s="60"/>
    </row>
    <row r="14" spans="1:17" s="333" customFormat="1" ht="15" x14ac:dyDescent="0.25">
      <c r="B14" s="744" t="s">
        <v>44</v>
      </c>
      <c r="C14" s="745"/>
      <c r="D14" s="334"/>
      <c r="E14" s="334"/>
      <c r="F14" s="335" t="s">
        <v>220</v>
      </c>
      <c r="G14" s="335"/>
      <c r="H14" s="355"/>
      <c r="I14" s="343"/>
      <c r="J14" s="343"/>
      <c r="K14" s="344" t="e">
        <f>SUM(K15)</f>
        <v>#REF!</v>
      </c>
      <c r="M14" s="336" t="e">
        <f>K14/$J$59</f>
        <v>#REF!</v>
      </c>
      <c r="N14" s="336"/>
      <c r="P14" s="337"/>
      <c r="Q14" s="338"/>
    </row>
    <row r="15" spans="1:17" s="79" customFormat="1" x14ac:dyDescent="0.2">
      <c r="A15" s="303"/>
      <c r="B15" s="746" t="s">
        <v>214</v>
      </c>
      <c r="C15" s="747"/>
      <c r="D15" s="321"/>
      <c r="E15" s="321" t="s">
        <v>241</v>
      </c>
      <c r="F15" s="322" t="s">
        <v>220</v>
      </c>
      <c r="G15" s="321" t="s">
        <v>17</v>
      </c>
      <c r="H15" s="356" t="e">
        <f>'MEMORIA DE CALCULO'!#REF!</f>
        <v>#REF!</v>
      </c>
      <c r="I15" s="345">
        <f>'COMP. PROJ. EXECUTIVO'!I36+'COMP. PROJ. EXECUTIVO'!I58</f>
        <v>59229.189999999995</v>
      </c>
      <c r="J15" s="345">
        <f>ROUND(I15*$M$11+I15,2)</f>
        <v>73094.740000000005</v>
      </c>
      <c r="K15" s="346" t="e">
        <f>ROUND(H15*J15,2)</f>
        <v>#REF!</v>
      </c>
      <c r="M15" s="45" t="e">
        <f>K15/$J$59</f>
        <v>#REF!</v>
      </c>
      <c r="N15" s="45"/>
      <c r="O15" s="61"/>
      <c r="P15" s="60"/>
      <c r="Q15" s="44"/>
    </row>
    <row r="16" spans="1:17" s="104" customFormat="1" ht="30" x14ac:dyDescent="0.2">
      <c r="A16" s="303"/>
      <c r="B16" s="742"/>
      <c r="C16" s="743"/>
      <c r="D16" s="319" t="s">
        <v>536</v>
      </c>
      <c r="E16" s="321"/>
      <c r="F16" s="322"/>
      <c r="G16" s="321"/>
      <c r="H16" s="356"/>
      <c r="I16" s="345"/>
      <c r="J16" s="345"/>
      <c r="K16" s="346"/>
      <c r="M16" s="45"/>
      <c r="N16" s="45"/>
      <c r="O16" s="61"/>
      <c r="P16" s="60"/>
      <c r="Q16" s="44"/>
    </row>
    <row r="17" spans="1:19" s="333" customFormat="1" ht="15" x14ac:dyDescent="0.25">
      <c r="B17" s="744" t="s">
        <v>44</v>
      </c>
      <c r="C17" s="745"/>
      <c r="D17" s="334"/>
      <c r="E17" s="334"/>
      <c r="F17" s="335" t="s">
        <v>12</v>
      </c>
      <c r="G17" s="335"/>
      <c r="H17" s="355"/>
      <c r="I17" s="343"/>
      <c r="J17" s="343"/>
      <c r="K17" s="344" t="e">
        <f>SUM(K18:K21)</f>
        <v>#REF!</v>
      </c>
      <c r="M17" s="336" t="e">
        <f>K17/$J$59</f>
        <v>#REF!</v>
      </c>
      <c r="N17" s="336"/>
      <c r="P17" s="337"/>
      <c r="Q17" s="338"/>
    </row>
    <row r="18" spans="1:19" x14ac:dyDescent="0.2">
      <c r="B18" s="746" t="s">
        <v>214</v>
      </c>
      <c r="C18" s="747"/>
      <c r="D18" s="321"/>
      <c r="E18" s="321" t="s">
        <v>241</v>
      </c>
      <c r="F18" s="322" t="s">
        <v>15</v>
      </c>
      <c r="G18" s="321" t="s">
        <v>16</v>
      </c>
      <c r="H18" s="356">
        <f>'MEMORIA DE CALCULO'!L30</f>
        <v>6</v>
      </c>
      <c r="I18" s="345">
        <f>'COMPOSIÇÃO DE CUSTOS'!M32</f>
        <v>289.67999999999995</v>
      </c>
      <c r="J18" s="345">
        <f>ROUND(I18*$M$11+I18,2)</f>
        <v>357.49</v>
      </c>
      <c r="K18" s="346">
        <f>ROUND(H18*J18,2)</f>
        <v>2144.94</v>
      </c>
      <c r="M18" s="45" t="e">
        <f>K18/$J$59</f>
        <v>#REF!</v>
      </c>
      <c r="N18" s="45"/>
      <c r="O18" s="61"/>
      <c r="Q18" s="44"/>
    </row>
    <row r="19" spans="1:19" x14ac:dyDescent="0.2">
      <c r="B19" s="746" t="s">
        <v>215</v>
      </c>
      <c r="C19" s="747"/>
      <c r="D19" s="323"/>
      <c r="E19" s="321" t="s">
        <v>241</v>
      </c>
      <c r="F19" s="322" t="s">
        <v>167</v>
      </c>
      <c r="G19" s="321" t="s">
        <v>17</v>
      </c>
      <c r="H19" s="356">
        <f>'MEMORIA DE CALCULO'!C34</f>
        <v>1</v>
      </c>
      <c r="I19" s="345">
        <f>'COMPOSIÇÃO DE CUSTOS'!P66</f>
        <v>9615.1849999999995</v>
      </c>
      <c r="J19" s="345">
        <f t="shared" ref="J19:J21" si="0">ROUND(I19*$M$11+I19,2)</f>
        <v>11866.1</v>
      </c>
      <c r="K19" s="346">
        <f t="shared" ref="K19:K21" si="1">ROUND(H19*J19,2)</f>
        <v>11866.1</v>
      </c>
      <c r="M19" s="45" t="e">
        <f>K19/$J$59</f>
        <v>#REF!</v>
      </c>
      <c r="N19" s="45"/>
      <c r="O19" s="61"/>
      <c r="Q19" s="44"/>
    </row>
    <row r="20" spans="1:19" x14ac:dyDescent="0.2">
      <c r="B20" s="746" t="s">
        <v>217</v>
      </c>
      <c r="C20" s="747"/>
      <c r="D20" s="323"/>
      <c r="E20" s="321" t="s">
        <v>241</v>
      </c>
      <c r="F20" s="322" t="s">
        <v>19</v>
      </c>
      <c r="G20" s="321" t="s">
        <v>18</v>
      </c>
      <c r="H20" s="356">
        <f>'MEMORIA DE CALCULO'!C38</f>
        <v>5</v>
      </c>
      <c r="I20" s="345">
        <f>'COMPOSIÇÃO DE CUSTOS'!J85</f>
        <v>7460.2900000000009</v>
      </c>
      <c r="J20" s="345">
        <f t="shared" si="0"/>
        <v>9206.74</v>
      </c>
      <c r="K20" s="346">
        <f t="shared" si="1"/>
        <v>46033.7</v>
      </c>
      <c r="M20" s="45" t="e">
        <f>K20/$J$59</f>
        <v>#REF!</v>
      </c>
      <c r="N20" s="45"/>
      <c r="O20" s="61"/>
      <c r="Q20" s="92" t="e">
        <f>M66</f>
        <v>#REF!</v>
      </c>
    </row>
    <row r="21" spans="1:19" ht="15" x14ac:dyDescent="0.2">
      <c r="B21" s="746" t="s">
        <v>218</v>
      </c>
      <c r="C21" s="747"/>
      <c r="D21" s="324">
        <v>93584</v>
      </c>
      <c r="E21" s="321" t="s">
        <v>14</v>
      </c>
      <c r="F21" s="322" t="s">
        <v>226</v>
      </c>
      <c r="G21" s="321" t="s">
        <v>16</v>
      </c>
      <c r="H21" s="356" t="e">
        <f>'MEMORIA DE CALCULO'!#REF!</f>
        <v>#REF!</v>
      </c>
      <c r="I21" s="347">
        <v>776.96</v>
      </c>
      <c r="J21" s="345">
        <f t="shared" si="0"/>
        <v>958.85</v>
      </c>
      <c r="K21" s="346" t="e">
        <f t="shared" si="1"/>
        <v>#REF!</v>
      </c>
      <c r="M21" s="45" t="e">
        <f>K21/$J$59</f>
        <v>#REF!</v>
      </c>
      <c r="N21" s="45"/>
      <c r="O21" s="61"/>
      <c r="Q21" s="44"/>
    </row>
    <row r="22" spans="1:19" s="104" customFormat="1" x14ac:dyDescent="0.2">
      <c r="A22" s="303"/>
      <c r="B22" s="742"/>
      <c r="C22" s="743"/>
      <c r="D22" s="323"/>
      <c r="E22" s="321"/>
      <c r="F22" s="322"/>
      <c r="G22" s="321"/>
      <c r="H22" s="356"/>
      <c r="I22" s="345"/>
      <c r="J22" s="345"/>
      <c r="K22" s="346"/>
      <c r="M22" s="45"/>
      <c r="N22" s="45"/>
      <c r="O22" s="61"/>
      <c r="P22" s="60"/>
      <c r="Q22" s="44"/>
    </row>
    <row r="23" spans="1:19" s="333" customFormat="1" ht="15" x14ac:dyDescent="0.25">
      <c r="B23" s="744" t="s">
        <v>219</v>
      </c>
      <c r="C23" s="745"/>
      <c r="D23" s="334"/>
      <c r="E23" s="334"/>
      <c r="F23" s="339" t="s">
        <v>21</v>
      </c>
      <c r="G23" s="339"/>
      <c r="H23" s="357"/>
      <c r="I23" s="348"/>
      <c r="J23" s="348"/>
      <c r="K23" s="349" t="e">
        <f>SUM(K24:K28)</f>
        <v>#REF!</v>
      </c>
      <c r="M23" s="336" t="e">
        <f t="shared" ref="M23:M28" si="2">K23/$J$59</f>
        <v>#REF!</v>
      </c>
      <c r="N23" s="336"/>
      <c r="O23" s="340"/>
      <c r="P23" s="337"/>
      <c r="Q23" s="338"/>
    </row>
    <row r="24" spans="1:19" x14ac:dyDescent="0.2">
      <c r="B24" s="746" t="s">
        <v>48</v>
      </c>
      <c r="C24" s="747"/>
      <c r="D24" s="321">
        <v>5501700</v>
      </c>
      <c r="E24" s="325" t="s">
        <v>240</v>
      </c>
      <c r="F24" s="326" t="s">
        <v>234</v>
      </c>
      <c r="G24" s="327" t="s">
        <v>16</v>
      </c>
      <c r="H24" s="358">
        <f>'MEMORIA DE CALCULO'!L43</f>
        <v>108841.2</v>
      </c>
      <c r="I24" s="345">
        <v>0.32</v>
      </c>
      <c r="J24" s="345">
        <f t="shared" ref="J24:J28" si="3">ROUND(I24*$M$11+I24,2)</f>
        <v>0.39</v>
      </c>
      <c r="K24" s="346">
        <f t="shared" ref="K24" si="4">ROUND(H24*J24,2)</f>
        <v>42448.07</v>
      </c>
      <c r="M24" s="45" t="e">
        <f t="shared" si="2"/>
        <v>#REF!</v>
      </c>
      <c r="N24" s="45"/>
      <c r="O24" s="61"/>
      <c r="Q24" s="44"/>
    </row>
    <row r="25" spans="1:19" ht="25.5" x14ac:dyDescent="0.2">
      <c r="B25" s="746" t="s">
        <v>194</v>
      </c>
      <c r="C25" s="747"/>
      <c r="D25" s="321">
        <v>5914374</v>
      </c>
      <c r="E25" s="325" t="s">
        <v>240</v>
      </c>
      <c r="F25" s="326" t="s">
        <v>235</v>
      </c>
      <c r="G25" s="327" t="s">
        <v>238</v>
      </c>
      <c r="H25" s="358">
        <f>'MEMORIA DE CALCULO'!N47</f>
        <v>157474.39273109924</v>
      </c>
      <c r="I25" s="345">
        <v>0.63</v>
      </c>
      <c r="J25" s="345">
        <f t="shared" si="3"/>
        <v>0.78</v>
      </c>
      <c r="K25" s="346">
        <f t="shared" ref="K25:K28" si="5">ROUND(H25*J25,2)</f>
        <v>122830.03</v>
      </c>
      <c r="M25" s="45" t="e">
        <f t="shared" si="2"/>
        <v>#REF!</v>
      </c>
      <c r="N25" s="45"/>
      <c r="O25" s="61"/>
      <c r="Q25" s="44"/>
    </row>
    <row r="26" spans="1:19" ht="42" customHeight="1" x14ac:dyDescent="0.2">
      <c r="B26" s="746" t="s">
        <v>195</v>
      </c>
      <c r="C26" s="747"/>
      <c r="D26" s="321">
        <v>5501879</v>
      </c>
      <c r="E26" s="325" t="s">
        <v>240</v>
      </c>
      <c r="F26" s="326" t="s">
        <v>248</v>
      </c>
      <c r="G26" s="321" t="s">
        <v>22</v>
      </c>
      <c r="H26" s="356">
        <f>'MEMORIA DE CALCULO'!L51</f>
        <v>50234.400000000001</v>
      </c>
      <c r="I26" s="345">
        <v>7.08</v>
      </c>
      <c r="J26" s="345">
        <f t="shared" si="3"/>
        <v>8.74</v>
      </c>
      <c r="K26" s="346">
        <f t="shared" si="5"/>
        <v>439048.66</v>
      </c>
      <c r="M26" s="45" t="e">
        <f t="shared" si="2"/>
        <v>#REF!</v>
      </c>
      <c r="N26" s="45"/>
      <c r="O26" s="61"/>
      <c r="Q26" s="44"/>
      <c r="R26" s="301" t="s">
        <v>541</v>
      </c>
      <c r="S26" s="301" t="s">
        <v>542</v>
      </c>
    </row>
    <row r="27" spans="1:19" x14ac:dyDescent="0.2">
      <c r="B27" s="746" t="s">
        <v>196</v>
      </c>
      <c r="C27" s="747"/>
      <c r="D27" s="321">
        <v>5502978</v>
      </c>
      <c r="E27" s="325" t="s">
        <v>240</v>
      </c>
      <c r="F27" s="326" t="s">
        <v>236</v>
      </c>
      <c r="G27" s="327" t="s">
        <v>16</v>
      </c>
      <c r="H27" s="358" t="e">
        <f>'MEMORIA DE CALCULO'!#REF!</f>
        <v>#REF!</v>
      </c>
      <c r="I27" s="345">
        <v>3.47</v>
      </c>
      <c r="J27" s="345">
        <f t="shared" si="3"/>
        <v>4.28</v>
      </c>
      <c r="K27" s="346" t="e">
        <f t="shared" si="5"/>
        <v>#REF!</v>
      </c>
      <c r="M27" s="45" t="e">
        <f t="shared" si="2"/>
        <v>#REF!</v>
      </c>
      <c r="N27" s="45"/>
      <c r="O27" s="61"/>
      <c r="Q27" s="44"/>
      <c r="R27" s="302" t="e">
        <f>0.016*R31</f>
        <v>#REF!</v>
      </c>
      <c r="S27" s="41" t="e">
        <f>0.04*R31</f>
        <v>#REF!</v>
      </c>
    </row>
    <row r="28" spans="1:19" x14ac:dyDescent="0.2">
      <c r="B28" s="746" t="s">
        <v>197</v>
      </c>
      <c r="C28" s="747"/>
      <c r="D28" s="321">
        <v>4011209</v>
      </c>
      <c r="E28" s="325" t="s">
        <v>240</v>
      </c>
      <c r="F28" s="326" t="s">
        <v>237</v>
      </c>
      <c r="G28" s="327" t="s">
        <v>16</v>
      </c>
      <c r="H28" s="358">
        <f>'MEMORIA DE CALCULO'!H55</f>
        <v>251172</v>
      </c>
      <c r="I28" s="345">
        <v>0.79</v>
      </c>
      <c r="J28" s="345">
        <f t="shared" si="3"/>
        <v>0.97</v>
      </c>
      <c r="K28" s="346">
        <f t="shared" si="5"/>
        <v>243636.84</v>
      </c>
      <c r="M28" s="45" t="e">
        <f t="shared" si="2"/>
        <v>#REF!</v>
      </c>
      <c r="N28" s="45"/>
      <c r="O28" s="61"/>
      <c r="Q28" s="44"/>
      <c r="R28" s="302" t="e">
        <f>0.002*R31</f>
        <v>#REF!</v>
      </c>
      <c r="S28" s="41" t="e">
        <f>0.06*R31</f>
        <v>#REF!</v>
      </c>
    </row>
    <row r="29" spans="1:19" s="104" customFormat="1" x14ac:dyDescent="0.2">
      <c r="A29" s="303"/>
      <c r="B29" s="742"/>
      <c r="C29" s="743"/>
      <c r="D29" s="321"/>
      <c r="E29" s="325"/>
      <c r="F29" s="326"/>
      <c r="G29" s="327"/>
      <c r="H29" s="358"/>
      <c r="I29" s="345"/>
      <c r="J29" s="345"/>
      <c r="K29" s="346"/>
      <c r="M29" s="45"/>
      <c r="N29" s="45"/>
      <c r="O29" s="61"/>
      <c r="P29" s="60"/>
      <c r="Q29" s="44"/>
    </row>
    <row r="30" spans="1:19" s="333" customFormat="1" ht="15" x14ac:dyDescent="0.25">
      <c r="B30" s="744" t="s">
        <v>537</v>
      </c>
      <c r="C30" s="745"/>
      <c r="D30" s="334"/>
      <c r="E30" s="334"/>
      <c r="F30" s="339" t="s">
        <v>25</v>
      </c>
      <c r="G30" s="339"/>
      <c r="H30" s="357"/>
      <c r="I30" s="348"/>
      <c r="J30" s="348"/>
      <c r="K30" s="349" t="e">
        <f>SUM(K31:K40)</f>
        <v>#REF!</v>
      </c>
      <c r="M30" s="336" t="e">
        <f t="shared" ref="M30:M40" si="6">K30/$J$59</f>
        <v>#REF!</v>
      </c>
      <c r="N30" s="336"/>
      <c r="O30" s="340"/>
      <c r="P30" s="337"/>
      <c r="Q30" s="338"/>
    </row>
    <row r="31" spans="1:19" s="73" customFormat="1" ht="30" x14ac:dyDescent="0.2">
      <c r="B31" s="756" t="s">
        <v>26</v>
      </c>
      <c r="C31" s="757"/>
      <c r="D31" s="325"/>
      <c r="E31" s="328" t="s">
        <v>242</v>
      </c>
      <c r="F31" s="329" t="s">
        <v>178</v>
      </c>
      <c r="G31" s="325" t="s">
        <v>27</v>
      </c>
      <c r="H31" s="359" t="e">
        <f>'MEMORIA DE CALCULO'!#REF!</f>
        <v>#REF!</v>
      </c>
      <c r="I31" s="350">
        <f>'MAT BET'!D35</f>
        <v>5560.18</v>
      </c>
      <c r="J31" s="345">
        <f>ROUND(I31*$M$12+I31,2)</f>
        <v>6394.21</v>
      </c>
      <c r="K31" s="346" t="e">
        <f t="shared" ref="K31" si="7">ROUND(H31*J31,2)</f>
        <v>#REF!</v>
      </c>
      <c r="M31" s="74" t="e">
        <f t="shared" si="6"/>
        <v>#REF!</v>
      </c>
      <c r="N31" s="74"/>
      <c r="O31" s="75"/>
      <c r="P31" s="76"/>
      <c r="Q31" s="77"/>
      <c r="R31" s="77" t="e">
        <f>M63-K15</f>
        <v>#REF!</v>
      </c>
    </row>
    <row r="32" spans="1:19" s="73" customFormat="1" ht="30" x14ac:dyDescent="0.2">
      <c r="B32" s="756" t="s">
        <v>198</v>
      </c>
      <c r="C32" s="757"/>
      <c r="D32" s="325"/>
      <c r="E32" s="328" t="s">
        <v>242</v>
      </c>
      <c r="F32" s="329" t="s">
        <v>179</v>
      </c>
      <c r="G32" s="325" t="s">
        <v>27</v>
      </c>
      <c r="H32" s="359" t="e">
        <f>'MEMORIA DE CALCULO'!#REF!</f>
        <v>#REF!</v>
      </c>
      <c r="I32" s="350">
        <f>'MAT BET'!D36</f>
        <v>3011.3</v>
      </c>
      <c r="J32" s="345">
        <f>ROUND(I32*$M$12+I32,2)</f>
        <v>3463</v>
      </c>
      <c r="K32" s="346" t="e">
        <f t="shared" ref="K32:K33" si="8">ROUND(H32*J32,2)</f>
        <v>#REF!</v>
      </c>
      <c r="M32" s="74" t="e">
        <f t="shared" si="6"/>
        <v>#REF!</v>
      </c>
      <c r="N32" s="74"/>
      <c r="O32" s="75"/>
      <c r="P32" s="76"/>
      <c r="Q32" s="77"/>
    </row>
    <row r="33" spans="1:17" s="73" customFormat="1" ht="25.5" x14ac:dyDescent="0.2">
      <c r="B33" s="756" t="s">
        <v>199</v>
      </c>
      <c r="C33" s="757"/>
      <c r="D33" s="325">
        <v>5914622</v>
      </c>
      <c r="E33" s="325" t="s">
        <v>240</v>
      </c>
      <c r="F33" s="329" t="s">
        <v>180</v>
      </c>
      <c r="G33" s="325" t="s">
        <v>23</v>
      </c>
      <c r="H33" s="359" t="e">
        <f>'MEMORIA DE CALCULO'!#REF!</f>
        <v>#REF!</v>
      </c>
      <c r="I33" s="350">
        <v>1.27</v>
      </c>
      <c r="J33" s="345">
        <f t="shared" ref="J33:J40" si="9">ROUND(I33*$M$11+I33,2)</f>
        <v>1.57</v>
      </c>
      <c r="K33" s="346" t="e">
        <f t="shared" si="8"/>
        <v>#REF!</v>
      </c>
      <c r="M33" s="74" t="e">
        <f t="shared" si="6"/>
        <v>#REF!</v>
      </c>
      <c r="N33" s="74"/>
      <c r="O33" s="75"/>
      <c r="P33" s="76"/>
      <c r="Q33" s="77"/>
    </row>
    <row r="34" spans="1:17" s="73" customFormat="1" ht="25.5" x14ac:dyDescent="0.2">
      <c r="B34" s="756" t="s">
        <v>200</v>
      </c>
      <c r="C34" s="757"/>
      <c r="D34" s="325">
        <v>5914620</v>
      </c>
      <c r="E34" s="325" t="s">
        <v>240</v>
      </c>
      <c r="F34" s="329" t="s">
        <v>250</v>
      </c>
      <c r="G34" s="325" t="s">
        <v>23</v>
      </c>
      <c r="H34" s="359" t="e">
        <f>'MEMORIA DE CALCULO'!#REF!</f>
        <v>#REF!</v>
      </c>
      <c r="I34" s="350">
        <v>1.95</v>
      </c>
      <c r="J34" s="345">
        <f t="shared" si="9"/>
        <v>2.41</v>
      </c>
      <c r="K34" s="346" t="e">
        <f t="shared" ref="K34:K40" si="10">ROUND(H34*J34,2)</f>
        <v>#REF!</v>
      </c>
      <c r="M34" s="74" t="e">
        <f t="shared" si="6"/>
        <v>#REF!</v>
      </c>
      <c r="N34" s="74"/>
      <c r="O34" s="75"/>
      <c r="P34" s="76"/>
      <c r="Q34" s="77"/>
    </row>
    <row r="35" spans="1:17" s="73" customFormat="1" ht="25.5" x14ac:dyDescent="0.2">
      <c r="B35" s="756" t="s">
        <v>201</v>
      </c>
      <c r="C35" s="757"/>
      <c r="D35" s="325">
        <v>5914622</v>
      </c>
      <c r="E35" s="325" t="s">
        <v>240</v>
      </c>
      <c r="F35" s="329" t="s">
        <v>181</v>
      </c>
      <c r="G35" s="325" t="s">
        <v>23</v>
      </c>
      <c r="H35" s="359" t="e">
        <f>'MEMORIA DE CALCULO'!#REF!</f>
        <v>#REF!</v>
      </c>
      <c r="I35" s="350">
        <v>1.27</v>
      </c>
      <c r="J35" s="345">
        <f t="shared" si="9"/>
        <v>1.57</v>
      </c>
      <c r="K35" s="346" t="e">
        <f t="shared" si="10"/>
        <v>#REF!</v>
      </c>
      <c r="M35" s="74" t="e">
        <f t="shared" si="6"/>
        <v>#REF!</v>
      </c>
      <c r="N35" s="74"/>
      <c r="O35" s="75"/>
      <c r="P35" s="76"/>
      <c r="Q35" s="77"/>
    </row>
    <row r="36" spans="1:17" s="73" customFormat="1" ht="25.5" x14ac:dyDescent="0.2">
      <c r="B36" s="756" t="s">
        <v>184</v>
      </c>
      <c r="C36" s="757"/>
      <c r="D36" s="325">
        <v>5914620</v>
      </c>
      <c r="E36" s="325" t="s">
        <v>240</v>
      </c>
      <c r="F36" s="329" t="s">
        <v>251</v>
      </c>
      <c r="G36" s="325" t="s">
        <v>23</v>
      </c>
      <c r="H36" s="359" t="e">
        <f>'MEMORIA DE CALCULO'!#REF!</f>
        <v>#REF!</v>
      </c>
      <c r="I36" s="350">
        <v>1.95</v>
      </c>
      <c r="J36" s="345">
        <f t="shared" si="9"/>
        <v>2.41</v>
      </c>
      <c r="K36" s="346" t="e">
        <f t="shared" si="10"/>
        <v>#REF!</v>
      </c>
      <c r="M36" s="74" t="e">
        <f t="shared" si="6"/>
        <v>#REF!</v>
      </c>
      <c r="N36" s="74"/>
      <c r="O36" s="75"/>
      <c r="P36" s="76"/>
      <c r="Q36" s="77"/>
    </row>
    <row r="37" spans="1:17" s="73" customFormat="1" x14ac:dyDescent="0.2">
      <c r="B37" s="756" t="s">
        <v>249</v>
      </c>
      <c r="C37" s="757"/>
      <c r="D37" s="325">
        <v>4011352</v>
      </c>
      <c r="E37" s="325" t="s">
        <v>240</v>
      </c>
      <c r="F37" s="329" t="s">
        <v>28</v>
      </c>
      <c r="G37" s="325" t="s">
        <v>16</v>
      </c>
      <c r="H37" s="359" t="e">
        <f>'MEMORIA DE CALCULO'!#REF!</f>
        <v>#REF!</v>
      </c>
      <c r="I37" s="351">
        <v>0.31</v>
      </c>
      <c r="J37" s="345">
        <f t="shared" si="9"/>
        <v>0.38</v>
      </c>
      <c r="K37" s="346" t="e">
        <f t="shared" si="10"/>
        <v>#REF!</v>
      </c>
      <c r="M37" s="74" t="e">
        <f t="shared" si="6"/>
        <v>#REF!</v>
      </c>
      <c r="N37" s="74"/>
      <c r="O37" s="75"/>
      <c r="P37" s="76"/>
      <c r="Q37" s="77"/>
    </row>
    <row r="38" spans="1:17" s="73" customFormat="1" x14ac:dyDescent="0.2">
      <c r="B38" s="756" t="s">
        <v>185</v>
      </c>
      <c r="C38" s="757"/>
      <c r="D38" s="325">
        <v>4011370</v>
      </c>
      <c r="E38" s="325" t="s">
        <v>240</v>
      </c>
      <c r="F38" s="329" t="s">
        <v>29</v>
      </c>
      <c r="G38" s="325" t="s">
        <v>16</v>
      </c>
      <c r="H38" s="359" t="e">
        <f>'MEMORIA DE CALCULO'!#REF!</f>
        <v>#REF!</v>
      </c>
      <c r="I38" s="351">
        <v>3.25</v>
      </c>
      <c r="J38" s="345">
        <f t="shared" si="9"/>
        <v>4.01</v>
      </c>
      <c r="K38" s="346" t="e">
        <f t="shared" si="10"/>
        <v>#REF!</v>
      </c>
      <c r="M38" s="74" t="e">
        <f t="shared" si="6"/>
        <v>#REF!</v>
      </c>
      <c r="N38" s="74"/>
      <c r="O38" s="75"/>
      <c r="P38" s="76"/>
      <c r="Q38" s="77"/>
    </row>
    <row r="39" spans="1:17" s="73" customFormat="1" ht="25.5" x14ac:dyDescent="0.2">
      <c r="B39" s="756" t="s">
        <v>186</v>
      </c>
      <c r="C39" s="757"/>
      <c r="D39" s="325">
        <v>5914336</v>
      </c>
      <c r="E39" s="325" t="s">
        <v>240</v>
      </c>
      <c r="F39" s="329" t="s">
        <v>30</v>
      </c>
      <c r="G39" s="325" t="s">
        <v>238</v>
      </c>
      <c r="H39" s="359" t="e">
        <f>'MEMORIA DE CALCULO'!#REF!</f>
        <v>#REF!</v>
      </c>
      <c r="I39" s="351">
        <v>0.52</v>
      </c>
      <c r="J39" s="345">
        <f t="shared" si="9"/>
        <v>0.64</v>
      </c>
      <c r="K39" s="346" t="e">
        <f t="shared" si="10"/>
        <v>#REF!</v>
      </c>
      <c r="M39" s="74" t="e">
        <f t="shared" si="6"/>
        <v>#REF!</v>
      </c>
      <c r="N39" s="74"/>
      <c r="O39" s="75"/>
      <c r="P39" s="76"/>
      <c r="Q39" s="77"/>
    </row>
    <row r="40" spans="1:17" s="73" customFormat="1" x14ac:dyDescent="0.2">
      <c r="B40" s="756" t="s">
        <v>187</v>
      </c>
      <c r="C40" s="757"/>
      <c r="D40" s="325">
        <v>4915637</v>
      </c>
      <c r="E40" s="325" t="s">
        <v>240</v>
      </c>
      <c r="F40" s="329" t="s">
        <v>31</v>
      </c>
      <c r="G40" s="325" t="s">
        <v>16</v>
      </c>
      <c r="H40" s="359" t="e">
        <f>'MEMORIA DE CALCULO'!#REF!</f>
        <v>#REF!</v>
      </c>
      <c r="I40" s="351">
        <v>0.6</v>
      </c>
      <c r="J40" s="345">
        <f t="shared" si="9"/>
        <v>0.74</v>
      </c>
      <c r="K40" s="346" t="e">
        <f t="shared" si="10"/>
        <v>#REF!</v>
      </c>
      <c r="M40" s="74" t="e">
        <f t="shared" si="6"/>
        <v>#REF!</v>
      </c>
      <c r="N40" s="74"/>
      <c r="O40" s="75"/>
      <c r="P40" s="76"/>
      <c r="Q40" s="77"/>
    </row>
    <row r="41" spans="1:17" s="73" customFormat="1" x14ac:dyDescent="0.2">
      <c r="B41" s="758"/>
      <c r="C41" s="759"/>
      <c r="D41" s="325"/>
      <c r="E41" s="325"/>
      <c r="F41" s="329"/>
      <c r="G41" s="325"/>
      <c r="H41" s="359"/>
      <c r="I41" s="351"/>
      <c r="J41" s="351"/>
      <c r="K41" s="352"/>
      <c r="M41" s="74"/>
      <c r="N41" s="74"/>
      <c r="O41" s="75"/>
      <c r="P41" s="76"/>
      <c r="Q41" s="77"/>
    </row>
    <row r="42" spans="1:17" s="333" customFormat="1" ht="15" x14ac:dyDescent="0.25">
      <c r="B42" s="744" t="s">
        <v>210</v>
      </c>
      <c r="C42" s="745"/>
      <c r="D42" s="334"/>
      <c r="E42" s="334"/>
      <c r="F42" s="339" t="s">
        <v>36</v>
      </c>
      <c r="G42" s="339"/>
      <c r="H42" s="357"/>
      <c r="I42" s="348"/>
      <c r="J42" s="348"/>
      <c r="K42" s="349" t="e">
        <f>SUM(K43:K45)</f>
        <v>#REF!</v>
      </c>
      <c r="M42" s="336" t="e">
        <f>K42/$J$59</f>
        <v>#REF!</v>
      </c>
      <c r="N42" s="336"/>
      <c r="O42" s="340"/>
      <c r="P42" s="337"/>
      <c r="Q42" s="338"/>
    </row>
    <row r="43" spans="1:17" ht="25.5" x14ac:dyDescent="0.2">
      <c r="B43" s="746" t="s">
        <v>190</v>
      </c>
      <c r="C43" s="747"/>
      <c r="D43" s="321">
        <v>2003377</v>
      </c>
      <c r="E43" s="321" t="s">
        <v>240</v>
      </c>
      <c r="F43" s="322" t="s">
        <v>227</v>
      </c>
      <c r="G43" s="321" t="s">
        <v>64</v>
      </c>
      <c r="H43" s="356" t="e">
        <f>'MEMORIA DE CALCULO'!#REF!</f>
        <v>#REF!</v>
      </c>
      <c r="I43" s="345">
        <v>19.5</v>
      </c>
      <c r="J43" s="345">
        <f t="shared" ref="J43:J45" si="11">ROUND(I43*$M$11+I43,2)</f>
        <v>24.06</v>
      </c>
      <c r="K43" s="346" t="e">
        <f t="shared" ref="K43" si="12">ROUND(H43*J43,2)</f>
        <v>#REF!</v>
      </c>
      <c r="M43" s="45" t="e">
        <f>K43/$J$59</f>
        <v>#REF!</v>
      </c>
      <c r="N43" s="45"/>
      <c r="O43" s="61"/>
      <c r="Q43" s="44"/>
    </row>
    <row r="44" spans="1:17" x14ac:dyDescent="0.2">
      <c r="B44" s="746" t="s">
        <v>191</v>
      </c>
      <c r="C44" s="747"/>
      <c r="D44" s="321">
        <v>94287</v>
      </c>
      <c r="E44" s="321" t="s">
        <v>14</v>
      </c>
      <c r="F44" s="322" t="s">
        <v>228</v>
      </c>
      <c r="G44" s="321" t="s">
        <v>64</v>
      </c>
      <c r="H44" s="356" t="e">
        <f>'MEMORIA DE CALCULO'!#REF!</f>
        <v>#REF!</v>
      </c>
      <c r="I44" s="345">
        <v>32.15</v>
      </c>
      <c r="J44" s="345">
        <f t="shared" si="11"/>
        <v>39.68</v>
      </c>
      <c r="K44" s="346" t="e">
        <f t="shared" ref="K44:K45" si="13">ROUND(H44*J44,2)</f>
        <v>#REF!</v>
      </c>
      <c r="M44" s="45" t="e">
        <f>K44/$J$59</f>
        <v>#REF!</v>
      </c>
      <c r="N44" s="45"/>
      <c r="O44" s="61"/>
      <c r="Q44" s="44"/>
    </row>
    <row r="45" spans="1:17" s="79" customFormat="1" ht="25.5" x14ac:dyDescent="0.2">
      <c r="A45" s="303"/>
      <c r="B45" s="746" t="s">
        <v>243</v>
      </c>
      <c r="C45" s="747"/>
      <c r="D45" s="321">
        <v>2003391</v>
      </c>
      <c r="E45" s="321" t="s">
        <v>240</v>
      </c>
      <c r="F45" s="322" t="s">
        <v>244</v>
      </c>
      <c r="G45" s="321" t="s">
        <v>64</v>
      </c>
      <c r="H45" s="356" t="e">
        <f>'MEMORIA DE CALCULO'!#REF!</f>
        <v>#REF!</v>
      </c>
      <c r="I45" s="345">
        <v>120.87</v>
      </c>
      <c r="J45" s="345">
        <f t="shared" si="11"/>
        <v>149.16999999999999</v>
      </c>
      <c r="K45" s="346" t="e">
        <f t="shared" si="13"/>
        <v>#REF!</v>
      </c>
      <c r="M45" s="45" t="e">
        <f>K45/$J$59</f>
        <v>#REF!</v>
      </c>
      <c r="N45" s="45"/>
      <c r="O45" s="61"/>
      <c r="P45" s="60"/>
      <c r="Q45" s="44"/>
    </row>
    <row r="46" spans="1:17" s="104" customFormat="1" x14ac:dyDescent="0.2">
      <c r="A46" s="303"/>
      <c r="B46" s="742"/>
      <c r="C46" s="743"/>
      <c r="D46" s="321"/>
      <c r="E46" s="321"/>
      <c r="F46" s="322"/>
      <c r="G46" s="321"/>
      <c r="H46" s="356"/>
      <c r="I46" s="345"/>
      <c r="J46" s="345"/>
      <c r="K46" s="346"/>
      <c r="M46" s="45"/>
      <c r="N46" s="45"/>
      <c r="O46" s="61"/>
      <c r="P46" s="60"/>
      <c r="Q46" s="44"/>
    </row>
    <row r="47" spans="1:17" s="333" customFormat="1" ht="15" x14ac:dyDescent="0.25">
      <c r="B47" s="744" t="s">
        <v>538</v>
      </c>
      <c r="C47" s="745"/>
      <c r="D47" s="334"/>
      <c r="E47" s="334"/>
      <c r="F47" s="339" t="s">
        <v>239</v>
      </c>
      <c r="G47" s="339"/>
      <c r="H47" s="357"/>
      <c r="I47" s="348"/>
      <c r="J47" s="348"/>
      <c r="K47" s="349">
        <f>SUM(K48:K49)</f>
        <v>146566.42000000001</v>
      </c>
      <c r="M47" s="336" t="e">
        <f>K47/$J$59</f>
        <v>#REF!</v>
      </c>
      <c r="N47" s="336"/>
      <c r="O47" s="340"/>
      <c r="P47" s="337"/>
      <c r="Q47" s="338"/>
    </row>
    <row r="48" spans="1:17" s="79" customFormat="1" x14ac:dyDescent="0.2">
      <c r="A48" s="303"/>
      <c r="B48" s="746" t="s">
        <v>182</v>
      </c>
      <c r="C48" s="747"/>
      <c r="D48" s="321">
        <v>804181</v>
      </c>
      <c r="E48" s="321" t="s">
        <v>240</v>
      </c>
      <c r="F48" s="322" t="s">
        <v>252</v>
      </c>
      <c r="G48" s="321" t="s">
        <v>64</v>
      </c>
      <c r="H48" s="356">
        <f>'MEMORIA DE CALCULO'!L78</f>
        <v>104</v>
      </c>
      <c r="I48" s="345">
        <v>862.62</v>
      </c>
      <c r="J48" s="345">
        <f t="shared" ref="J48:J49" si="14">ROUND(I48*$M$11+I48,2)</f>
        <v>1064.56</v>
      </c>
      <c r="K48" s="346">
        <f t="shared" ref="K48" si="15">ROUND(H48*J48,2)</f>
        <v>110714.24000000001</v>
      </c>
      <c r="M48" s="45" t="e">
        <f>K48/$J$59</f>
        <v>#REF!</v>
      </c>
      <c r="N48" s="45"/>
      <c r="O48" s="61"/>
      <c r="P48" s="60"/>
      <c r="Q48" s="44"/>
    </row>
    <row r="49" spans="1:17" s="79" customFormat="1" x14ac:dyDescent="0.2">
      <c r="A49" s="303"/>
      <c r="B49" s="746" t="s">
        <v>183</v>
      </c>
      <c r="C49" s="747"/>
      <c r="D49" s="321">
        <v>804213</v>
      </c>
      <c r="E49" s="321" t="s">
        <v>240</v>
      </c>
      <c r="F49" s="322" t="s">
        <v>253</v>
      </c>
      <c r="G49" s="321" t="s">
        <v>17</v>
      </c>
      <c r="H49" s="356">
        <f>'MEMORIA DE CALCULO'!L107</f>
        <v>26</v>
      </c>
      <c r="I49" s="345">
        <v>1117.3599999999999</v>
      </c>
      <c r="J49" s="345">
        <f t="shared" si="14"/>
        <v>1378.93</v>
      </c>
      <c r="K49" s="346">
        <f t="shared" ref="K49" si="16">ROUND(H49*J49,2)</f>
        <v>35852.18</v>
      </c>
      <c r="M49" s="45" t="e">
        <f>K49/$J$59</f>
        <v>#REF!</v>
      </c>
      <c r="N49" s="45"/>
      <c r="O49" s="61"/>
      <c r="P49" s="60"/>
      <c r="Q49" s="44"/>
    </row>
    <row r="50" spans="1:17" s="104" customFormat="1" x14ac:dyDescent="0.2">
      <c r="A50" s="303"/>
      <c r="B50" s="742"/>
      <c r="C50" s="743"/>
      <c r="D50" s="321"/>
      <c r="E50" s="321"/>
      <c r="F50" s="322"/>
      <c r="G50" s="321"/>
      <c r="H50" s="356"/>
      <c r="I50" s="345"/>
      <c r="J50" s="345"/>
      <c r="K50" s="346"/>
      <c r="M50" s="45"/>
      <c r="N50" s="45"/>
      <c r="O50" s="61"/>
      <c r="P50" s="60"/>
      <c r="Q50" s="44"/>
    </row>
    <row r="51" spans="1:17" s="333" customFormat="1" ht="15" x14ac:dyDescent="0.25">
      <c r="B51" s="744" t="s">
        <v>208</v>
      </c>
      <c r="C51" s="745"/>
      <c r="D51" s="334"/>
      <c r="E51" s="334"/>
      <c r="F51" s="339" t="s">
        <v>229</v>
      </c>
      <c r="G51" s="339"/>
      <c r="H51" s="357"/>
      <c r="I51" s="348"/>
      <c r="J51" s="348"/>
      <c r="K51" s="349" t="e">
        <f>SUM(K52:K52)</f>
        <v>#REF!</v>
      </c>
      <c r="M51" s="336" t="e">
        <f>K51/$J$59</f>
        <v>#REF!</v>
      </c>
      <c r="N51" s="336"/>
      <c r="O51" s="340"/>
      <c r="P51" s="337"/>
      <c r="Q51" s="338"/>
    </row>
    <row r="52" spans="1:17" ht="25.5" x14ac:dyDescent="0.2">
      <c r="B52" s="746" t="s">
        <v>192</v>
      </c>
      <c r="C52" s="747"/>
      <c r="D52" s="321">
        <v>5213423</v>
      </c>
      <c r="E52" s="321" t="s">
        <v>240</v>
      </c>
      <c r="F52" s="322" t="s">
        <v>230</v>
      </c>
      <c r="G52" s="321" t="s">
        <v>233</v>
      </c>
      <c r="H52" s="356" t="e">
        <f>'MEMORIA DE CALCULO'!#REF!</f>
        <v>#REF!</v>
      </c>
      <c r="I52" s="345">
        <v>432.63</v>
      </c>
      <c r="J52" s="345">
        <f t="shared" ref="J52" si="17">ROUND(I52*$M$11+I52,2)</f>
        <v>533.91</v>
      </c>
      <c r="K52" s="346" t="e">
        <f t="shared" ref="K52" si="18">ROUND(H52*J52,2)</f>
        <v>#REF!</v>
      </c>
      <c r="M52" s="45" t="e">
        <f>K52/$J$59</f>
        <v>#REF!</v>
      </c>
      <c r="N52" s="45"/>
      <c r="O52" s="61"/>
      <c r="Q52" s="44"/>
    </row>
    <row r="53" spans="1:17" s="104" customFormat="1" x14ac:dyDescent="0.2">
      <c r="A53" s="303"/>
      <c r="B53" s="742"/>
      <c r="C53" s="743"/>
      <c r="D53" s="321"/>
      <c r="E53" s="321"/>
      <c r="F53" s="322"/>
      <c r="G53" s="321"/>
      <c r="H53" s="356"/>
      <c r="I53" s="345"/>
      <c r="J53" s="345"/>
      <c r="K53" s="346"/>
      <c r="M53" s="45"/>
      <c r="N53" s="45"/>
      <c r="O53" s="61"/>
      <c r="P53" s="60"/>
      <c r="Q53" s="44"/>
    </row>
    <row r="54" spans="1:17" s="333" customFormat="1" ht="15" x14ac:dyDescent="0.25">
      <c r="B54" s="744" t="s">
        <v>209</v>
      </c>
      <c r="C54" s="745"/>
      <c r="D54" s="334"/>
      <c r="E54" s="334"/>
      <c r="F54" s="339" t="s">
        <v>231</v>
      </c>
      <c r="G54" s="339"/>
      <c r="H54" s="357"/>
      <c r="I54" s="348"/>
      <c r="J54" s="348"/>
      <c r="K54" s="349" t="e">
        <f>SUM(K55:K55)</f>
        <v>#REF!</v>
      </c>
      <c r="M54" s="336" t="e">
        <f>K54/$J$59</f>
        <v>#REF!</v>
      </c>
      <c r="N54" s="336"/>
      <c r="O54" s="340"/>
      <c r="P54" s="337"/>
      <c r="Q54" s="338"/>
    </row>
    <row r="55" spans="1:17" ht="25.5" x14ac:dyDescent="0.2">
      <c r="B55" s="746" t="s">
        <v>207</v>
      </c>
      <c r="C55" s="747"/>
      <c r="D55" s="321"/>
      <c r="E55" s="321" t="s">
        <v>241</v>
      </c>
      <c r="F55" s="322" t="s">
        <v>232</v>
      </c>
      <c r="G55" s="321" t="s">
        <v>233</v>
      </c>
      <c r="H55" s="356" t="e">
        <f>'MEMORIA DE CALCULO'!#REF!</f>
        <v>#REF!</v>
      </c>
      <c r="I55" s="345">
        <f>'COMPOSIÇÃO DE CUSTOS'!M104</f>
        <v>35.79</v>
      </c>
      <c r="J55" s="345">
        <f t="shared" ref="J55" si="19">ROUND(I55*$M$11+I55,2)</f>
        <v>44.17</v>
      </c>
      <c r="K55" s="346" t="e">
        <f t="shared" ref="K55" si="20">ROUND(H55*J55,2)</f>
        <v>#REF!</v>
      </c>
      <c r="M55" s="45" t="e">
        <f>K55/$J$59</f>
        <v>#REF!</v>
      </c>
      <c r="N55" s="45"/>
      <c r="O55" s="61"/>
      <c r="Q55" s="44"/>
    </row>
    <row r="56" spans="1:17" s="104" customFormat="1" x14ac:dyDescent="0.2">
      <c r="A56" s="303"/>
      <c r="B56" s="742"/>
      <c r="C56" s="743"/>
      <c r="D56" s="321"/>
      <c r="E56" s="321"/>
      <c r="F56" s="322"/>
      <c r="G56" s="321"/>
      <c r="H56" s="356"/>
      <c r="I56" s="345"/>
      <c r="J56" s="345"/>
      <c r="K56" s="346"/>
      <c r="M56" s="45"/>
      <c r="N56" s="45"/>
      <c r="O56" s="61"/>
      <c r="P56" s="60"/>
      <c r="Q56" s="44"/>
    </row>
    <row r="57" spans="1:17" s="333" customFormat="1" ht="15" x14ac:dyDescent="0.25">
      <c r="B57" s="744" t="s">
        <v>212</v>
      </c>
      <c r="C57" s="745"/>
      <c r="D57" s="334"/>
      <c r="E57" s="334"/>
      <c r="F57" s="339" t="s">
        <v>38</v>
      </c>
      <c r="G57" s="339"/>
      <c r="H57" s="357"/>
      <c r="I57" s="348"/>
      <c r="J57" s="348"/>
      <c r="K57" s="349" t="e">
        <f>SUM(K58:K58)</f>
        <v>#REF!</v>
      </c>
      <c r="M57" s="336" t="e">
        <f>K57/$J$59</f>
        <v>#REF!</v>
      </c>
      <c r="N57" s="336"/>
      <c r="O57" s="340"/>
      <c r="P57" s="337"/>
      <c r="Q57" s="338"/>
    </row>
    <row r="58" spans="1:17" x14ac:dyDescent="0.2">
      <c r="B58" s="746" t="s">
        <v>213</v>
      </c>
      <c r="C58" s="747"/>
      <c r="D58" s="321"/>
      <c r="E58" s="321" t="s">
        <v>241</v>
      </c>
      <c r="F58" s="322" t="s">
        <v>169</v>
      </c>
      <c r="G58" s="321" t="s">
        <v>16</v>
      </c>
      <c r="H58" s="356" t="e">
        <f>'MEMORIA DE CALCULO'!#REF!</f>
        <v>#REF!</v>
      </c>
      <c r="I58" s="345">
        <f>'COMPOSIÇÃO DE CUSTOS'!M118</f>
        <v>0.77</v>
      </c>
      <c r="J58" s="345">
        <f t="shared" ref="J58" si="21">ROUND(I58*$M$11+I58,2)</f>
        <v>0.95</v>
      </c>
      <c r="K58" s="346" t="e">
        <f t="shared" ref="K58" si="22">ROUND(H58*J58,2)</f>
        <v>#REF!</v>
      </c>
      <c r="M58" s="45" t="e">
        <f>K58/$J$59</f>
        <v>#REF!</v>
      </c>
      <c r="N58" s="45"/>
      <c r="O58" s="61"/>
      <c r="Q58" s="44"/>
    </row>
    <row r="59" spans="1:17" x14ac:dyDescent="0.2">
      <c r="B59" s="748" t="s">
        <v>39</v>
      </c>
      <c r="C59" s="749"/>
      <c r="D59" s="749"/>
      <c r="E59" s="749"/>
      <c r="F59" s="749"/>
      <c r="G59" s="749"/>
      <c r="H59" s="749"/>
      <c r="I59" s="749"/>
      <c r="J59" s="752" t="e">
        <f>K57+K54+K42+K51+K30+K23+K17+K47+K14</f>
        <v>#REF!</v>
      </c>
      <c r="K59" s="753"/>
    </row>
    <row r="60" spans="1:17" ht="15" thickBot="1" x14ac:dyDescent="0.25">
      <c r="B60" s="750"/>
      <c r="C60" s="751"/>
      <c r="D60" s="751"/>
      <c r="E60" s="751"/>
      <c r="F60" s="751"/>
      <c r="G60" s="751"/>
      <c r="H60" s="751"/>
      <c r="I60" s="751"/>
      <c r="J60" s="754"/>
      <c r="K60" s="755"/>
    </row>
    <row r="61" spans="1:17" x14ac:dyDescent="0.2">
      <c r="C61" s="8"/>
      <c r="D61" s="8"/>
      <c r="E61" s="8"/>
      <c r="F61" s="8"/>
      <c r="G61" s="8"/>
      <c r="H61" s="8"/>
      <c r="I61" s="8"/>
      <c r="J61" s="8"/>
      <c r="K61" s="8"/>
    </row>
    <row r="62" spans="1:17" x14ac:dyDescent="0.2">
      <c r="C62" s="776"/>
      <c r="D62" s="777"/>
      <c r="E62" s="777"/>
      <c r="F62" s="777"/>
      <c r="G62" s="777"/>
      <c r="H62" s="777"/>
      <c r="I62" s="777"/>
      <c r="J62" s="777"/>
      <c r="K62" s="777"/>
    </row>
    <row r="63" spans="1:17" x14ac:dyDescent="0.2">
      <c r="H63" s="300"/>
      <c r="I63" s="104"/>
      <c r="J63" s="43"/>
      <c r="K63" s="55"/>
      <c r="M63" s="42">
        <v>1414000</v>
      </c>
    </row>
    <row r="64" spans="1:17" x14ac:dyDescent="0.2">
      <c r="M64" s="44"/>
    </row>
    <row r="66" spans="11:13" x14ac:dyDescent="0.2">
      <c r="K66" s="55"/>
      <c r="M66" s="44" t="e">
        <f>M63-J59-M64</f>
        <v>#REF!</v>
      </c>
    </row>
    <row r="68" spans="11:13" x14ac:dyDescent="0.2">
      <c r="L68" s="47"/>
    </row>
    <row r="74" spans="11:13" x14ac:dyDescent="0.2">
      <c r="K74" s="42" t="e">
        <f>M63-J59</f>
        <v>#REF!</v>
      </c>
    </row>
  </sheetData>
  <mergeCells count="67">
    <mergeCell ref="C62:K62"/>
    <mergeCell ref="G7:K7"/>
    <mergeCell ref="G8:K8"/>
    <mergeCell ref="G9:K9"/>
    <mergeCell ref="B10:K11"/>
    <mergeCell ref="B12:C12"/>
    <mergeCell ref="B13:C13"/>
    <mergeCell ref="B14:C14"/>
    <mergeCell ref="B15:C15"/>
    <mergeCell ref="B16:C16"/>
    <mergeCell ref="B7:F7"/>
    <mergeCell ref="B8:F8"/>
    <mergeCell ref="B9:F9"/>
    <mergeCell ref="B17:C17"/>
    <mergeCell ref="B18:C18"/>
    <mergeCell ref="B19:C19"/>
    <mergeCell ref="G3:K3"/>
    <mergeCell ref="G4:K4"/>
    <mergeCell ref="G5:K5"/>
    <mergeCell ref="G6:K6"/>
    <mergeCell ref="C3:F3"/>
    <mergeCell ref="C4:F4"/>
    <mergeCell ref="C5:F5"/>
    <mergeCell ref="B6:F6"/>
    <mergeCell ref="B2:B5"/>
    <mergeCell ref="C2:F2"/>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8:C58"/>
    <mergeCell ref="B59:I60"/>
    <mergeCell ref="J59:K60"/>
    <mergeCell ref="B52:C52"/>
    <mergeCell ref="B54:C54"/>
    <mergeCell ref="B55:C55"/>
    <mergeCell ref="B57:C57"/>
    <mergeCell ref="B56:C56"/>
    <mergeCell ref="B53:C53"/>
  </mergeCells>
  <phoneticPr fontId="32" type="noConversion"/>
  <conditionalFormatting sqref="O51:O1048576 O17:O46 O3:O13">
    <cfRule type="cellIs" dxfId="2" priority="4" operator="between">
      <formula>-0.000001</formula>
      <formula>-100000</formula>
    </cfRule>
  </conditionalFormatting>
  <conditionalFormatting sqref="O47:O50">
    <cfRule type="cellIs" dxfId="1" priority="2" operator="between">
      <formula>-0.000001</formula>
      <formula>-100000</formula>
    </cfRule>
  </conditionalFormatting>
  <conditionalFormatting sqref="O14:O16">
    <cfRule type="cellIs" dxfId="0" priority="1" operator="between">
      <formula>-0.000001</formula>
      <formula>-100000</formula>
    </cfRule>
  </conditionalFormatting>
  <printOptions horizontalCentered="1"/>
  <pageMargins left="0.9055118110236221" right="0.31496062992125984" top="1.0236220472440944" bottom="0.62992125984251968" header="0.31496062992125984" footer="0.11811023622047245"/>
  <pageSetup paperSize="9" scale="55" fitToHeight="0" orientation="portrait" r:id="rId1"/>
  <headerFooter>
    <oddFooter>Página &amp;P de &amp;N</oddFooter>
  </headerFooter>
  <colBreaks count="1" manualBreakCount="1">
    <brk id="11" max="1048575"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N131"/>
  <sheetViews>
    <sheetView tabSelected="1" view="pageBreakPreview" zoomScaleNormal="100" zoomScaleSheetLayoutView="100" workbookViewId="0">
      <selection activeCell="L21" sqref="L21"/>
    </sheetView>
  </sheetViews>
  <sheetFormatPr defaultColWidth="9" defaultRowHeight="16.5" x14ac:dyDescent="0.3"/>
  <cols>
    <col min="1" max="1" width="9" style="86"/>
    <col min="2" max="2" width="49.5" style="91" customWidth="1"/>
    <col min="3" max="3" width="4.625" style="86" bestFit="1" customWidth="1"/>
    <col min="4" max="4" width="20.625" style="86" customWidth="1"/>
    <col min="5" max="5" width="5.625" style="86" customWidth="1"/>
    <col min="6" max="6" width="25.25" style="86" customWidth="1"/>
    <col min="7" max="7" width="5.625" style="86" customWidth="1"/>
    <col min="8" max="8" width="20.625" style="86" customWidth="1"/>
    <col min="9" max="9" width="5.625" style="86" customWidth="1"/>
    <col min="10" max="10" width="20.625" style="86" customWidth="1"/>
    <col min="11" max="11" width="5.625" style="90" customWidth="1"/>
    <col min="12" max="12" width="20.625" style="90" customWidth="1"/>
    <col min="13" max="13" width="12.25" style="90" customWidth="1"/>
    <col min="14" max="14" width="13.375" style="86" customWidth="1"/>
    <col min="15" max="16384" width="9" style="86"/>
  </cols>
  <sheetData>
    <row r="1" spans="1:14" ht="17.25" thickBot="1" x14ac:dyDescent="0.35"/>
    <row r="2" spans="1:14" s="2" customFormat="1" ht="24.75" customHeight="1" x14ac:dyDescent="0.25">
      <c r="B2" s="819"/>
      <c r="C2" s="660" t="s">
        <v>583</v>
      </c>
      <c r="D2" s="661"/>
      <c r="E2" s="661"/>
      <c r="F2" s="661"/>
      <c r="G2" s="661"/>
      <c r="H2" s="661"/>
      <c r="I2" s="661"/>
      <c r="J2" s="661"/>
      <c r="K2" s="662"/>
      <c r="L2" s="662"/>
      <c r="M2" s="662"/>
      <c r="N2" s="663"/>
    </row>
    <row r="3" spans="1:14" s="83" customFormat="1" x14ac:dyDescent="0.2">
      <c r="A3" s="304"/>
      <c r="B3" s="820"/>
      <c r="C3" s="822" t="s">
        <v>254</v>
      </c>
      <c r="D3" s="822"/>
      <c r="E3" s="822"/>
      <c r="F3" s="822"/>
      <c r="G3" s="822"/>
      <c r="H3" s="822"/>
      <c r="I3" s="822"/>
      <c r="J3" s="802" t="s">
        <v>255</v>
      </c>
      <c r="K3" s="803"/>
      <c r="L3" s="803"/>
      <c r="M3" s="804"/>
      <c r="N3" s="664"/>
    </row>
    <row r="4" spans="1:14" s="83" customFormat="1" x14ac:dyDescent="0.2">
      <c r="A4" s="304"/>
      <c r="B4" s="820"/>
      <c r="C4" s="805" t="s">
        <v>584</v>
      </c>
      <c r="D4" s="805"/>
      <c r="E4" s="805"/>
      <c r="F4" s="805"/>
      <c r="G4" s="805"/>
      <c r="H4" s="805"/>
      <c r="I4" s="805"/>
      <c r="J4" s="806" t="s">
        <v>257</v>
      </c>
      <c r="K4" s="807"/>
      <c r="L4" s="807"/>
      <c r="M4" s="808"/>
      <c r="N4" s="664"/>
    </row>
    <row r="5" spans="1:14" s="83" customFormat="1" ht="26.25" customHeight="1" x14ac:dyDescent="0.2">
      <c r="A5" s="304"/>
      <c r="B5" s="820"/>
      <c r="C5" s="805"/>
      <c r="D5" s="805"/>
      <c r="E5" s="805"/>
      <c r="F5" s="805"/>
      <c r="G5" s="805"/>
      <c r="H5" s="805"/>
      <c r="I5" s="805"/>
      <c r="J5" s="809" t="s">
        <v>610</v>
      </c>
      <c r="K5" s="810"/>
      <c r="L5" s="810"/>
      <c r="M5" s="811"/>
      <c r="N5" s="664"/>
    </row>
    <row r="6" spans="1:14" s="83" customFormat="1" x14ac:dyDescent="0.2">
      <c r="A6" s="304"/>
      <c r="B6" s="820"/>
      <c r="C6" s="822" t="s">
        <v>282</v>
      </c>
      <c r="D6" s="822"/>
      <c r="E6" s="822"/>
      <c r="F6" s="822"/>
      <c r="G6" s="822"/>
      <c r="H6" s="822"/>
      <c r="I6" s="822"/>
      <c r="J6" s="665" t="s">
        <v>258</v>
      </c>
      <c r="K6" s="666"/>
      <c r="L6" s="666"/>
      <c r="M6" s="667"/>
      <c r="N6" s="664"/>
    </row>
    <row r="7" spans="1:14" s="83" customFormat="1" x14ac:dyDescent="0.2">
      <c r="A7" s="304"/>
      <c r="B7" s="820"/>
      <c r="C7" s="805" t="s">
        <v>284</v>
      </c>
      <c r="D7" s="805"/>
      <c r="E7" s="805"/>
      <c r="F7" s="805"/>
      <c r="G7" s="805"/>
      <c r="H7" s="805"/>
      <c r="I7" s="805"/>
      <c r="J7" s="809" t="s">
        <v>585</v>
      </c>
      <c r="K7" s="810"/>
      <c r="L7" s="810"/>
      <c r="M7" s="811"/>
      <c r="N7" s="664"/>
    </row>
    <row r="8" spans="1:14" s="83" customFormat="1" x14ac:dyDescent="0.2">
      <c r="A8" s="304"/>
      <c r="B8" s="820"/>
      <c r="C8" s="822" t="s">
        <v>283</v>
      </c>
      <c r="D8" s="822"/>
      <c r="E8" s="822"/>
      <c r="F8" s="822"/>
      <c r="G8" s="822"/>
      <c r="H8" s="822"/>
      <c r="I8" s="822"/>
      <c r="J8" s="828" t="s">
        <v>259</v>
      </c>
      <c r="K8" s="829"/>
      <c r="L8" s="829"/>
      <c r="M8" s="830"/>
      <c r="N8" s="664"/>
    </row>
    <row r="9" spans="1:14" s="83" customFormat="1" x14ac:dyDescent="0.2">
      <c r="A9" s="304"/>
      <c r="B9" s="820"/>
      <c r="C9" s="805" t="s">
        <v>586</v>
      </c>
      <c r="D9" s="805"/>
      <c r="E9" s="805"/>
      <c r="F9" s="805"/>
      <c r="G9" s="805"/>
      <c r="H9" s="805"/>
      <c r="I9" s="805"/>
      <c r="J9" s="831" t="s">
        <v>611</v>
      </c>
      <c r="K9" s="832"/>
      <c r="L9" s="832"/>
      <c r="M9" s="833"/>
      <c r="N9" s="664"/>
    </row>
    <row r="10" spans="1:14" ht="5.0999999999999996" customHeight="1" x14ac:dyDescent="0.3">
      <c r="B10" s="820"/>
      <c r="C10" s="816"/>
      <c r="D10" s="816"/>
      <c r="E10" s="816"/>
      <c r="F10" s="816"/>
      <c r="G10" s="816"/>
      <c r="H10" s="816"/>
      <c r="I10" s="816"/>
      <c r="J10" s="816"/>
      <c r="K10" s="816"/>
      <c r="L10" s="668"/>
      <c r="M10" s="669"/>
      <c r="N10" s="670"/>
    </row>
    <row r="11" spans="1:14" x14ac:dyDescent="0.3">
      <c r="B11" s="820"/>
      <c r="C11" s="817" t="s">
        <v>261</v>
      </c>
      <c r="D11" s="818"/>
      <c r="E11" s="818"/>
      <c r="F11" s="818"/>
      <c r="G11" s="818"/>
      <c r="H11" s="818"/>
      <c r="I11" s="818"/>
      <c r="J11" s="818"/>
      <c r="K11" s="818"/>
      <c r="L11" s="818"/>
      <c r="M11" s="818"/>
      <c r="N11" s="671"/>
    </row>
    <row r="12" spans="1:14" ht="5.0999999999999996" customHeight="1" x14ac:dyDescent="0.3">
      <c r="B12" s="672"/>
      <c r="C12" s="673"/>
      <c r="D12" s="674"/>
      <c r="E12" s="674"/>
      <c r="F12" s="674"/>
      <c r="G12" s="674"/>
      <c r="H12" s="674"/>
      <c r="I12" s="675"/>
      <c r="J12" s="816"/>
      <c r="K12" s="816"/>
      <c r="L12" s="668"/>
      <c r="M12" s="669"/>
      <c r="N12" s="670"/>
    </row>
    <row r="13" spans="1:14" s="360" customFormat="1" x14ac:dyDescent="0.3">
      <c r="B13" s="676"/>
      <c r="C13" s="826" t="s">
        <v>272</v>
      </c>
      <c r="D13" s="826"/>
      <c r="E13" s="826"/>
      <c r="F13" s="826"/>
      <c r="G13" s="826"/>
      <c r="H13" s="826"/>
      <c r="I13" s="826"/>
      <c r="J13" s="826"/>
      <c r="K13" s="826"/>
      <c r="L13" s="826"/>
      <c r="M13" s="826"/>
      <c r="N13" s="827"/>
    </row>
    <row r="14" spans="1:14" s="87" customFormat="1" ht="13.9" customHeight="1" x14ac:dyDescent="0.3">
      <c r="B14" s="677"/>
      <c r="C14" s="817" t="str">
        <f>'Planilha Resumo'!D13</f>
        <v>PAVIMENTAÇÃO ASFALTICA EM TSD</v>
      </c>
      <c r="D14" s="817"/>
      <c r="E14" s="817"/>
      <c r="F14" s="678"/>
      <c r="G14" s="678"/>
      <c r="H14" s="678"/>
      <c r="I14" s="678"/>
      <c r="J14" s="678"/>
      <c r="K14" s="678"/>
      <c r="L14" s="679"/>
      <c r="M14" s="678"/>
      <c r="N14" s="680"/>
    </row>
    <row r="15" spans="1:14" s="88" customFormat="1" ht="13.9" customHeight="1" x14ac:dyDescent="0.2">
      <c r="B15" s="681" t="s">
        <v>579</v>
      </c>
      <c r="C15" s="821" t="s">
        <v>580</v>
      </c>
      <c r="D15" s="821"/>
      <c r="E15" s="682"/>
      <c r="F15" s="683" t="s">
        <v>581</v>
      </c>
      <c r="G15" s="683"/>
      <c r="H15" s="684" t="s">
        <v>126</v>
      </c>
      <c r="I15" s="683"/>
      <c r="J15" s="821" t="s">
        <v>612</v>
      </c>
      <c r="K15" s="821"/>
      <c r="L15" s="684" t="s">
        <v>613</v>
      </c>
      <c r="M15" s="685"/>
      <c r="N15" s="686"/>
    </row>
    <row r="16" spans="1:14" s="89" customFormat="1" x14ac:dyDescent="0.25">
      <c r="B16" s="687" t="str">
        <f>'[6]PLANILHA ORÇAMENTÁRIA'!$E$5</f>
        <v>ESTRADA DE ACESSO AO LIBERATO</v>
      </c>
      <c r="C16" s="812">
        <v>5622</v>
      </c>
      <c r="D16" s="812"/>
      <c r="E16" s="688" t="s">
        <v>262</v>
      </c>
      <c r="F16" s="688">
        <v>6</v>
      </c>
      <c r="G16" s="688" t="s">
        <v>263</v>
      </c>
      <c r="H16" s="689">
        <f>C16*F16</f>
        <v>33732</v>
      </c>
      <c r="I16" s="688"/>
      <c r="J16" s="689">
        <v>0.2</v>
      </c>
      <c r="K16" s="689"/>
      <c r="L16" s="689">
        <f>H16*J16</f>
        <v>6746.4000000000005</v>
      </c>
      <c r="M16" s="688"/>
      <c r="N16" s="690"/>
    </row>
    <row r="17" spans="2:14" s="89" customFormat="1" x14ac:dyDescent="0.25">
      <c r="B17" s="687" t="str">
        <f>'[7]PLANILHA ORÇAMENTÁRIA'!$E$5</f>
        <v>ESTRADA DE ACESSO B. RAPOSO X MORRO DO ANGICO</v>
      </c>
      <c r="C17" s="812">
        <v>3840</v>
      </c>
      <c r="D17" s="812"/>
      <c r="E17" s="688" t="s">
        <v>262</v>
      </c>
      <c r="F17" s="688">
        <v>6</v>
      </c>
      <c r="G17" s="688" t="s">
        <v>263</v>
      </c>
      <c r="H17" s="689">
        <f t="shared" ref="H17:H23" si="0">C17*F17</f>
        <v>23040</v>
      </c>
      <c r="I17" s="688"/>
      <c r="J17" s="689">
        <v>0.2</v>
      </c>
      <c r="K17" s="689"/>
      <c r="L17" s="689">
        <f t="shared" ref="L17:L23" si="1">H17*J17</f>
        <v>4608</v>
      </c>
      <c r="M17" s="688"/>
      <c r="N17" s="690"/>
    </row>
    <row r="18" spans="2:14" s="89" customFormat="1" x14ac:dyDescent="0.25">
      <c r="B18" s="687" t="str">
        <f>'[8]PLANILHA ORÇAMENTÁRIA'!$E$5</f>
        <v>ESTRADA DE ACESSO BAIXÃO DO LERIANO</v>
      </c>
      <c r="C18" s="812">
        <v>1650</v>
      </c>
      <c r="D18" s="812"/>
      <c r="E18" s="688" t="s">
        <v>262</v>
      </c>
      <c r="F18" s="688">
        <v>6</v>
      </c>
      <c r="G18" s="688" t="s">
        <v>263</v>
      </c>
      <c r="H18" s="689">
        <f t="shared" si="0"/>
        <v>9900</v>
      </c>
      <c r="I18" s="688"/>
      <c r="J18" s="689">
        <v>0.2</v>
      </c>
      <c r="K18" s="689"/>
      <c r="L18" s="689">
        <f>H18*J18</f>
        <v>1980</v>
      </c>
      <c r="M18" s="688"/>
      <c r="N18" s="690"/>
    </row>
    <row r="19" spans="2:14" s="89" customFormat="1" x14ac:dyDescent="0.25">
      <c r="B19" s="687" t="str">
        <f>'[9]PLANILHA ORÇAMENTÁRIA'!$E$5</f>
        <v>ESTRADA DE ACESSO JUNCO X LIVRAMENTO</v>
      </c>
      <c r="C19" s="812">
        <v>7900</v>
      </c>
      <c r="D19" s="812"/>
      <c r="E19" s="688" t="s">
        <v>262</v>
      </c>
      <c r="F19" s="688">
        <v>6</v>
      </c>
      <c r="G19" s="688" t="s">
        <v>263</v>
      </c>
      <c r="H19" s="689">
        <f t="shared" si="0"/>
        <v>47400</v>
      </c>
      <c r="I19" s="688"/>
      <c r="J19" s="689">
        <v>0.2</v>
      </c>
      <c r="K19" s="689"/>
      <c r="L19" s="689">
        <f t="shared" si="1"/>
        <v>9480</v>
      </c>
      <c r="M19" s="688"/>
      <c r="N19" s="690"/>
    </row>
    <row r="20" spans="2:14" s="89" customFormat="1" x14ac:dyDescent="0.25">
      <c r="B20" s="687" t="str">
        <f>'[10]PLANILHA ORÇAMENTÁRIA'!$E$5</f>
        <v>ESTRADA DE ACESSO AO POVOADO LAGO VERDE</v>
      </c>
      <c r="C20" s="812">
        <v>6420</v>
      </c>
      <c r="D20" s="812"/>
      <c r="E20" s="688" t="s">
        <v>262</v>
      </c>
      <c r="F20" s="688">
        <v>6</v>
      </c>
      <c r="G20" s="688" t="s">
        <v>263</v>
      </c>
      <c r="H20" s="689">
        <f t="shared" si="0"/>
        <v>38520</v>
      </c>
      <c r="I20" s="688"/>
      <c r="J20" s="689">
        <v>0.2</v>
      </c>
      <c r="K20" s="689"/>
      <c r="L20" s="689">
        <f t="shared" si="1"/>
        <v>7704</v>
      </c>
      <c r="M20" s="688"/>
      <c r="N20" s="690"/>
    </row>
    <row r="21" spans="2:14" s="89" customFormat="1" x14ac:dyDescent="0.25">
      <c r="B21" s="687" t="str">
        <f>'[11]PLANILHA ORÇAMENTÁRIA'!$E$5</f>
        <v>ESTRADA DE ACESSO AO  MORCEGO</v>
      </c>
      <c r="C21" s="812">
        <v>4740</v>
      </c>
      <c r="D21" s="812"/>
      <c r="E21" s="688" t="s">
        <v>262</v>
      </c>
      <c r="F21" s="688">
        <v>6</v>
      </c>
      <c r="G21" s="688" t="s">
        <v>263</v>
      </c>
      <c r="H21" s="689">
        <f t="shared" si="0"/>
        <v>28440</v>
      </c>
      <c r="I21" s="688"/>
      <c r="J21" s="689">
        <v>0.2</v>
      </c>
      <c r="K21" s="689"/>
      <c r="L21" s="689">
        <f t="shared" si="1"/>
        <v>5688</v>
      </c>
      <c r="M21" s="688"/>
      <c r="N21" s="690"/>
    </row>
    <row r="22" spans="2:14" s="89" customFormat="1" x14ac:dyDescent="0.25">
      <c r="B22" s="687" t="s">
        <v>614</v>
      </c>
      <c r="C22" s="812">
        <v>7704</v>
      </c>
      <c r="D22" s="812"/>
      <c r="E22" s="688" t="s">
        <v>262</v>
      </c>
      <c r="F22" s="688">
        <v>6</v>
      </c>
      <c r="G22" s="688" t="s">
        <v>263</v>
      </c>
      <c r="H22" s="689">
        <f t="shared" si="0"/>
        <v>46224</v>
      </c>
      <c r="I22" s="688"/>
      <c r="J22" s="689">
        <v>0.2</v>
      </c>
      <c r="K22" s="689"/>
      <c r="L22" s="689">
        <f t="shared" si="1"/>
        <v>9244.8000000000011</v>
      </c>
      <c r="M22" s="688"/>
      <c r="N22" s="690"/>
    </row>
    <row r="23" spans="2:14" s="89" customFormat="1" x14ac:dyDescent="0.25">
      <c r="B23" s="687" t="s">
        <v>615</v>
      </c>
      <c r="C23" s="812">
        <v>3986</v>
      </c>
      <c r="D23" s="812"/>
      <c r="E23" s="688" t="s">
        <v>262</v>
      </c>
      <c r="F23" s="688">
        <v>6</v>
      </c>
      <c r="G23" s="688" t="s">
        <v>263</v>
      </c>
      <c r="H23" s="689">
        <f t="shared" si="0"/>
        <v>23916</v>
      </c>
      <c r="I23" s="688"/>
      <c r="J23" s="689">
        <v>0.2</v>
      </c>
      <c r="K23" s="689"/>
      <c r="L23" s="689">
        <f t="shared" si="1"/>
        <v>4783.2</v>
      </c>
      <c r="M23" s="688"/>
      <c r="N23" s="690"/>
    </row>
    <row r="24" spans="2:14" s="89" customFormat="1" x14ac:dyDescent="0.2">
      <c r="B24" s="823" t="s">
        <v>582</v>
      </c>
      <c r="C24" s="824">
        <f>SUM(C16:D23)</f>
        <v>41862</v>
      </c>
      <c r="D24" s="824"/>
      <c r="E24" s="824" t="s">
        <v>262</v>
      </c>
      <c r="F24" s="824">
        <v>6</v>
      </c>
      <c r="G24" s="812" t="s">
        <v>263</v>
      </c>
      <c r="H24" s="825">
        <f>SUM(H16:H23)</f>
        <v>251172</v>
      </c>
      <c r="I24" s="688"/>
      <c r="J24" s="689"/>
      <c r="K24" s="689"/>
      <c r="L24" s="824">
        <f>SUM(L16:L23)</f>
        <v>50234.400000000001</v>
      </c>
      <c r="M24" s="688"/>
      <c r="N24" s="690"/>
    </row>
    <row r="25" spans="2:14" s="89" customFormat="1" x14ac:dyDescent="0.2">
      <c r="B25" s="823"/>
      <c r="C25" s="824"/>
      <c r="D25" s="824"/>
      <c r="E25" s="824"/>
      <c r="F25" s="824"/>
      <c r="G25" s="812"/>
      <c r="H25" s="825"/>
      <c r="I25" s="688"/>
      <c r="J25" s="689"/>
      <c r="K25" s="689"/>
      <c r="L25" s="824"/>
      <c r="M25" s="688"/>
      <c r="N25" s="690"/>
    </row>
    <row r="26" spans="2:14" x14ac:dyDescent="0.3">
      <c r="B26" s="672"/>
      <c r="C26" s="683"/>
      <c r="D26" s="675"/>
      <c r="E26" s="683"/>
      <c r="F26" s="683"/>
      <c r="G26" s="683"/>
      <c r="H26" s="683"/>
      <c r="I26" s="675"/>
      <c r="J26" s="683"/>
      <c r="K26" s="691"/>
      <c r="L26" s="691"/>
      <c r="M26" s="692"/>
      <c r="N26" s="670"/>
    </row>
    <row r="27" spans="2:14" s="360" customFormat="1" ht="18.75" x14ac:dyDescent="0.3">
      <c r="B27" s="693" t="s">
        <v>44</v>
      </c>
      <c r="C27" s="813" t="str">
        <f>'Orçamento Total'!F17</f>
        <v>SERVIÇOS PRELIMINARES</v>
      </c>
      <c r="D27" s="813"/>
      <c r="E27" s="813"/>
      <c r="F27" s="813"/>
      <c r="G27" s="813"/>
      <c r="H27" s="813"/>
      <c r="I27" s="813"/>
      <c r="J27" s="813"/>
      <c r="K27" s="813"/>
      <c r="L27" s="813"/>
      <c r="M27" s="813"/>
      <c r="N27" s="814"/>
    </row>
    <row r="28" spans="2:14" s="87" customFormat="1" ht="21.75" customHeight="1" x14ac:dyDescent="0.3">
      <c r="B28" s="694" t="s">
        <v>214</v>
      </c>
      <c r="C28" s="796" t="str">
        <f>'[12]ORÇAMENTO BASE'!D16</f>
        <v>PLACA DE OBRA EM CHAPA DE ACO GALVANIZADO</v>
      </c>
      <c r="D28" s="796"/>
      <c r="E28" s="796"/>
      <c r="F28" s="796"/>
      <c r="G28" s="796"/>
      <c r="H28" s="796"/>
      <c r="I28" s="796"/>
      <c r="J28" s="796"/>
      <c r="K28" s="796"/>
      <c r="L28" s="796"/>
      <c r="M28" s="796"/>
      <c r="N28" s="797"/>
    </row>
    <row r="29" spans="2:14" ht="18.75" x14ac:dyDescent="0.3">
      <c r="B29" s="695"/>
      <c r="C29" s="815" t="s">
        <v>264</v>
      </c>
      <c r="D29" s="815"/>
      <c r="E29" s="696"/>
      <c r="F29" s="697" t="s">
        <v>265</v>
      </c>
      <c r="G29" s="697"/>
      <c r="H29" s="698" t="s">
        <v>266</v>
      </c>
      <c r="I29" s="697"/>
      <c r="J29" s="698" t="s">
        <v>281</v>
      </c>
      <c r="K29" s="698"/>
      <c r="L29" s="698" t="s">
        <v>126</v>
      </c>
      <c r="M29" s="698"/>
      <c r="N29" s="699"/>
    </row>
    <row r="30" spans="2:14" s="89" customFormat="1" ht="18" x14ac:dyDescent="0.2">
      <c r="B30" s="659"/>
      <c r="C30" s="801">
        <v>2</v>
      </c>
      <c r="D30" s="801"/>
      <c r="E30" s="696" t="s">
        <v>262</v>
      </c>
      <c r="F30" s="655">
        <v>3</v>
      </c>
      <c r="G30" s="696" t="s">
        <v>262</v>
      </c>
      <c r="H30" s="655">
        <f>C30*F30</f>
        <v>6</v>
      </c>
      <c r="I30" s="696" t="s">
        <v>262</v>
      </c>
      <c r="J30" s="655">
        <v>1</v>
      </c>
      <c r="K30" s="696" t="s">
        <v>263</v>
      </c>
      <c r="L30" s="656">
        <f>J30*H30</f>
        <v>6</v>
      </c>
      <c r="M30" s="700"/>
      <c r="N30" s="701"/>
    </row>
    <row r="31" spans="2:14" ht="18.75" x14ac:dyDescent="0.3">
      <c r="B31" s="695"/>
      <c r="C31" s="697"/>
      <c r="D31" s="654"/>
      <c r="E31" s="654"/>
      <c r="F31" s="654"/>
      <c r="G31" s="654"/>
      <c r="H31" s="654"/>
      <c r="I31" s="654"/>
      <c r="J31" s="654"/>
      <c r="K31" s="702"/>
      <c r="L31" s="702"/>
      <c r="M31" s="702"/>
      <c r="N31" s="699"/>
    </row>
    <row r="32" spans="2:14" s="87" customFormat="1" ht="13.9" customHeight="1" x14ac:dyDescent="0.3">
      <c r="B32" s="694" t="s">
        <v>215</v>
      </c>
      <c r="C32" s="798" t="s">
        <v>618</v>
      </c>
      <c r="D32" s="798"/>
      <c r="E32" s="798"/>
      <c r="F32" s="798"/>
      <c r="G32" s="798"/>
      <c r="H32" s="798"/>
      <c r="I32" s="798"/>
      <c r="J32" s="798"/>
      <c r="K32" s="798"/>
      <c r="L32" s="798"/>
      <c r="M32" s="798"/>
      <c r="N32" s="799"/>
    </row>
    <row r="33" spans="2:14" s="91" customFormat="1" ht="13.9" customHeight="1" x14ac:dyDescent="0.3">
      <c r="B33" s="695"/>
      <c r="C33" s="800" t="s">
        <v>267</v>
      </c>
      <c r="D33" s="800"/>
      <c r="E33" s="703"/>
      <c r="F33" s="703"/>
      <c r="G33" s="703"/>
      <c r="H33" s="703"/>
      <c r="I33" s="703"/>
      <c r="J33" s="703"/>
      <c r="K33" s="703"/>
      <c r="L33" s="703"/>
      <c r="M33" s="703"/>
      <c r="N33" s="704"/>
    </row>
    <row r="34" spans="2:14" s="89" customFormat="1" ht="18" x14ac:dyDescent="0.2">
      <c r="B34" s="659"/>
      <c r="C34" s="801">
        <v>1</v>
      </c>
      <c r="D34" s="801"/>
      <c r="E34" s="705"/>
      <c r="F34" s="705"/>
      <c r="G34" s="705"/>
      <c r="H34" s="705"/>
      <c r="I34" s="705"/>
      <c r="J34" s="705"/>
      <c r="K34" s="705"/>
      <c r="L34" s="706"/>
      <c r="M34" s="706"/>
      <c r="N34" s="707"/>
    </row>
    <row r="35" spans="2:14" ht="18.75" x14ac:dyDescent="0.3">
      <c r="B35" s="695"/>
      <c r="C35" s="697"/>
      <c r="D35" s="654"/>
      <c r="E35" s="654"/>
      <c r="F35" s="654"/>
      <c r="G35" s="654"/>
      <c r="H35" s="654"/>
      <c r="I35" s="654"/>
      <c r="J35" s="654"/>
      <c r="K35" s="702"/>
      <c r="L35" s="702"/>
      <c r="M35" s="702"/>
      <c r="N35" s="699"/>
    </row>
    <row r="36" spans="2:14" s="87" customFormat="1" ht="18.75" x14ac:dyDescent="0.3">
      <c r="B36" s="694" t="s">
        <v>216</v>
      </c>
      <c r="C36" s="796" t="str">
        <f>'Orçamento Total'!F20</f>
        <v>Administração Local</v>
      </c>
      <c r="D36" s="796"/>
      <c r="E36" s="796"/>
      <c r="F36" s="796"/>
      <c r="G36" s="796"/>
      <c r="H36" s="796"/>
      <c r="I36" s="796"/>
      <c r="J36" s="796"/>
      <c r="K36" s="796"/>
      <c r="L36" s="796"/>
      <c r="M36" s="796"/>
      <c r="N36" s="708"/>
    </row>
    <row r="37" spans="2:14" ht="18.75" x14ac:dyDescent="0.3">
      <c r="B37" s="695"/>
      <c r="C37" s="800" t="s">
        <v>267</v>
      </c>
      <c r="D37" s="800"/>
      <c r="E37" s="654"/>
      <c r="F37" s="654"/>
      <c r="G37" s="654"/>
      <c r="H37" s="654"/>
      <c r="I37" s="654"/>
      <c r="J37" s="654"/>
      <c r="K37" s="702"/>
      <c r="L37" s="702"/>
      <c r="M37" s="702"/>
      <c r="N37" s="699"/>
    </row>
    <row r="38" spans="2:14" ht="18.75" x14ac:dyDescent="0.3">
      <c r="B38" s="695"/>
      <c r="C38" s="801">
        <v>5</v>
      </c>
      <c r="D38" s="801"/>
      <c r="E38" s="654"/>
      <c r="F38" s="654"/>
      <c r="G38" s="654"/>
      <c r="H38" s="654"/>
      <c r="I38" s="654"/>
      <c r="J38" s="654"/>
      <c r="K38" s="702"/>
      <c r="L38" s="702"/>
      <c r="M38" s="702"/>
      <c r="N38" s="699"/>
    </row>
    <row r="39" spans="2:14" ht="18.75" x14ac:dyDescent="0.3">
      <c r="B39" s="695"/>
      <c r="C39" s="697"/>
      <c r="D39" s="654"/>
      <c r="E39" s="654"/>
      <c r="F39" s="654"/>
      <c r="G39" s="654"/>
      <c r="H39" s="654"/>
      <c r="I39" s="654"/>
      <c r="J39" s="654"/>
      <c r="K39" s="702"/>
      <c r="L39" s="702"/>
      <c r="M39" s="702"/>
      <c r="N39" s="699"/>
    </row>
    <row r="40" spans="2:14" s="360" customFormat="1" ht="16.5" customHeight="1" x14ac:dyDescent="0.3">
      <c r="B40" s="693" t="s">
        <v>219</v>
      </c>
      <c r="C40" s="813" t="str">
        <f>'[12]ORÇAMENTO BASE'!D22</f>
        <v>RECOMPOSIÇÃO DE BASE</v>
      </c>
      <c r="D40" s="813"/>
      <c r="E40" s="813"/>
      <c r="F40" s="813"/>
      <c r="G40" s="813"/>
      <c r="H40" s="813"/>
      <c r="I40" s="813"/>
      <c r="J40" s="813"/>
      <c r="K40" s="813"/>
      <c r="L40" s="813"/>
      <c r="M40" s="813"/>
      <c r="N40" s="814"/>
    </row>
    <row r="41" spans="2:14" s="87" customFormat="1" ht="18" customHeight="1" x14ac:dyDescent="0.3">
      <c r="B41" s="694" t="s">
        <v>222</v>
      </c>
      <c r="C41" s="796" t="str">
        <f>'[12]ORÇAMENTO BASE'!D21</f>
        <v>DESMATAMENTO E LIMPEZA MECANIZADA DE TERRENO COM REMOCAO DE CAMADA VEGETAL, UTILIZANDO TRATOR DE ESTEIRAS</v>
      </c>
      <c r="D41" s="796"/>
      <c r="E41" s="796"/>
      <c r="F41" s="796"/>
      <c r="G41" s="796"/>
      <c r="H41" s="796"/>
      <c r="I41" s="796"/>
      <c r="J41" s="796"/>
      <c r="K41" s="796"/>
      <c r="L41" s="796"/>
      <c r="M41" s="796"/>
      <c r="N41" s="797"/>
    </row>
    <row r="42" spans="2:14" ht="36" x14ac:dyDescent="0.3">
      <c r="B42" s="695"/>
      <c r="C42" s="815" t="s">
        <v>264</v>
      </c>
      <c r="D42" s="815"/>
      <c r="E42" s="696"/>
      <c r="F42" s="697" t="s">
        <v>265</v>
      </c>
      <c r="G42" s="697"/>
      <c r="H42" s="698" t="s">
        <v>266</v>
      </c>
      <c r="I42" s="697"/>
      <c r="J42" s="698" t="s">
        <v>268</v>
      </c>
      <c r="K42" s="698"/>
      <c r="L42" s="698" t="s">
        <v>126</v>
      </c>
      <c r="M42" s="698"/>
      <c r="N42" s="699"/>
    </row>
    <row r="43" spans="2:14" s="89" customFormat="1" ht="18" x14ac:dyDescent="0.2">
      <c r="B43" s="659"/>
      <c r="C43" s="801">
        <v>1.3</v>
      </c>
      <c r="D43" s="801"/>
      <c r="E43" s="696" t="s">
        <v>262</v>
      </c>
      <c r="F43" s="655">
        <f>C24</f>
        <v>41862</v>
      </c>
      <c r="G43" s="696" t="s">
        <v>263</v>
      </c>
      <c r="H43" s="655">
        <f>C43*F43</f>
        <v>54420.6</v>
      </c>
      <c r="I43" s="696" t="s">
        <v>262</v>
      </c>
      <c r="J43" s="655">
        <v>2</v>
      </c>
      <c r="K43" s="696" t="s">
        <v>263</v>
      </c>
      <c r="L43" s="656">
        <f>J43*H43</f>
        <v>108841.2</v>
      </c>
      <c r="M43" s="700"/>
      <c r="N43" s="701"/>
    </row>
    <row r="44" spans="2:14" ht="18.75" x14ac:dyDescent="0.3">
      <c r="B44" s="695"/>
      <c r="C44" s="697"/>
      <c r="D44" s="654"/>
      <c r="E44" s="654"/>
      <c r="F44" s="654"/>
      <c r="G44" s="654"/>
      <c r="H44" s="654"/>
      <c r="I44" s="654"/>
      <c r="J44" s="654"/>
      <c r="K44" s="702"/>
      <c r="L44" s="702"/>
      <c r="M44" s="702"/>
      <c r="N44" s="699"/>
    </row>
    <row r="45" spans="2:14" s="87" customFormat="1" ht="20.25" customHeight="1" x14ac:dyDescent="0.3">
      <c r="B45" s="694" t="s">
        <v>273</v>
      </c>
      <c r="C45" s="796" t="s">
        <v>608</v>
      </c>
      <c r="D45" s="796"/>
      <c r="E45" s="796"/>
      <c r="F45" s="796"/>
      <c r="G45" s="796"/>
      <c r="H45" s="796"/>
      <c r="I45" s="796"/>
      <c r="J45" s="796"/>
      <c r="K45" s="796"/>
      <c r="L45" s="796"/>
      <c r="M45" s="796"/>
      <c r="N45" s="797"/>
    </row>
    <row r="46" spans="2:14" ht="18.75" x14ac:dyDescent="0.3">
      <c r="B46" s="695"/>
      <c r="C46" s="836" t="s">
        <v>619</v>
      </c>
      <c r="D46" s="836"/>
      <c r="E46" s="709"/>
      <c r="F46" s="710" t="s">
        <v>270</v>
      </c>
      <c r="G46" s="710"/>
      <c r="H46" s="698" t="s">
        <v>269</v>
      </c>
      <c r="I46" s="710"/>
      <c r="J46" s="698" t="s">
        <v>620</v>
      </c>
      <c r="K46" s="710"/>
      <c r="L46" s="698" t="s">
        <v>621</v>
      </c>
      <c r="M46" s="698"/>
      <c r="N46" s="711" t="s">
        <v>126</v>
      </c>
    </row>
    <row r="47" spans="2:14" s="89" customFormat="1" ht="18" x14ac:dyDescent="0.2">
      <c r="B47" s="659"/>
      <c r="C47" s="837">
        <f>L43</f>
        <v>108841.2</v>
      </c>
      <c r="D47" s="837"/>
      <c r="E47" s="709" t="s">
        <v>262</v>
      </c>
      <c r="F47" s="657">
        <f>[13]SERVIÇOS!$F$45</f>
        <v>5.1672394779569837</v>
      </c>
      <c r="G47" s="709" t="s">
        <v>262</v>
      </c>
      <c r="H47" s="657">
        <v>0.2</v>
      </c>
      <c r="I47" s="709" t="s">
        <v>262</v>
      </c>
      <c r="J47" s="709"/>
      <c r="K47" s="709" t="s">
        <v>262</v>
      </c>
      <c r="L47" s="657">
        <v>1.4</v>
      </c>
      <c r="M47" s="709" t="s">
        <v>263</v>
      </c>
      <c r="N47" s="658">
        <f>C47*F47*H47*L47</f>
        <v>157474.39273109924</v>
      </c>
    </row>
    <row r="48" spans="2:14" ht="18.75" x14ac:dyDescent="0.3">
      <c r="B48" s="695"/>
      <c r="C48" s="697"/>
      <c r="D48" s="654"/>
      <c r="E48" s="654"/>
      <c r="F48" s="654"/>
      <c r="G48" s="654"/>
      <c r="H48" s="654"/>
      <c r="I48" s="654"/>
      <c r="J48" s="654"/>
      <c r="K48" s="702"/>
      <c r="L48" s="702"/>
      <c r="M48" s="702"/>
      <c r="N48" s="699"/>
    </row>
    <row r="49" spans="2:14" s="87" customFormat="1" ht="25.5" customHeight="1" x14ac:dyDescent="0.3">
      <c r="B49" s="712" t="s">
        <v>274</v>
      </c>
      <c r="C49" s="834" t="str">
        <f>'[12]ORÇAMENTO BASE'!D23</f>
        <v>ESCAVAÇÃO, CARGA E TRANSPORTE DE MATERIAL DE 1ª CATEGORIA - DMT DE 800 A 1.000 M - CAMINHO DE SERVIÇO EM LEITO NATURAL - COM</v>
      </c>
      <c r="D49" s="834"/>
      <c r="E49" s="834"/>
      <c r="F49" s="834"/>
      <c r="G49" s="834"/>
      <c r="H49" s="834"/>
      <c r="I49" s="834"/>
      <c r="J49" s="834"/>
      <c r="K49" s="834"/>
      <c r="L49" s="834"/>
      <c r="M49" s="834"/>
      <c r="N49" s="835"/>
    </row>
    <row r="50" spans="2:14" ht="18.75" x14ac:dyDescent="0.3">
      <c r="B50" s="695"/>
      <c r="C50" s="815" t="s">
        <v>264</v>
      </c>
      <c r="D50" s="815"/>
      <c r="E50" s="696"/>
      <c r="F50" s="697" t="s">
        <v>265</v>
      </c>
      <c r="G50" s="697"/>
      <c r="H50" s="698" t="s">
        <v>269</v>
      </c>
      <c r="I50" s="697"/>
      <c r="J50" s="698"/>
      <c r="K50" s="698"/>
      <c r="L50" s="698" t="s">
        <v>126</v>
      </c>
      <c r="M50" s="698"/>
      <c r="N50" s="699"/>
    </row>
    <row r="51" spans="2:14" s="89" customFormat="1" ht="18" x14ac:dyDescent="0.2">
      <c r="B51" s="659"/>
      <c r="C51" s="801">
        <v>6</v>
      </c>
      <c r="D51" s="801"/>
      <c r="E51" s="696" t="s">
        <v>262</v>
      </c>
      <c r="F51" s="655">
        <f>C24</f>
        <v>41862</v>
      </c>
      <c r="G51" s="696" t="s">
        <v>262</v>
      </c>
      <c r="H51" s="655">
        <v>0.2</v>
      </c>
      <c r="I51" s="696"/>
      <c r="J51" s="696"/>
      <c r="K51" s="696" t="s">
        <v>263</v>
      </c>
      <c r="L51" s="656">
        <f>C51*F51*H51</f>
        <v>50234.400000000001</v>
      </c>
      <c r="M51" s="700"/>
      <c r="N51" s="701"/>
    </row>
    <row r="52" spans="2:14" s="89" customFormat="1" ht="18" x14ac:dyDescent="0.2">
      <c r="B52" s="659"/>
      <c r="C52" s="696"/>
      <c r="D52" s="696"/>
      <c r="E52" s="696"/>
      <c r="F52" s="696"/>
      <c r="G52" s="696"/>
      <c r="H52" s="696"/>
      <c r="I52" s="696"/>
      <c r="J52" s="696"/>
      <c r="K52" s="696"/>
      <c r="L52" s="700"/>
      <c r="M52" s="700"/>
      <c r="N52" s="701"/>
    </row>
    <row r="53" spans="2:14" s="87" customFormat="1" ht="18.75" customHeight="1" x14ac:dyDescent="0.3">
      <c r="B53" s="712" t="s">
        <v>202</v>
      </c>
      <c r="C53" s="796" t="str">
        <f>'[12]ORÇAMENTO BASE'!D25</f>
        <v>REGULARIZAÇÃO DE SUPERFÍCIE COM MOTONIVELADORA</v>
      </c>
      <c r="D53" s="796"/>
      <c r="E53" s="796"/>
      <c r="F53" s="796"/>
      <c r="G53" s="796"/>
      <c r="H53" s="796"/>
      <c r="I53" s="796"/>
      <c r="J53" s="796"/>
      <c r="K53" s="796"/>
      <c r="L53" s="796"/>
      <c r="M53" s="796"/>
      <c r="N53" s="797"/>
    </row>
    <row r="54" spans="2:14" ht="18.75" x14ac:dyDescent="0.3">
      <c r="B54" s="695"/>
      <c r="C54" s="815" t="s">
        <v>264</v>
      </c>
      <c r="D54" s="815"/>
      <c r="E54" s="696"/>
      <c r="F54" s="697" t="s">
        <v>265</v>
      </c>
      <c r="G54" s="697"/>
      <c r="H54" s="698" t="s">
        <v>126</v>
      </c>
      <c r="I54" s="697"/>
      <c r="J54" s="698"/>
      <c r="K54" s="698"/>
      <c r="L54" s="698"/>
      <c r="M54" s="698"/>
      <c r="N54" s="699"/>
    </row>
    <row r="55" spans="2:14" s="89" customFormat="1" ht="18" x14ac:dyDescent="0.2">
      <c r="B55" s="659"/>
      <c r="C55" s="696"/>
      <c r="D55" s="655">
        <v>6</v>
      </c>
      <c r="E55" s="696" t="s">
        <v>262</v>
      </c>
      <c r="F55" s="655">
        <f>C24</f>
        <v>41862</v>
      </c>
      <c r="G55" s="696" t="s">
        <v>263</v>
      </c>
      <c r="H55" s="656">
        <f>D55*F55</f>
        <v>251172</v>
      </c>
      <c r="I55" s="696"/>
      <c r="J55" s="696"/>
      <c r="K55" s="696"/>
      <c r="L55" s="700"/>
      <c r="M55" s="700"/>
      <c r="N55" s="701"/>
    </row>
    <row r="56" spans="2:14" s="89" customFormat="1" ht="18" x14ac:dyDescent="0.2">
      <c r="B56" s="659"/>
      <c r="C56" s="696"/>
      <c r="D56" s="696"/>
      <c r="E56" s="696"/>
      <c r="F56" s="696"/>
      <c r="G56" s="696"/>
      <c r="H56" s="700"/>
      <c r="I56" s="696"/>
      <c r="J56" s="696"/>
      <c r="K56" s="696"/>
      <c r="L56" s="700"/>
      <c r="M56" s="700"/>
      <c r="N56" s="701"/>
    </row>
    <row r="57" spans="2:14" s="360" customFormat="1" ht="13.9" customHeight="1" x14ac:dyDescent="0.3">
      <c r="B57" s="693" t="s">
        <v>537</v>
      </c>
      <c r="C57" s="813" t="s">
        <v>587</v>
      </c>
      <c r="D57" s="813"/>
      <c r="E57" s="813"/>
      <c r="F57" s="813"/>
      <c r="G57" s="813"/>
      <c r="H57" s="813"/>
      <c r="I57" s="813"/>
      <c r="J57" s="813"/>
      <c r="K57" s="813"/>
      <c r="L57" s="813"/>
      <c r="M57" s="813"/>
      <c r="N57" s="814"/>
    </row>
    <row r="58" spans="2:14" s="360" customFormat="1" ht="13.5" customHeight="1" x14ac:dyDescent="0.3">
      <c r="B58" s="695"/>
      <c r="C58" s="815"/>
      <c r="D58" s="815"/>
      <c r="E58" s="696"/>
      <c r="F58" s="697"/>
      <c r="G58" s="697"/>
      <c r="H58" s="698"/>
      <c r="I58" s="697"/>
      <c r="J58" s="698"/>
      <c r="K58" s="697"/>
      <c r="L58" s="698"/>
      <c r="M58" s="698"/>
      <c r="N58" s="699"/>
    </row>
    <row r="59" spans="2:14" s="360" customFormat="1" ht="13.5" customHeight="1" x14ac:dyDescent="0.3">
      <c r="B59" s="695"/>
      <c r="C59" s="697"/>
      <c r="D59" s="697"/>
      <c r="E59" s="696"/>
      <c r="F59" s="697"/>
      <c r="G59" s="697"/>
      <c r="H59" s="698"/>
      <c r="I59" s="697"/>
      <c r="J59" s="698"/>
      <c r="K59" s="697"/>
      <c r="L59" s="698"/>
      <c r="M59" s="698"/>
      <c r="N59" s="699"/>
    </row>
    <row r="60" spans="2:14" s="360" customFormat="1" ht="18.75" customHeight="1" x14ac:dyDescent="0.3">
      <c r="B60" s="712" t="s">
        <v>204</v>
      </c>
      <c r="C60" s="796" t="s">
        <v>594</v>
      </c>
      <c r="D60" s="796"/>
      <c r="E60" s="796"/>
      <c r="F60" s="796"/>
      <c r="G60" s="796"/>
      <c r="H60" s="796"/>
      <c r="I60" s="796"/>
      <c r="J60" s="796"/>
      <c r="K60" s="796"/>
      <c r="L60" s="796"/>
      <c r="M60" s="796"/>
      <c r="N60" s="797"/>
    </row>
    <row r="61" spans="2:14" s="360" customFormat="1" ht="13.9" customHeight="1" x14ac:dyDescent="0.3">
      <c r="B61" s="695"/>
      <c r="C61" s="815" t="s">
        <v>264</v>
      </c>
      <c r="D61" s="815"/>
      <c r="E61" s="696"/>
      <c r="F61" s="697" t="s">
        <v>269</v>
      </c>
      <c r="G61" s="697"/>
      <c r="H61" s="698" t="s">
        <v>224</v>
      </c>
      <c r="I61" s="697"/>
      <c r="J61" s="698" t="s">
        <v>265</v>
      </c>
      <c r="K61" s="697"/>
      <c r="L61" s="698" t="s">
        <v>126</v>
      </c>
      <c r="M61" s="698"/>
      <c r="N61" s="699"/>
    </row>
    <row r="62" spans="2:14" s="360" customFormat="1" ht="13.9" customHeight="1" x14ac:dyDescent="0.3">
      <c r="B62" s="695"/>
      <c r="C62" s="801">
        <v>0</v>
      </c>
      <c r="D62" s="801"/>
      <c r="E62" s="696" t="s">
        <v>262</v>
      </c>
      <c r="F62" s="655">
        <v>0</v>
      </c>
      <c r="G62" s="696" t="s">
        <v>262</v>
      </c>
      <c r="H62" s="655">
        <v>3</v>
      </c>
      <c r="I62" s="696" t="s">
        <v>262</v>
      </c>
      <c r="J62" s="655">
        <v>8</v>
      </c>
      <c r="K62" s="696" t="s">
        <v>263</v>
      </c>
      <c r="L62" s="655">
        <f>H62*J62</f>
        <v>24</v>
      </c>
      <c r="M62" s="698"/>
      <c r="N62" s="699"/>
    </row>
    <row r="63" spans="2:14" s="360" customFormat="1" ht="13.9" customHeight="1" x14ac:dyDescent="0.3">
      <c r="B63" s="695"/>
      <c r="C63" s="815"/>
      <c r="D63" s="815"/>
      <c r="E63" s="696"/>
      <c r="F63" s="697"/>
      <c r="G63" s="697"/>
      <c r="H63" s="698"/>
      <c r="I63" s="697"/>
      <c r="J63" s="698"/>
      <c r="K63" s="697"/>
      <c r="L63" s="698"/>
      <c r="M63" s="698"/>
      <c r="N63" s="699"/>
    </row>
    <row r="64" spans="2:14" s="360" customFormat="1" ht="15.75" customHeight="1" x14ac:dyDescent="0.3">
      <c r="B64" s="712" t="s">
        <v>205</v>
      </c>
      <c r="C64" s="796" t="s">
        <v>595</v>
      </c>
      <c r="D64" s="796"/>
      <c r="E64" s="796"/>
      <c r="F64" s="796"/>
      <c r="G64" s="796"/>
      <c r="H64" s="796"/>
      <c r="I64" s="796"/>
      <c r="J64" s="796"/>
      <c r="K64" s="796"/>
      <c r="L64" s="796"/>
      <c r="M64" s="796"/>
      <c r="N64" s="797"/>
    </row>
    <row r="65" spans="2:14" s="360" customFormat="1" ht="13.9" customHeight="1" x14ac:dyDescent="0.3">
      <c r="B65" s="712"/>
      <c r="C65" s="815" t="s">
        <v>264</v>
      </c>
      <c r="D65" s="815"/>
      <c r="E65" s="696"/>
      <c r="F65" s="697" t="s">
        <v>269</v>
      </c>
      <c r="G65" s="697"/>
      <c r="H65" s="698" t="s">
        <v>224</v>
      </c>
      <c r="I65" s="697"/>
      <c r="J65" s="698" t="s">
        <v>265</v>
      </c>
      <c r="K65" s="697"/>
      <c r="L65" s="698" t="s">
        <v>126</v>
      </c>
      <c r="M65" s="698"/>
      <c r="N65" s="699"/>
    </row>
    <row r="66" spans="2:14" s="360" customFormat="1" ht="13.9" customHeight="1" x14ac:dyDescent="0.3">
      <c r="B66" s="695"/>
      <c r="C66" s="801">
        <v>0</v>
      </c>
      <c r="D66" s="801"/>
      <c r="E66" s="696" t="s">
        <v>262</v>
      </c>
      <c r="F66" s="655">
        <v>0</v>
      </c>
      <c r="G66" s="696" t="s">
        <v>262</v>
      </c>
      <c r="H66" s="655">
        <v>3</v>
      </c>
      <c r="I66" s="696" t="s">
        <v>262</v>
      </c>
      <c r="J66" s="655">
        <v>8</v>
      </c>
      <c r="K66" s="696" t="s">
        <v>263</v>
      </c>
      <c r="L66" s="655">
        <f>H66*J66</f>
        <v>24</v>
      </c>
      <c r="M66" s="698"/>
      <c r="N66" s="699"/>
    </row>
    <row r="67" spans="2:14" s="360" customFormat="1" ht="13.9" customHeight="1" x14ac:dyDescent="0.3">
      <c r="B67" s="695"/>
      <c r="C67" s="697"/>
      <c r="D67" s="697"/>
      <c r="E67" s="696"/>
      <c r="F67" s="697"/>
      <c r="G67" s="697"/>
      <c r="H67" s="698"/>
      <c r="I67" s="697"/>
      <c r="J67" s="698"/>
      <c r="K67" s="697"/>
      <c r="L67" s="698"/>
      <c r="M67" s="698"/>
      <c r="N67" s="699"/>
    </row>
    <row r="68" spans="2:14" s="360" customFormat="1" ht="15.75" customHeight="1" x14ac:dyDescent="0.3">
      <c r="B68" s="712" t="s">
        <v>276</v>
      </c>
      <c r="C68" s="796" t="s">
        <v>596</v>
      </c>
      <c r="D68" s="796"/>
      <c r="E68" s="796"/>
      <c r="F68" s="796"/>
      <c r="G68" s="796"/>
      <c r="H68" s="796"/>
      <c r="I68" s="796"/>
      <c r="J68" s="796"/>
      <c r="K68" s="796"/>
      <c r="L68" s="796"/>
      <c r="M68" s="796"/>
      <c r="N68" s="797"/>
    </row>
    <row r="69" spans="2:14" s="360" customFormat="1" ht="13.9" customHeight="1" x14ac:dyDescent="0.3">
      <c r="B69" s="695"/>
      <c r="C69" s="815" t="s">
        <v>264</v>
      </c>
      <c r="D69" s="815"/>
      <c r="E69" s="696"/>
      <c r="F69" s="697" t="s">
        <v>269</v>
      </c>
      <c r="G69" s="697"/>
      <c r="H69" s="698" t="s">
        <v>224</v>
      </c>
      <c r="I69" s="697"/>
      <c r="J69" s="698" t="s">
        <v>265</v>
      </c>
      <c r="K69" s="697"/>
      <c r="L69" s="698" t="s">
        <v>126</v>
      </c>
      <c r="M69" s="698"/>
      <c r="N69" s="699"/>
    </row>
    <row r="70" spans="2:14" s="360" customFormat="1" ht="13.9" customHeight="1" x14ac:dyDescent="0.3">
      <c r="B70" s="695"/>
      <c r="C70" s="801">
        <v>0</v>
      </c>
      <c r="D70" s="801"/>
      <c r="E70" s="696" t="s">
        <v>262</v>
      </c>
      <c r="F70" s="655">
        <v>0</v>
      </c>
      <c r="G70" s="696" t="s">
        <v>262</v>
      </c>
      <c r="H70" s="655">
        <v>1</v>
      </c>
      <c r="I70" s="696" t="s">
        <v>262</v>
      </c>
      <c r="J70" s="655">
        <v>8</v>
      </c>
      <c r="K70" s="696" t="s">
        <v>263</v>
      </c>
      <c r="L70" s="655">
        <f>H70*J70</f>
        <v>8</v>
      </c>
      <c r="M70" s="698"/>
      <c r="N70" s="699"/>
    </row>
    <row r="71" spans="2:14" s="360" customFormat="1" ht="13.9" customHeight="1" x14ac:dyDescent="0.3">
      <c r="B71" s="695"/>
      <c r="C71" s="697"/>
      <c r="D71" s="697"/>
      <c r="E71" s="696"/>
      <c r="F71" s="697"/>
      <c r="G71" s="697"/>
      <c r="H71" s="698"/>
      <c r="I71" s="697"/>
      <c r="J71" s="698"/>
      <c r="K71" s="697"/>
      <c r="L71" s="698"/>
      <c r="M71" s="698"/>
      <c r="N71" s="699"/>
    </row>
    <row r="72" spans="2:14" s="360" customFormat="1" ht="13.9" customHeight="1" x14ac:dyDescent="0.3">
      <c r="B72" s="712" t="s">
        <v>277</v>
      </c>
      <c r="C72" s="796" t="s">
        <v>597</v>
      </c>
      <c r="D72" s="796"/>
      <c r="E72" s="796"/>
      <c r="F72" s="796"/>
      <c r="G72" s="796"/>
      <c r="H72" s="796"/>
      <c r="I72" s="796"/>
      <c r="J72" s="796"/>
      <c r="K72" s="796"/>
      <c r="L72" s="796"/>
      <c r="M72" s="796"/>
      <c r="N72" s="797"/>
    </row>
    <row r="73" spans="2:14" s="360" customFormat="1" ht="13.9" customHeight="1" x14ac:dyDescent="0.3">
      <c r="B73" s="695"/>
      <c r="C73" s="815" t="s">
        <v>264</v>
      </c>
      <c r="D73" s="815"/>
      <c r="E73" s="696"/>
      <c r="F73" s="697" t="s">
        <v>269</v>
      </c>
      <c r="G73" s="697"/>
      <c r="H73" s="698" t="s">
        <v>224</v>
      </c>
      <c r="I73" s="697"/>
      <c r="J73" s="698" t="s">
        <v>265</v>
      </c>
      <c r="K73" s="697"/>
      <c r="L73" s="698" t="s">
        <v>126</v>
      </c>
      <c r="M73" s="698"/>
      <c r="N73" s="699"/>
    </row>
    <row r="74" spans="2:14" s="360" customFormat="1" ht="13.9" customHeight="1" x14ac:dyDescent="0.3">
      <c r="B74" s="695"/>
      <c r="C74" s="801">
        <v>0</v>
      </c>
      <c r="D74" s="801"/>
      <c r="E74" s="696" t="s">
        <v>262</v>
      </c>
      <c r="F74" s="655">
        <v>0</v>
      </c>
      <c r="G74" s="696" t="s">
        <v>262</v>
      </c>
      <c r="H74" s="655">
        <v>1</v>
      </c>
      <c r="I74" s="696" t="s">
        <v>262</v>
      </c>
      <c r="J74" s="655">
        <v>8</v>
      </c>
      <c r="K74" s="696" t="s">
        <v>263</v>
      </c>
      <c r="L74" s="655">
        <f>H74*J74</f>
        <v>8</v>
      </c>
      <c r="M74" s="698"/>
      <c r="N74" s="699"/>
    </row>
    <row r="75" spans="2:14" s="360" customFormat="1" ht="13.9" customHeight="1" x14ac:dyDescent="0.3">
      <c r="B75" s="695"/>
      <c r="C75" s="697"/>
      <c r="D75" s="697"/>
      <c r="E75" s="696"/>
      <c r="F75" s="697"/>
      <c r="G75" s="697"/>
      <c r="H75" s="698"/>
      <c r="I75" s="697"/>
      <c r="J75" s="698"/>
      <c r="K75" s="697"/>
      <c r="L75" s="698"/>
      <c r="M75" s="698"/>
      <c r="N75" s="699"/>
    </row>
    <row r="76" spans="2:14" s="87" customFormat="1" ht="13.9" customHeight="1" x14ac:dyDescent="0.3">
      <c r="B76" s="712" t="s">
        <v>278</v>
      </c>
      <c r="C76" s="796" t="s">
        <v>598</v>
      </c>
      <c r="D76" s="796"/>
      <c r="E76" s="796"/>
      <c r="F76" s="796"/>
      <c r="G76" s="796"/>
      <c r="H76" s="796"/>
      <c r="I76" s="796"/>
      <c r="J76" s="796"/>
      <c r="K76" s="796"/>
      <c r="L76" s="796"/>
      <c r="M76" s="796"/>
      <c r="N76" s="797"/>
    </row>
    <row r="77" spans="2:14" ht="18.75" x14ac:dyDescent="0.3">
      <c r="B77" s="695"/>
      <c r="C77" s="815" t="s">
        <v>264</v>
      </c>
      <c r="D77" s="815"/>
      <c r="E77" s="696"/>
      <c r="F77" s="697" t="s">
        <v>269</v>
      </c>
      <c r="G77" s="697"/>
      <c r="H77" s="698" t="s">
        <v>224</v>
      </c>
      <c r="I77" s="697"/>
      <c r="J77" s="698" t="s">
        <v>265</v>
      </c>
      <c r="K77" s="697"/>
      <c r="L77" s="698" t="s">
        <v>126</v>
      </c>
      <c r="M77" s="698"/>
      <c r="N77" s="699"/>
    </row>
    <row r="78" spans="2:14" s="89" customFormat="1" ht="18" x14ac:dyDescent="0.2">
      <c r="B78" s="659"/>
      <c r="C78" s="801">
        <v>0</v>
      </c>
      <c r="D78" s="801"/>
      <c r="E78" s="696" t="s">
        <v>262</v>
      </c>
      <c r="F78" s="655">
        <v>0</v>
      </c>
      <c r="G78" s="696" t="s">
        <v>262</v>
      </c>
      <c r="H78" s="655">
        <v>13</v>
      </c>
      <c r="I78" s="696" t="s">
        <v>262</v>
      </c>
      <c r="J78" s="655">
        <v>8</v>
      </c>
      <c r="K78" s="696" t="s">
        <v>263</v>
      </c>
      <c r="L78" s="655">
        <f>H78*J78</f>
        <v>104</v>
      </c>
      <c r="M78" s="700"/>
      <c r="N78" s="701"/>
    </row>
    <row r="79" spans="2:14" ht="18.75" x14ac:dyDescent="0.3">
      <c r="B79" s="695"/>
      <c r="C79" s="697"/>
      <c r="D79" s="654"/>
      <c r="E79" s="654"/>
      <c r="F79" s="654"/>
      <c r="G79" s="654"/>
      <c r="H79" s="654"/>
      <c r="I79" s="654"/>
      <c r="J79" s="654"/>
      <c r="K79" s="702"/>
      <c r="L79" s="702"/>
      <c r="M79" s="702"/>
      <c r="N79" s="699"/>
    </row>
    <row r="80" spans="2:14" ht="18.75" x14ac:dyDescent="0.3">
      <c r="B80" s="712" t="s">
        <v>279</v>
      </c>
      <c r="C80" s="796" t="s">
        <v>599</v>
      </c>
      <c r="D80" s="796"/>
      <c r="E80" s="796"/>
      <c r="F80" s="796"/>
      <c r="G80" s="796"/>
      <c r="H80" s="796"/>
      <c r="I80" s="796"/>
      <c r="J80" s="796"/>
      <c r="K80" s="796"/>
      <c r="L80" s="796"/>
      <c r="M80" s="796"/>
      <c r="N80" s="797"/>
    </row>
    <row r="81" spans="2:14" ht="18.75" x14ac:dyDescent="0.3">
      <c r="B81" s="695"/>
      <c r="C81" s="815" t="s">
        <v>264</v>
      </c>
      <c r="D81" s="815"/>
      <c r="E81" s="696"/>
      <c r="F81" s="697" t="s">
        <v>269</v>
      </c>
      <c r="G81" s="697"/>
      <c r="H81" s="698" t="s">
        <v>224</v>
      </c>
      <c r="I81" s="697"/>
      <c r="J81" s="698" t="s">
        <v>265</v>
      </c>
      <c r="K81" s="697"/>
      <c r="L81" s="698" t="s">
        <v>126</v>
      </c>
      <c r="M81" s="698"/>
      <c r="N81" s="699"/>
    </row>
    <row r="82" spans="2:14" ht="18.75" x14ac:dyDescent="0.3">
      <c r="B82" s="695"/>
      <c r="C82" s="801">
        <v>0</v>
      </c>
      <c r="D82" s="801"/>
      <c r="E82" s="696" t="s">
        <v>262</v>
      </c>
      <c r="F82" s="655">
        <v>0</v>
      </c>
      <c r="G82" s="696" t="s">
        <v>262</v>
      </c>
      <c r="H82" s="655">
        <v>2</v>
      </c>
      <c r="I82" s="696" t="s">
        <v>262</v>
      </c>
      <c r="J82" s="655">
        <v>8</v>
      </c>
      <c r="K82" s="696" t="s">
        <v>263</v>
      </c>
      <c r="L82" s="655">
        <f>H82*J82</f>
        <v>16</v>
      </c>
      <c r="M82" s="698"/>
      <c r="N82" s="699"/>
    </row>
    <row r="83" spans="2:14" ht="18.75" x14ac:dyDescent="0.3">
      <c r="B83" s="695"/>
      <c r="C83" s="696"/>
      <c r="D83" s="696"/>
      <c r="E83" s="696"/>
      <c r="F83" s="696"/>
      <c r="G83" s="696"/>
      <c r="H83" s="696"/>
      <c r="I83" s="696"/>
      <c r="J83" s="696"/>
      <c r="K83" s="696"/>
      <c r="L83" s="696"/>
      <c r="M83" s="698"/>
      <c r="N83" s="699"/>
    </row>
    <row r="84" spans="2:14" ht="18.75" x14ac:dyDescent="0.3">
      <c r="B84" s="712" t="s">
        <v>275</v>
      </c>
      <c r="C84" s="796" t="s">
        <v>600</v>
      </c>
      <c r="D84" s="796"/>
      <c r="E84" s="796"/>
      <c r="F84" s="796"/>
      <c r="G84" s="796"/>
      <c r="H84" s="796"/>
      <c r="I84" s="796"/>
      <c r="J84" s="796"/>
      <c r="K84" s="796"/>
      <c r="L84" s="796"/>
      <c r="M84" s="796"/>
      <c r="N84" s="797"/>
    </row>
    <row r="85" spans="2:14" ht="18.75" x14ac:dyDescent="0.3">
      <c r="B85" s="695"/>
      <c r="C85" s="815" t="s">
        <v>264</v>
      </c>
      <c r="D85" s="815"/>
      <c r="E85" s="696"/>
      <c r="F85" s="697" t="s">
        <v>269</v>
      </c>
      <c r="G85" s="697"/>
      <c r="H85" s="698" t="s">
        <v>224</v>
      </c>
      <c r="I85" s="697"/>
      <c r="J85" s="698" t="s">
        <v>265</v>
      </c>
      <c r="K85" s="697"/>
      <c r="L85" s="698" t="s">
        <v>126</v>
      </c>
      <c r="M85" s="698"/>
      <c r="N85" s="699"/>
    </row>
    <row r="86" spans="2:14" ht="18.75" x14ac:dyDescent="0.3">
      <c r="B86" s="695"/>
      <c r="C86" s="801">
        <v>0</v>
      </c>
      <c r="D86" s="801"/>
      <c r="E86" s="696" t="s">
        <v>262</v>
      </c>
      <c r="F86" s="655">
        <v>0</v>
      </c>
      <c r="G86" s="696" t="s">
        <v>262</v>
      </c>
      <c r="H86" s="655">
        <v>10</v>
      </c>
      <c r="I86" s="696" t="s">
        <v>262</v>
      </c>
      <c r="J86" s="655">
        <v>8</v>
      </c>
      <c r="K86" s="696" t="s">
        <v>263</v>
      </c>
      <c r="L86" s="655">
        <f>H86*J86</f>
        <v>80</v>
      </c>
      <c r="M86" s="698"/>
      <c r="N86" s="699"/>
    </row>
    <row r="87" spans="2:14" ht="18.75" x14ac:dyDescent="0.3">
      <c r="B87" s="695"/>
      <c r="C87" s="696"/>
      <c r="D87" s="696"/>
      <c r="E87" s="696"/>
      <c r="F87" s="696"/>
      <c r="G87" s="696"/>
      <c r="H87" s="696"/>
      <c r="I87" s="696"/>
      <c r="J87" s="696"/>
      <c r="K87" s="696"/>
      <c r="L87" s="696"/>
      <c r="M87" s="698"/>
      <c r="N87" s="699"/>
    </row>
    <row r="88" spans="2:14" ht="18.75" x14ac:dyDescent="0.3">
      <c r="B88" s="712" t="s">
        <v>188</v>
      </c>
      <c r="C88" s="796" t="s">
        <v>601</v>
      </c>
      <c r="D88" s="796"/>
      <c r="E88" s="796"/>
      <c r="F88" s="796"/>
      <c r="G88" s="796"/>
      <c r="H88" s="796"/>
      <c r="I88" s="796"/>
      <c r="J88" s="796"/>
      <c r="K88" s="796"/>
      <c r="L88" s="796"/>
      <c r="M88" s="796"/>
      <c r="N88" s="797"/>
    </row>
    <row r="89" spans="2:14" ht="18.75" x14ac:dyDescent="0.3">
      <c r="B89" s="695"/>
      <c r="C89" s="815" t="s">
        <v>264</v>
      </c>
      <c r="D89" s="815"/>
      <c r="E89" s="696"/>
      <c r="F89" s="697" t="s">
        <v>269</v>
      </c>
      <c r="G89" s="697"/>
      <c r="H89" s="698" t="s">
        <v>224</v>
      </c>
      <c r="I89" s="697"/>
      <c r="J89" s="698" t="s">
        <v>280</v>
      </c>
      <c r="K89" s="697"/>
      <c r="L89" s="698" t="s">
        <v>126</v>
      </c>
      <c r="M89" s="698"/>
      <c r="N89" s="699"/>
    </row>
    <row r="90" spans="2:14" ht="18.75" x14ac:dyDescent="0.3">
      <c r="B90" s="695"/>
      <c r="C90" s="801">
        <v>0</v>
      </c>
      <c r="D90" s="801"/>
      <c r="E90" s="696" t="s">
        <v>262</v>
      </c>
      <c r="F90" s="655">
        <v>0</v>
      </c>
      <c r="G90" s="696" t="s">
        <v>262</v>
      </c>
      <c r="H90" s="655">
        <v>3</v>
      </c>
      <c r="I90" s="696" t="s">
        <v>262</v>
      </c>
      <c r="J90" s="655">
        <v>2</v>
      </c>
      <c r="K90" s="696" t="s">
        <v>263</v>
      </c>
      <c r="L90" s="655">
        <f>H90*J90</f>
        <v>6</v>
      </c>
      <c r="M90" s="698"/>
      <c r="N90" s="699"/>
    </row>
    <row r="91" spans="2:14" ht="18.75" x14ac:dyDescent="0.3">
      <c r="B91" s="695"/>
      <c r="C91" s="815"/>
      <c r="D91" s="815"/>
      <c r="E91" s="696"/>
      <c r="F91" s="697"/>
      <c r="G91" s="697"/>
      <c r="H91" s="698"/>
      <c r="I91" s="697"/>
      <c r="J91" s="698"/>
      <c r="K91" s="697"/>
      <c r="L91" s="698"/>
      <c r="M91" s="698"/>
      <c r="N91" s="699"/>
    </row>
    <row r="92" spans="2:14" ht="18.75" x14ac:dyDescent="0.3">
      <c r="B92" s="712" t="s">
        <v>189</v>
      </c>
      <c r="C92" s="796" t="s">
        <v>602</v>
      </c>
      <c r="D92" s="796"/>
      <c r="E92" s="796"/>
      <c r="F92" s="796"/>
      <c r="G92" s="796"/>
      <c r="H92" s="796"/>
      <c r="I92" s="796"/>
      <c r="J92" s="796"/>
      <c r="K92" s="796"/>
      <c r="L92" s="796"/>
      <c r="M92" s="796"/>
      <c r="N92" s="797"/>
    </row>
    <row r="93" spans="2:14" ht="18.75" x14ac:dyDescent="0.3">
      <c r="B93" s="695"/>
      <c r="C93" s="815" t="s">
        <v>264</v>
      </c>
      <c r="D93" s="815"/>
      <c r="E93" s="696"/>
      <c r="F93" s="697" t="s">
        <v>269</v>
      </c>
      <c r="G93" s="697"/>
      <c r="H93" s="698" t="s">
        <v>224</v>
      </c>
      <c r="I93" s="697"/>
      <c r="J93" s="698" t="s">
        <v>280</v>
      </c>
      <c r="K93" s="697"/>
      <c r="L93" s="698" t="s">
        <v>126</v>
      </c>
      <c r="M93" s="698"/>
      <c r="N93" s="699"/>
    </row>
    <row r="94" spans="2:14" ht="18.75" x14ac:dyDescent="0.3">
      <c r="B94" s="695"/>
      <c r="C94" s="801">
        <v>0</v>
      </c>
      <c r="D94" s="801"/>
      <c r="E94" s="696" t="s">
        <v>262</v>
      </c>
      <c r="F94" s="655">
        <v>0</v>
      </c>
      <c r="G94" s="696" t="s">
        <v>262</v>
      </c>
      <c r="H94" s="655">
        <v>3</v>
      </c>
      <c r="I94" s="696" t="s">
        <v>262</v>
      </c>
      <c r="J94" s="655">
        <v>2</v>
      </c>
      <c r="K94" s="696" t="s">
        <v>263</v>
      </c>
      <c r="L94" s="655">
        <f>H94*J94</f>
        <v>6</v>
      </c>
      <c r="M94" s="698"/>
      <c r="N94" s="699"/>
    </row>
    <row r="95" spans="2:14" ht="18.75" x14ac:dyDescent="0.3">
      <c r="B95" s="695"/>
      <c r="C95" s="697"/>
      <c r="D95" s="697"/>
      <c r="E95" s="696"/>
      <c r="F95" s="697"/>
      <c r="G95" s="697"/>
      <c r="H95" s="698"/>
      <c r="I95" s="697"/>
      <c r="J95" s="698"/>
      <c r="K95" s="697"/>
      <c r="L95" s="698"/>
      <c r="M95" s="698"/>
      <c r="N95" s="699"/>
    </row>
    <row r="96" spans="2:14" ht="18.75" x14ac:dyDescent="0.3">
      <c r="B96" s="712" t="s">
        <v>588</v>
      </c>
      <c r="C96" s="796" t="s">
        <v>603</v>
      </c>
      <c r="D96" s="796"/>
      <c r="E96" s="796"/>
      <c r="F96" s="796"/>
      <c r="G96" s="796"/>
      <c r="H96" s="796"/>
      <c r="I96" s="796"/>
      <c r="J96" s="796"/>
      <c r="K96" s="796"/>
      <c r="L96" s="796"/>
      <c r="M96" s="796"/>
      <c r="N96" s="797"/>
    </row>
    <row r="97" spans="2:14" ht="18.75" x14ac:dyDescent="0.3">
      <c r="B97" s="695"/>
      <c r="C97" s="815" t="s">
        <v>264</v>
      </c>
      <c r="D97" s="815"/>
      <c r="E97" s="696"/>
      <c r="F97" s="697" t="s">
        <v>269</v>
      </c>
      <c r="G97" s="697"/>
      <c r="H97" s="698" t="s">
        <v>224</v>
      </c>
      <c r="I97" s="697"/>
      <c r="J97" s="698" t="s">
        <v>280</v>
      </c>
      <c r="K97" s="697"/>
      <c r="L97" s="698" t="s">
        <v>126</v>
      </c>
      <c r="M97" s="698"/>
      <c r="N97" s="699"/>
    </row>
    <row r="98" spans="2:14" ht="18.75" x14ac:dyDescent="0.3">
      <c r="B98" s="695"/>
      <c r="C98" s="801">
        <v>0</v>
      </c>
      <c r="D98" s="801"/>
      <c r="E98" s="655" t="s">
        <v>262</v>
      </c>
      <c r="F98" s="655">
        <v>0</v>
      </c>
      <c r="G98" s="696" t="s">
        <v>262</v>
      </c>
      <c r="H98" s="655">
        <v>1</v>
      </c>
      <c r="I98" s="696" t="s">
        <v>262</v>
      </c>
      <c r="J98" s="655">
        <v>2</v>
      </c>
      <c r="K98" s="696" t="s">
        <v>263</v>
      </c>
      <c r="L98" s="655">
        <f>H98*J98</f>
        <v>2</v>
      </c>
      <c r="M98" s="698"/>
      <c r="N98" s="699"/>
    </row>
    <row r="99" spans="2:14" ht="18.75" x14ac:dyDescent="0.3">
      <c r="B99" s="695"/>
      <c r="C99" s="697"/>
      <c r="D99" s="716"/>
      <c r="E99" s="696"/>
      <c r="F99" s="697"/>
      <c r="G99" s="697"/>
      <c r="H99" s="698"/>
      <c r="I99" s="697"/>
      <c r="J99" s="698"/>
      <c r="K99" s="697"/>
      <c r="L99" s="698"/>
      <c r="M99" s="698"/>
      <c r="N99" s="699"/>
    </row>
    <row r="100" spans="2:14" ht="18.75" x14ac:dyDescent="0.3">
      <c r="B100" s="712" t="s">
        <v>589</v>
      </c>
      <c r="C100" s="796" t="s">
        <v>604</v>
      </c>
      <c r="D100" s="796"/>
      <c r="E100" s="796"/>
      <c r="F100" s="796"/>
      <c r="G100" s="796"/>
      <c r="H100" s="796"/>
      <c r="I100" s="796"/>
      <c r="J100" s="796"/>
      <c r="K100" s="796"/>
      <c r="L100" s="796"/>
      <c r="M100" s="796"/>
      <c r="N100" s="797"/>
    </row>
    <row r="101" spans="2:14" ht="18.75" x14ac:dyDescent="0.3">
      <c r="B101" s="695"/>
      <c r="C101" s="815" t="s">
        <v>264</v>
      </c>
      <c r="D101" s="815"/>
      <c r="E101" s="696"/>
      <c r="F101" s="697" t="s">
        <v>269</v>
      </c>
      <c r="G101" s="697"/>
      <c r="H101" s="698" t="s">
        <v>224</v>
      </c>
      <c r="I101" s="697"/>
      <c r="J101" s="698" t="s">
        <v>280</v>
      </c>
      <c r="K101" s="697"/>
      <c r="L101" s="698" t="s">
        <v>126</v>
      </c>
      <c r="M101" s="698"/>
      <c r="N101" s="699"/>
    </row>
    <row r="102" spans="2:14" ht="18.75" x14ac:dyDescent="0.3">
      <c r="B102" s="695"/>
      <c r="C102" s="801">
        <v>0</v>
      </c>
      <c r="D102" s="801"/>
      <c r="E102" s="696" t="s">
        <v>262</v>
      </c>
      <c r="F102" s="655">
        <v>0</v>
      </c>
      <c r="G102" s="696" t="s">
        <v>262</v>
      </c>
      <c r="H102" s="655">
        <v>1</v>
      </c>
      <c r="I102" s="696" t="s">
        <v>262</v>
      </c>
      <c r="J102" s="655">
        <v>2</v>
      </c>
      <c r="K102" s="696" t="s">
        <v>263</v>
      </c>
      <c r="L102" s="655">
        <f>H102*J102</f>
        <v>2</v>
      </c>
      <c r="M102" s="698"/>
      <c r="N102" s="699"/>
    </row>
    <row r="103" spans="2:14" ht="18.75" x14ac:dyDescent="0.3">
      <c r="B103" s="695"/>
      <c r="C103" s="697"/>
      <c r="D103" s="697"/>
      <c r="E103" s="696"/>
      <c r="F103" s="697"/>
      <c r="G103" s="697"/>
      <c r="H103" s="698"/>
      <c r="I103" s="697"/>
      <c r="J103" s="698"/>
      <c r="K103" s="697"/>
      <c r="L103" s="698"/>
      <c r="M103" s="698"/>
      <c r="N103" s="699"/>
    </row>
    <row r="104" spans="2:14" ht="18.75" x14ac:dyDescent="0.3">
      <c r="B104" s="695"/>
      <c r="C104" s="697"/>
      <c r="D104" s="654"/>
      <c r="E104" s="654"/>
      <c r="F104" s="654"/>
      <c r="G104" s="654"/>
      <c r="H104" s="654"/>
      <c r="I104" s="654"/>
      <c r="J104" s="654"/>
      <c r="K104" s="702"/>
      <c r="L104" s="702"/>
      <c r="M104" s="702"/>
      <c r="N104" s="699"/>
    </row>
    <row r="105" spans="2:14" s="87" customFormat="1" ht="13.9" customHeight="1" x14ac:dyDescent="0.3">
      <c r="B105" s="712" t="s">
        <v>590</v>
      </c>
      <c r="C105" s="796" t="s">
        <v>606</v>
      </c>
      <c r="D105" s="796"/>
      <c r="E105" s="796"/>
      <c r="F105" s="796"/>
      <c r="G105" s="796"/>
      <c r="H105" s="796"/>
      <c r="I105" s="796"/>
      <c r="J105" s="796"/>
      <c r="K105" s="796"/>
      <c r="L105" s="796"/>
      <c r="M105" s="796"/>
      <c r="N105" s="797"/>
    </row>
    <row r="106" spans="2:14" ht="18.75" x14ac:dyDescent="0.3">
      <c r="B106" s="695"/>
      <c r="C106" s="815" t="s">
        <v>264</v>
      </c>
      <c r="D106" s="815"/>
      <c r="E106" s="696"/>
      <c r="F106" s="697" t="s">
        <v>269</v>
      </c>
      <c r="G106" s="697"/>
      <c r="H106" s="698" t="s">
        <v>224</v>
      </c>
      <c r="I106" s="697"/>
      <c r="J106" s="698" t="s">
        <v>280</v>
      </c>
      <c r="K106" s="697"/>
      <c r="L106" s="698" t="s">
        <v>126</v>
      </c>
      <c r="M106" s="698"/>
      <c r="N106" s="699"/>
    </row>
    <row r="107" spans="2:14" s="89" customFormat="1" ht="18" x14ac:dyDescent="0.2">
      <c r="B107" s="659"/>
      <c r="C107" s="801">
        <v>0</v>
      </c>
      <c r="D107" s="801"/>
      <c r="E107" s="696" t="s">
        <v>262</v>
      </c>
      <c r="F107" s="655">
        <v>0</v>
      </c>
      <c r="G107" s="696" t="s">
        <v>262</v>
      </c>
      <c r="H107" s="655">
        <v>13</v>
      </c>
      <c r="I107" s="696" t="s">
        <v>262</v>
      </c>
      <c r="J107" s="655">
        <v>2</v>
      </c>
      <c r="K107" s="696" t="s">
        <v>263</v>
      </c>
      <c r="L107" s="655">
        <f>H107*J107</f>
        <v>26</v>
      </c>
      <c r="M107" s="700"/>
      <c r="N107" s="701"/>
    </row>
    <row r="108" spans="2:14" s="89" customFormat="1" ht="18" x14ac:dyDescent="0.2">
      <c r="B108" s="659"/>
      <c r="C108" s="696"/>
      <c r="D108" s="696"/>
      <c r="E108" s="696"/>
      <c r="F108" s="696"/>
      <c r="G108" s="696"/>
      <c r="H108" s="696"/>
      <c r="I108" s="696"/>
      <c r="J108" s="696"/>
      <c r="K108" s="696"/>
      <c r="L108" s="696"/>
      <c r="M108" s="700"/>
      <c r="N108" s="701"/>
    </row>
    <row r="109" spans="2:14" s="89" customFormat="1" ht="18" x14ac:dyDescent="0.25">
      <c r="B109" s="712" t="s">
        <v>591</v>
      </c>
      <c r="C109" s="796" t="s">
        <v>605</v>
      </c>
      <c r="D109" s="796"/>
      <c r="E109" s="796"/>
      <c r="F109" s="796"/>
      <c r="G109" s="796"/>
      <c r="H109" s="796"/>
      <c r="I109" s="796"/>
      <c r="J109" s="796"/>
      <c r="K109" s="796"/>
      <c r="L109" s="796"/>
      <c r="M109" s="796"/>
      <c r="N109" s="797"/>
    </row>
    <row r="110" spans="2:14" s="89" customFormat="1" ht="18" x14ac:dyDescent="0.25">
      <c r="B110" s="659"/>
      <c r="C110" s="815" t="s">
        <v>264</v>
      </c>
      <c r="D110" s="815"/>
      <c r="E110" s="696"/>
      <c r="F110" s="697" t="s">
        <v>269</v>
      </c>
      <c r="G110" s="697"/>
      <c r="H110" s="698" t="s">
        <v>224</v>
      </c>
      <c r="I110" s="697"/>
      <c r="J110" s="698" t="s">
        <v>280</v>
      </c>
      <c r="K110" s="697"/>
      <c r="L110" s="698" t="s">
        <v>126</v>
      </c>
      <c r="M110" s="698"/>
      <c r="N110" s="699"/>
    </row>
    <row r="111" spans="2:14" s="89" customFormat="1" ht="18" x14ac:dyDescent="0.25">
      <c r="B111" s="659"/>
      <c r="C111" s="801">
        <v>0</v>
      </c>
      <c r="D111" s="801"/>
      <c r="E111" s="696" t="s">
        <v>262</v>
      </c>
      <c r="F111" s="655">
        <v>0</v>
      </c>
      <c r="G111" s="696" t="s">
        <v>262</v>
      </c>
      <c r="H111" s="655">
        <v>2</v>
      </c>
      <c r="I111" s="696" t="s">
        <v>262</v>
      </c>
      <c r="J111" s="655">
        <v>2</v>
      </c>
      <c r="K111" s="696" t="s">
        <v>263</v>
      </c>
      <c r="L111" s="655">
        <f>H111*J111</f>
        <v>4</v>
      </c>
      <c r="M111" s="698"/>
      <c r="N111" s="699"/>
    </row>
    <row r="112" spans="2:14" s="89" customFormat="1" ht="18" x14ac:dyDescent="0.25">
      <c r="B112" s="659"/>
      <c r="C112" s="696"/>
      <c r="D112" s="696"/>
      <c r="E112" s="696"/>
      <c r="F112" s="696"/>
      <c r="G112" s="696"/>
      <c r="H112" s="696"/>
      <c r="I112" s="696"/>
      <c r="J112" s="696"/>
      <c r="K112" s="696"/>
      <c r="L112" s="696"/>
      <c r="M112" s="698"/>
      <c r="N112" s="699"/>
    </row>
    <row r="113" spans="2:14" s="89" customFormat="1" ht="18" x14ac:dyDescent="0.25">
      <c r="B113" s="712" t="s">
        <v>592</v>
      </c>
      <c r="C113" s="796" t="s">
        <v>607</v>
      </c>
      <c r="D113" s="796"/>
      <c r="E113" s="796"/>
      <c r="F113" s="796"/>
      <c r="G113" s="796"/>
      <c r="H113" s="796"/>
      <c r="I113" s="796"/>
      <c r="J113" s="796"/>
      <c r="K113" s="796"/>
      <c r="L113" s="796"/>
      <c r="M113" s="796"/>
      <c r="N113" s="797"/>
    </row>
    <row r="114" spans="2:14" s="89" customFormat="1" ht="18" x14ac:dyDescent="0.25">
      <c r="B114" s="659"/>
      <c r="C114" s="815" t="s">
        <v>264</v>
      </c>
      <c r="D114" s="815"/>
      <c r="E114" s="696"/>
      <c r="F114" s="697" t="s">
        <v>269</v>
      </c>
      <c r="G114" s="697"/>
      <c r="H114" s="698" t="s">
        <v>224</v>
      </c>
      <c r="I114" s="697"/>
      <c r="J114" s="698" t="s">
        <v>280</v>
      </c>
      <c r="K114" s="697"/>
      <c r="L114" s="698" t="s">
        <v>126</v>
      </c>
      <c r="M114" s="698"/>
      <c r="N114" s="699"/>
    </row>
    <row r="115" spans="2:14" s="89" customFormat="1" ht="18" x14ac:dyDescent="0.25">
      <c r="B115" s="659"/>
      <c r="C115" s="801">
        <v>0</v>
      </c>
      <c r="D115" s="801"/>
      <c r="E115" s="696" t="s">
        <v>262</v>
      </c>
      <c r="F115" s="655">
        <v>0</v>
      </c>
      <c r="G115" s="696" t="s">
        <v>262</v>
      </c>
      <c r="H115" s="655">
        <v>10</v>
      </c>
      <c r="I115" s="696" t="s">
        <v>262</v>
      </c>
      <c r="J115" s="655">
        <v>2</v>
      </c>
      <c r="K115" s="696" t="s">
        <v>263</v>
      </c>
      <c r="L115" s="655">
        <f>H115*J115</f>
        <v>20</v>
      </c>
      <c r="M115" s="698"/>
      <c r="N115" s="699"/>
    </row>
    <row r="116" spans="2:14" s="89" customFormat="1" ht="18" x14ac:dyDescent="0.25">
      <c r="B116" s="659"/>
      <c r="C116" s="696"/>
      <c r="D116" s="696"/>
      <c r="E116" s="696"/>
      <c r="F116" s="696"/>
      <c r="G116" s="696"/>
      <c r="H116" s="696"/>
      <c r="I116" s="696"/>
      <c r="J116" s="696"/>
      <c r="K116" s="696"/>
      <c r="L116" s="696"/>
      <c r="M116" s="698"/>
      <c r="N116" s="699"/>
    </row>
    <row r="117" spans="2:14" s="89" customFormat="1" ht="18" x14ac:dyDescent="0.2">
      <c r="B117" s="659"/>
      <c r="C117" s="696"/>
      <c r="D117" s="696"/>
      <c r="E117" s="696"/>
      <c r="F117" s="696"/>
      <c r="G117" s="696"/>
      <c r="H117" s="696"/>
      <c r="I117" s="696"/>
      <c r="J117" s="696"/>
      <c r="K117" s="696"/>
      <c r="L117" s="696"/>
      <c r="M117" s="700"/>
      <c r="N117" s="701"/>
    </row>
    <row r="118" spans="2:14" s="89" customFormat="1" ht="18" x14ac:dyDescent="0.25">
      <c r="B118" s="693" t="s">
        <v>210</v>
      </c>
      <c r="C118" s="813" t="s">
        <v>593</v>
      </c>
      <c r="D118" s="813"/>
      <c r="E118" s="813"/>
      <c r="F118" s="813"/>
      <c r="G118" s="813"/>
      <c r="H118" s="813"/>
      <c r="I118" s="813"/>
      <c r="J118" s="813"/>
      <c r="K118" s="813"/>
      <c r="L118" s="813"/>
      <c r="M118" s="813"/>
      <c r="N118" s="814"/>
    </row>
    <row r="119" spans="2:14" s="89" customFormat="1" ht="18" x14ac:dyDescent="0.25">
      <c r="B119" s="694" t="s">
        <v>190</v>
      </c>
      <c r="C119" s="796" t="str">
        <f>'[14]PLANILHA ORÇAMENTÁRIA'!$C$73</f>
        <v>Ponte de Madeira ( 6,00 x 5,00 m )</v>
      </c>
      <c r="D119" s="796"/>
      <c r="E119" s="796"/>
      <c r="F119" s="796"/>
      <c r="G119" s="796"/>
      <c r="H119" s="796"/>
      <c r="I119" s="796"/>
      <c r="J119" s="796"/>
      <c r="K119" s="796"/>
      <c r="L119" s="796"/>
      <c r="M119" s="796"/>
      <c r="N119" s="797"/>
    </row>
    <row r="120" spans="2:14" s="89" customFormat="1" ht="18" x14ac:dyDescent="0.25">
      <c r="B120" s="695"/>
      <c r="C120" s="815" t="s">
        <v>264</v>
      </c>
      <c r="D120" s="815"/>
      <c r="E120" s="696"/>
      <c r="F120" s="697" t="s">
        <v>265</v>
      </c>
      <c r="G120" s="697"/>
      <c r="H120" s="698" t="s">
        <v>126</v>
      </c>
      <c r="I120" s="697"/>
      <c r="J120" s="698"/>
      <c r="K120" s="698"/>
      <c r="L120" s="698"/>
      <c r="M120" s="698"/>
      <c r="N120" s="699"/>
    </row>
    <row r="121" spans="2:14" ht="18" x14ac:dyDescent="0.3">
      <c r="B121" s="659"/>
      <c r="C121" s="801">
        <v>5.2</v>
      </c>
      <c r="D121" s="801"/>
      <c r="E121" s="696" t="s">
        <v>262</v>
      </c>
      <c r="F121" s="655">
        <v>6.6</v>
      </c>
      <c r="G121" s="696" t="s">
        <v>263</v>
      </c>
      <c r="H121" s="655">
        <f>C121*F121</f>
        <v>34.32</v>
      </c>
      <c r="I121" s="696"/>
      <c r="J121" s="696"/>
      <c r="K121" s="696"/>
      <c r="L121" s="700"/>
      <c r="M121" s="700"/>
      <c r="N121" s="701"/>
    </row>
    <row r="122" spans="2:14" ht="18.75" x14ac:dyDescent="0.3">
      <c r="B122" s="713"/>
      <c r="C122" s="714"/>
      <c r="D122" s="714"/>
      <c r="E122" s="714"/>
      <c r="F122" s="714"/>
      <c r="G122" s="714"/>
      <c r="H122" s="714"/>
      <c r="I122" s="714"/>
      <c r="J122" s="714"/>
      <c r="K122" s="715"/>
      <c r="L122" s="715"/>
      <c r="M122" s="715"/>
      <c r="N122" s="714"/>
    </row>
    <row r="123" spans="2:14" ht="18.75" x14ac:dyDescent="0.3">
      <c r="B123" s="694" t="s">
        <v>191</v>
      </c>
      <c r="C123" s="796" t="str">
        <f>'[15]PLANILHA ORÇAMENTÁRIA'!$C$65</f>
        <v>Alas e Testas de Caixão de Aterro para Ponte de Madeira</v>
      </c>
      <c r="D123" s="796"/>
      <c r="E123" s="796"/>
      <c r="F123" s="796"/>
      <c r="G123" s="796"/>
      <c r="H123" s="796"/>
      <c r="I123" s="796"/>
      <c r="J123" s="796"/>
      <c r="K123" s="796"/>
      <c r="L123" s="796"/>
      <c r="M123" s="796"/>
      <c r="N123" s="797"/>
    </row>
    <row r="124" spans="2:14" ht="18.75" x14ac:dyDescent="0.3">
      <c r="B124" s="695"/>
      <c r="C124" s="815" t="s">
        <v>609</v>
      </c>
      <c r="D124" s="815"/>
      <c r="E124" s="696"/>
      <c r="F124" s="697" t="s">
        <v>265</v>
      </c>
      <c r="G124" s="697"/>
      <c r="H124" s="698" t="s">
        <v>280</v>
      </c>
      <c r="I124" s="697"/>
      <c r="J124" s="698" t="s">
        <v>126</v>
      </c>
      <c r="K124" s="698"/>
      <c r="L124" s="698"/>
      <c r="M124" s="698"/>
      <c r="N124" s="699"/>
    </row>
    <row r="125" spans="2:14" ht="18" x14ac:dyDescent="0.3">
      <c r="B125" s="659"/>
      <c r="C125" s="801">
        <v>3.6</v>
      </c>
      <c r="D125" s="801"/>
      <c r="E125" s="696" t="s">
        <v>262</v>
      </c>
      <c r="F125" s="655">
        <v>10</v>
      </c>
      <c r="G125" s="696" t="s">
        <v>262</v>
      </c>
      <c r="H125" s="655">
        <v>2</v>
      </c>
      <c r="I125" s="696"/>
      <c r="J125" s="655">
        <f>C125*F125*H125</f>
        <v>72</v>
      </c>
      <c r="K125" s="696"/>
      <c r="L125" s="700"/>
      <c r="M125" s="700"/>
      <c r="N125" s="701"/>
    </row>
    <row r="126" spans="2:14" ht="18" x14ac:dyDescent="0.3">
      <c r="B126" s="696"/>
      <c r="C126" s="696"/>
      <c r="D126" s="696"/>
      <c r="E126" s="696"/>
      <c r="F126" s="696"/>
      <c r="G126" s="696"/>
      <c r="H126" s="696"/>
      <c r="I126" s="696"/>
      <c r="J126" s="696"/>
      <c r="K126" s="696"/>
      <c r="L126" s="700"/>
      <c r="M126" s="700"/>
      <c r="N126" s="696"/>
    </row>
    <row r="127" spans="2:14" ht="18.75" x14ac:dyDescent="0.3">
      <c r="B127" s="694" t="s">
        <v>538</v>
      </c>
      <c r="C127" s="796" t="s">
        <v>616</v>
      </c>
      <c r="D127" s="796"/>
      <c r="E127" s="796"/>
      <c r="F127" s="796"/>
      <c r="G127" s="796"/>
      <c r="H127" s="796"/>
      <c r="I127" s="796"/>
      <c r="J127" s="796"/>
      <c r="K127" s="796"/>
      <c r="L127" s="796"/>
      <c r="M127" s="796"/>
      <c r="N127" s="797"/>
    </row>
    <row r="128" spans="2:14" ht="18.75" x14ac:dyDescent="0.3">
      <c r="B128" s="694" t="s">
        <v>182</v>
      </c>
      <c r="C128" s="798" t="s">
        <v>617</v>
      </c>
      <c r="D128" s="798"/>
      <c r="E128" s="798"/>
      <c r="F128" s="798"/>
      <c r="G128" s="798"/>
      <c r="H128" s="798"/>
      <c r="I128" s="798"/>
      <c r="J128" s="798"/>
      <c r="K128" s="798"/>
      <c r="L128" s="798"/>
      <c r="M128" s="798"/>
      <c r="N128" s="799"/>
    </row>
    <row r="129" spans="2:14" ht="18" x14ac:dyDescent="0.3">
      <c r="B129" s="696"/>
      <c r="C129" s="800" t="s">
        <v>267</v>
      </c>
      <c r="D129" s="800"/>
      <c r="E129" s="703"/>
      <c r="F129" s="703"/>
      <c r="G129" s="703"/>
      <c r="H129" s="703"/>
      <c r="I129" s="703"/>
      <c r="J129" s="703"/>
      <c r="K129" s="703"/>
      <c r="L129" s="703"/>
      <c r="M129" s="703"/>
      <c r="N129" s="704"/>
    </row>
    <row r="130" spans="2:14" ht="18.75" x14ac:dyDescent="0.3">
      <c r="B130" s="713"/>
      <c r="C130" s="801">
        <v>1</v>
      </c>
      <c r="D130" s="801"/>
      <c r="E130" s="705"/>
      <c r="F130" s="705"/>
      <c r="G130" s="705"/>
      <c r="H130" s="705"/>
      <c r="I130" s="705"/>
      <c r="J130" s="705"/>
      <c r="K130" s="705"/>
      <c r="L130" s="706"/>
      <c r="M130" s="706"/>
      <c r="N130" s="707"/>
    </row>
    <row r="131" spans="2:14" ht="18.75" x14ac:dyDescent="0.3">
      <c r="B131" s="713"/>
      <c r="C131" s="714"/>
      <c r="D131" s="714"/>
      <c r="E131" s="714"/>
      <c r="F131" s="714"/>
      <c r="G131" s="714"/>
      <c r="H131" s="714"/>
      <c r="I131" s="714"/>
      <c r="J131" s="714"/>
      <c r="K131" s="715"/>
      <c r="L131" s="715"/>
      <c r="M131" s="715"/>
      <c r="N131" s="714"/>
    </row>
  </sheetData>
  <sheetProtection algorithmName="SHA-512" hashValue="uPZ6aGu2+UsB5kq1KHfAQLv0zxWJV+C46J4m1+jswScs8FGBsrM0m4NYNtITUxcsqf+DSvRrSy/2XvRAG61iow==" saltValue="zsDmXhxa6CJ+QqxnVRea7A==" spinCount="100000" sheet="1" objects="1" scenarios="1"/>
  <mergeCells count="115">
    <mergeCell ref="C98:D98"/>
    <mergeCell ref="C124:D124"/>
    <mergeCell ref="C76:N76"/>
    <mergeCell ref="C119:N119"/>
    <mergeCell ref="C120:D120"/>
    <mergeCell ref="C121:D121"/>
    <mergeCell ref="C123:N123"/>
    <mergeCell ref="C69:D69"/>
    <mergeCell ref="C70:D70"/>
    <mergeCell ref="C80:N80"/>
    <mergeCell ref="C89:D89"/>
    <mergeCell ref="C78:D78"/>
    <mergeCell ref="C77:D77"/>
    <mergeCell ref="C100:N100"/>
    <mergeCell ref="C101:D101"/>
    <mergeCell ref="C72:N72"/>
    <mergeCell ref="C73:D73"/>
    <mergeCell ref="C74:D74"/>
    <mergeCell ref="C88:N88"/>
    <mergeCell ref="C82:D82"/>
    <mergeCell ref="C81:D81"/>
    <mergeCell ref="J12:K12"/>
    <mergeCell ref="C32:N32"/>
    <mergeCell ref="C125:D125"/>
    <mergeCell ref="C86:D86"/>
    <mergeCell ref="C85:D85"/>
    <mergeCell ref="C84:N84"/>
    <mergeCell ref="C118:N118"/>
    <mergeCell ref="C102:D102"/>
    <mergeCell ref="C109:N109"/>
    <mergeCell ref="C110:D110"/>
    <mergeCell ref="C111:D111"/>
    <mergeCell ref="C113:N113"/>
    <mergeCell ref="C114:D114"/>
    <mergeCell ref="C115:D115"/>
    <mergeCell ref="C105:N105"/>
    <mergeCell ref="C107:D107"/>
    <mergeCell ref="C106:D106"/>
    <mergeCell ref="C90:D90"/>
    <mergeCell ref="C91:D91"/>
    <mergeCell ref="C92:N92"/>
    <mergeCell ref="C93:D93"/>
    <mergeCell ref="C94:D94"/>
    <mergeCell ref="C96:N96"/>
    <mergeCell ref="C97:D97"/>
    <mergeCell ref="C36:M36"/>
    <mergeCell ref="C64:N64"/>
    <mergeCell ref="C66:D66"/>
    <mergeCell ref="C68:N68"/>
    <mergeCell ref="C57:N57"/>
    <mergeCell ref="C63:D63"/>
    <mergeCell ref="C58:D58"/>
    <mergeCell ref="C60:N60"/>
    <mergeCell ref="C61:D61"/>
    <mergeCell ref="C62:D62"/>
    <mergeCell ref="C40:N40"/>
    <mergeCell ref="C41:N41"/>
    <mergeCell ref="C42:D42"/>
    <mergeCell ref="C43:D43"/>
    <mergeCell ref="C49:N49"/>
    <mergeCell ref="C50:D50"/>
    <mergeCell ref="C51:D51"/>
    <mergeCell ref="C53:N53"/>
    <mergeCell ref="C65:D65"/>
    <mergeCell ref="C54:D54"/>
    <mergeCell ref="C46:D46"/>
    <mergeCell ref="C47:D47"/>
    <mergeCell ref="B2:B11"/>
    <mergeCell ref="C15:D15"/>
    <mergeCell ref="C16:D16"/>
    <mergeCell ref="C6:I6"/>
    <mergeCell ref="C3:I3"/>
    <mergeCell ref="B24:B25"/>
    <mergeCell ref="C24:D25"/>
    <mergeCell ref="E24:E25"/>
    <mergeCell ref="F24:F25"/>
    <mergeCell ref="G24:G25"/>
    <mergeCell ref="H24:H25"/>
    <mergeCell ref="C7:I7"/>
    <mergeCell ref="C13:N13"/>
    <mergeCell ref="C14:E14"/>
    <mergeCell ref="J15:K15"/>
    <mergeCell ref="C23:D23"/>
    <mergeCell ref="C21:D21"/>
    <mergeCell ref="C22:D22"/>
    <mergeCell ref="L24:L25"/>
    <mergeCell ref="J7:M7"/>
    <mergeCell ref="C8:I8"/>
    <mergeCell ref="J8:M8"/>
    <mergeCell ref="C9:I9"/>
    <mergeCell ref="J9:M9"/>
    <mergeCell ref="C127:N127"/>
    <mergeCell ref="C128:N128"/>
    <mergeCell ref="C129:D129"/>
    <mergeCell ref="C130:D130"/>
    <mergeCell ref="J3:M3"/>
    <mergeCell ref="C4:I5"/>
    <mergeCell ref="J4:M4"/>
    <mergeCell ref="J5:M5"/>
    <mergeCell ref="C17:D17"/>
    <mergeCell ref="C18:D18"/>
    <mergeCell ref="C19:D19"/>
    <mergeCell ref="C20:D20"/>
    <mergeCell ref="C45:N45"/>
    <mergeCell ref="C27:N27"/>
    <mergeCell ref="C28:N28"/>
    <mergeCell ref="C29:D29"/>
    <mergeCell ref="C37:D37"/>
    <mergeCell ref="C38:D38"/>
    <mergeCell ref="C30:D30"/>
    <mergeCell ref="C10:I10"/>
    <mergeCell ref="J10:K10"/>
    <mergeCell ref="C11:M11"/>
    <mergeCell ref="C33:D33"/>
    <mergeCell ref="C34:D34"/>
  </mergeCells>
  <printOptions horizontalCentered="1"/>
  <pageMargins left="0.9055118110236221" right="0.51181102362204722" top="0.86614173228346458" bottom="0.74803149606299213" header="0.31496062992125984" footer="0.31496062992125984"/>
  <pageSetup paperSize="9" scale="30" orientation="portrait" horizontalDpi="360" verticalDpi="360" r:id="rId1"/>
  <headerFooter>
    <oddHeader xml:space="preserve">&amp;R&amp;"Arial Narrow,Normal"&amp;K04-044
</oddHeader>
    <oddFooter>Página &amp;P de &amp;N</oddFooter>
  </headerFooter>
  <rowBreaks count="1" manualBreakCount="1">
    <brk id="123" min="1"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Z231"/>
  <sheetViews>
    <sheetView showGridLines="0" view="pageBreakPreview" topLeftCell="B148" zoomScale="60" zoomScaleNormal="100" workbookViewId="0">
      <selection activeCell="X183" sqref="X183:Y183"/>
    </sheetView>
  </sheetViews>
  <sheetFormatPr defaultRowHeight="15" x14ac:dyDescent="0.25"/>
  <cols>
    <col min="1" max="1" width="8.75" style="244"/>
    <col min="2" max="2" width="2" style="244" customWidth="1"/>
    <col min="3" max="3" width="3" style="244" customWidth="1"/>
    <col min="4" max="4" width="2.125" style="244" customWidth="1"/>
    <col min="5" max="5" width="14.375" style="244" customWidth="1"/>
    <col min="6" max="6" width="5.25" style="244" customWidth="1"/>
    <col min="7" max="7" width="8.25" style="244" customWidth="1"/>
    <col min="8" max="8" width="3.625" style="244" customWidth="1"/>
    <col min="9" max="9" width="7.25" style="244" customWidth="1"/>
    <col min="10" max="10" width="8.625" style="244" customWidth="1"/>
    <col min="11" max="12" width="2.5" style="244" customWidth="1"/>
    <col min="13" max="13" width="6" style="244" customWidth="1"/>
    <col min="14" max="14" width="2" style="244" customWidth="1"/>
    <col min="15" max="15" width="6.75" style="244" customWidth="1"/>
    <col min="16" max="16" width="2.125" style="244" customWidth="1"/>
    <col min="17" max="17" width="3.375" style="244" customWidth="1"/>
    <col min="18" max="18" width="3.75" style="244" customWidth="1"/>
    <col min="19" max="19" width="5.25" style="244" customWidth="1"/>
    <col min="20" max="20" width="8" style="244" bestFit="1" customWidth="1"/>
    <col min="21" max="21" width="7.125" style="244" bestFit="1" customWidth="1"/>
    <col min="22" max="22" width="7.75" style="244" customWidth="1"/>
    <col min="23" max="24" width="4.5" style="244" customWidth="1"/>
    <col min="25" max="25" width="10.75" style="244" customWidth="1"/>
    <col min="26" max="26" width="8.125" style="244" customWidth="1"/>
    <col min="27" max="27" width="4.625" style="244" customWidth="1"/>
    <col min="28" max="28" width="4.125" style="244" customWidth="1"/>
    <col min="29" max="29" width="7.25" style="244" customWidth="1"/>
    <col min="30" max="30" width="7.125" style="244" bestFit="1" customWidth="1"/>
    <col min="31" max="31" width="6.875" style="244" customWidth="1"/>
    <col min="32" max="33" width="3" style="244" customWidth="1"/>
    <col min="34" max="34" width="6.75" style="244" customWidth="1"/>
    <col min="35" max="35" width="7.125" style="244" bestFit="1" customWidth="1"/>
    <col min="36" max="36" width="2.625" style="244" customWidth="1"/>
    <col min="37" max="37" width="3" style="244" bestFit="1" customWidth="1"/>
    <col min="38" max="38" width="4.625" style="244" customWidth="1"/>
    <col min="39" max="39" width="3.875" style="244" bestFit="1" customWidth="1"/>
    <col min="40" max="40" width="7.125" style="244" bestFit="1" customWidth="1"/>
    <col min="41" max="41" width="2.625" style="244" bestFit="1" customWidth="1"/>
    <col min="42" max="42" width="3.5" style="244" customWidth="1"/>
    <col min="43" max="43" width="2.375" style="244" customWidth="1"/>
    <col min="44" max="44" width="18.75" style="244" customWidth="1"/>
    <col min="45" max="45" width="2" style="244" customWidth="1"/>
    <col min="46" max="46" width="14.5" style="244" customWidth="1"/>
    <col min="47" max="47" width="2.375" style="244" customWidth="1"/>
    <col min="48" max="257" width="9" style="244"/>
    <col min="258" max="258" width="2" style="244" customWidth="1"/>
    <col min="259" max="259" width="3" style="244" customWidth="1"/>
    <col min="260" max="260" width="2.125" style="244" customWidth="1"/>
    <col min="261" max="261" width="10.125" style="244" customWidth="1"/>
    <col min="262" max="262" width="2.5" style="244" customWidth="1"/>
    <col min="263" max="263" width="8.25" style="244" customWidth="1"/>
    <col min="264" max="264" width="3.625" style="244" customWidth="1"/>
    <col min="265" max="265" width="7.25" style="244" customWidth="1"/>
    <col min="266" max="266" width="8.625" style="244" customWidth="1"/>
    <col min="267" max="268" width="2.5" style="244" customWidth="1"/>
    <col min="269" max="269" width="6" style="244" customWidth="1"/>
    <col min="270" max="270" width="2" style="244" customWidth="1"/>
    <col min="271" max="271" width="6.75" style="244" customWidth="1"/>
    <col min="272" max="272" width="2.125" style="244" customWidth="1"/>
    <col min="273" max="273" width="3.375" style="244" customWidth="1"/>
    <col min="274" max="274" width="3.75" style="244" customWidth="1"/>
    <col min="275" max="275" width="5.25" style="244" customWidth="1"/>
    <col min="276" max="276" width="8" style="244" bestFit="1" customWidth="1"/>
    <col min="277" max="277" width="7.125" style="244" bestFit="1" customWidth="1"/>
    <col min="278" max="278" width="8.5" style="244" bestFit="1" customWidth="1"/>
    <col min="279" max="279" width="3.5" style="244" customWidth="1"/>
    <col min="280" max="280" width="4.5" style="244" customWidth="1"/>
    <col min="281" max="281" width="10.75" style="244" customWidth="1"/>
    <col min="282" max="282" width="7.125" style="244" bestFit="1" customWidth="1"/>
    <col min="283" max="283" width="4.625" style="244" customWidth="1"/>
    <col min="284" max="284" width="4.125" style="244" customWidth="1"/>
    <col min="285" max="285" width="7.25" style="244" customWidth="1"/>
    <col min="286" max="286" width="7.125" style="244" bestFit="1" customWidth="1"/>
    <col min="287" max="287" width="6.875" style="244" customWidth="1"/>
    <col min="288" max="289" width="3" style="244" customWidth="1"/>
    <col min="290" max="290" width="6.75" style="244" customWidth="1"/>
    <col min="291" max="291" width="7.125" style="244" bestFit="1" customWidth="1"/>
    <col min="292" max="292" width="2.625" style="244" customWidth="1"/>
    <col min="293" max="293" width="3" style="244" bestFit="1" customWidth="1"/>
    <col min="294" max="294" width="4.625" style="244" customWidth="1"/>
    <col min="295" max="295" width="3.875" style="244" bestFit="1" customWidth="1"/>
    <col min="296" max="296" width="7.125" style="244" bestFit="1" customWidth="1"/>
    <col min="297" max="297" width="2.625" style="244" bestFit="1" customWidth="1"/>
    <col min="298" max="298" width="3.5" style="244" customWidth="1"/>
    <col min="299" max="299" width="2.375" style="244" customWidth="1"/>
    <col min="300" max="300" width="14.125" style="244" customWidth="1"/>
    <col min="301" max="301" width="2" style="244" customWidth="1"/>
    <col min="302" max="302" width="14.5" style="244" customWidth="1"/>
    <col min="303" max="303" width="2.375" style="244" customWidth="1"/>
    <col min="304" max="513" width="9" style="244"/>
    <col min="514" max="514" width="2" style="244" customWidth="1"/>
    <col min="515" max="515" width="3" style="244" customWidth="1"/>
    <col min="516" max="516" width="2.125" style="244" customWidth="1"/>
    <col min="517" max="517" width="10.125" style="244" customWidth="1"/>
    <col min="518" max="518" width="2.5" style="244" customWidth="1"/>
    <col min="519" max="519" width="8.25" style="244" customWidth="1"/>
    <col min="520" max="520" width="3.625" style="244" customWidth="1"/>
    <col min="521" max="521" width="7.25" style="244" customWidth="1"/>
    <col min="522" max="522" width="8.625" style="244" customWidth="1"/>
    <col min="523" max="524" width="2.5" style="244" customWidth="1"/>
    <col min="525" max="525" width="6" style="244" customWidth="1"/>
    <col min="526" max="526" width="2" style="244" customWidth="1"/>
    <col min="527" max="527" width="6.75" style="244" customWidth="1"/>
    <col min="528" max="528" width="2.125" style="244" customWidth="1"/>
    <col min="529" max="529" width="3.375" style="244" customWidth="1"/>
    <col min="530" max="530" width="3.75" style="244" customWidth="1"/>
    <col min="531" max="531" width="5.25" style="244" customWidth="1"/>
    <col min="532" max="532" width="8" style="244" bestFit="1" customWidth="1"/>
    <col min="533" max="533" width="7.125" style="244" bestFit="1" customWidth="1"/>
    <col min="534" max="534" width="8.5" style="244" bestFit="1" customWidth="1"/>
    <col min="535" max="535" width="3.5" style="244" customWidth="1"/>
    <col min="536" max="536" width="4.5" style="244" customWidth="1"/>
    <col min="537" max="537" width="10.75" style="244" customWidth="1"/>
    <col min="538" max="538" width="7.125" style="244" bestFit="1" customWidth="1"/>
    <col min="539" max="539" width="4.625" style="244" customWidth="1"/>
    <col min="540" max="540" width="4.125" style="244" customWidth="1"/>
    <col min="541" max="541" width="7.25" style="244" customWidth="1"/>
    <col min="542" max="542" width="7.125" style="244" bestFit="1" customWidth="1"/>
    <col min="543" max="543" width="6.875" style="244" customWidth="1"/>
    <col min="544" max="545" width="3" style="244" customWidth="1"/>
    <col min="546" max="546" width="6.75" style="244" customWidth="1"/>
    <col min="547" max="547" width="7.125" style="244" bestFit="1" customWidth="1"/>
    <col min="548" max="548" width="2.625" style="244" customWidth="1"/>
    <col min="549" max="549" width="3" style="244" bestFit="1" customWidth="1"/>
    <col min="550" max="550" width="4.625" style="244" customWidth="1"/>
    <col min="551" max="551" width="3.875" style="244" bestFit="1" customWidth="1"/>
    <col min="552" max="552" width="7.125" style="244" bestFit="1" customWidth="1"/>
    <col min="553" max="553" width="2.625" style="244" bestFit="1" customWidth="1"/>
    <col min="554" max="554" width="3.5" style="244" customWidth="1"/>
    <col min="555" max="555" width="2.375" style="244" customWidth="1"/>
    <col min="556" max="556" width="14.125" style="244" customWidth="1"/>
    <col min="557" max="557" width="2" style="244" customWidth="1"/>
    <col min="558" max="558" width="14.5" style="244" customWidth="1"/>
    <col min="559" max="559" width="2.375" style="244" customWidth="1"/>
    <col min="560" max="769" width="9" style="244"/>
    <col min="770" max="770" width="2" style="244" customWidth="1"/>
    <col min="771" max="771" width="3" style="244" customWidth="1"/>
    <col min="772" max="772" width="2.125" style="244" customWidth="1"/>
    <col min="773" max="773" width="10.125" style="244" customWidth="1"/>
    <col min="774" max="774" width="2.5" style="244" customWidth="1"/>
    <col min="775" max="775" width="8.25" style="244" customWidth="1"/>
    <col min="776" max="776" width="3.625" style="244" customWidth="1"/>
    <col min="777" max="777" width="7.25" style="244" customWidth="1"/>
    <col min="778" max="778" width="8.625" style="244" customWidth="1"/>
    <col min="779" max="780" width="2.5" style="244" customWidth="1"/>
    <col min="781" max="781" width="6" style="244" customWidth="1"/>
    <col min="782" max="782" width="2" style="244" customWidth="1"/>
    <col min="783" max="783" width="6.75" style="244" customWidth="1"/>
    <col min="784" max="784" width="2.125" style="244" customWidth="1"/>
    <col min="785" max="785" width="3.375" style="244" customWidth="1"/>
    <col min="786" max="786" width="3.75" style="244" customWidth="1"/>
    <col min="787" max="787" width="5.25" style="244" customWidth="1"/>
    <col min="788" max="788" width="8" style="244" bestFit="1" customWidth="1"/>
    <col min="789" max="789" width="7.125" style="244" bestFit="1" customWidth="1"/>
    <col min="790" max="790" width="8.5" style="244" bestFit="1" customWidth="1"/>
    <col min="791" max="791" width="3.5" style="244" customWidth="1"/>
    <col min="792" max="792" width="4.5" style="244" customWidth="1"/>
    <col min="793" max="793" width="10.75" style="244" customWidth="1"/>
    <col min="794" max="794" width="7.125" style="244" bestFit="1" customWidth="1"/>
    <col min="795" max="795" width="4.625" style="244" customWidth="1"/>
    <col min="796" max="796" width="4.125" style="244" customWidth="1"/>
    <col min="797" max="797" width="7.25" style="244" customWidth="1"/>
    <col min="798" max="798" width="7.125" style="244" bestFit="1" customWidth="1"/>
    <col min="799" max="799" width="6.875" style="244" customWidth="1"/>
    <col min="800" max="801" width="3" style="244" customWidth="1"/>
    <col min="802" max="802" width="6.75" style="244" customWidth="1"/>
    <col min="803" max="803" width="7.125" style="244" bestFit="1" customWidth="1"/>
    <col min="804" max="804" width="2.625" style="244" customWidth="1"/>
    <col min="805" max="805" width="3" style="244" bestFit="1" customWidth="1"/>
    <col min="806" max="806" width="4.625" style="244" customWidth="1"/>
    <col min="807" max="807" width="3.875" style="244" bestFit="1" customWidth="1"/>
    <col min="808" max="808" width="7.125" style="244" bestFit="1" customWidth="1"/>
    <col min="809" max="809" width="2.625" style="244" bestFit="1" customWidth="1"/>
    <col min="810" max="810" width="3.5" style="244" customWidth="1"/>
    <col min="811" max="811" width="2.375" style="244" customWidth="1"/>
    <col min="812" max="812" width="14.125" style="244" customWidth="1"/>
    <col min="813" max="813" width="2" style="244" customWidth="1"/>
    <col min="814" max="814" width="14.5" style="244" customWidth="1"/>
    <col min="815" max="815" width="2.375" style="244" customWidth="1"/>
    <col min="816" max="1025" width="9" style="244"/>
    <col min="1026" max="1026" width="2" style="244" customWidth="1"/>
    <col min="1027" max="1027" width="3" style="244" customWidth="1"/>
    <col min="1028" max="1028" width="2.125" style="244" customWidth="1"/>
    <col min="1029" max="1029" width="10.125" style="244" customWidth="1"/>
    <col min="1030" max="1030" width="2.5" style="244" customWidth="1"/>
    <col min="1031" max="1031" width="8.25" style="244" customWidth="1"/>
    <col min="1032" max="1032" width="3.625" style="244" customWidth="1"/>
    <col min="1033" max="1033" width="7.25" style="244" customWidth="1"/>
    <col min="1034" max="1034" width="8.625" style="244" customWidth="1"/>
    <col min="1035" max="1036" width="2.5" style="244" customWidth="1"/>
    <col min="1037" max="1037" width="6" style="244" customWidth="1"/>
    <col min="1038" max="1038" width="2" style="244" customWidth="1"/>
    <col min="1039" max="1039" width="6.75" style="244" customWidth="1"/>
    <col min="1040" max="1040" width="2.125" style="244" customWidth="1"/>
    <col min="1041" max="1041" width="3.375" style="244" customWidth="1"/>
    <col min="1042" max="1042" width="3.75" style="244" customWidth="1"/>
    <col min="1043" max="1043" width="5.25" style="244" customWidth="1"/>
    <col min="1044" max="1044" width="8" style="244" bestFit="1" customWidth="1"/>
    <col min="1045" max="1045" width="7.125" style="244" bestFit="1" customWidth="1"/>
    <col min="1046" max="1046" width="8.5" style="244" bestFit="1" customWidth="1"/>
    <col min="1047" max="1047" width="3.5" style="244" customWidth="1"/>
    <col min="1048" max="1048" width="4.5" style="244" customWidth="1"/>
    <col min="1049" max="1049" width="10.75" style="244" customWidth="1"/>
    <col min="1050" max="1050" width="7.125" style="244" bestFit="1" customWidth="1"/>
    <col min="1051" max="1051" width="4.625" style="244" customWidth="1"/>
    <col min="1052" max="1052" width="4.125" style="244" customWidth="1"/>
    <col min="1053" max="1053" width="7.25" style="244" customWidth="1"/>
    <col min="1054" max="1054" width="7.125" style="244" bestFit="1" customWidth="1"/>
    <col min="1055" max="1055" width="6.875" style="244" customWidth="1"/>
    <col min="1056" max="1057" width="3" style="244" customWidth="1"/>
    <col min="1058" max="1058" width="6.75" style="244" customWidth="1"/>
    <col min="1059" max="1059" width="7.125" style="244" bestFit="1" customWidth="1"/>
    <col min="1060" max="1060" width="2.625" style="244" customWidth="1"/>
    <col min="1061" max="1061" width="3" style="244" bestFit="1" customWidth="1"/>
    <col min="1062" max="1062" width="4.625" style="244" customWidth="1"/>
    <col min="1063" max="1063" width="3.875" style="244" bestFit="1" customWidth="1"/>
    <col min="1064" max="1064" width="7.125" style="244" bestFit="1" customWidth="1"/>
    <col min="1065" max="1065" width="2.625" style="244" bestFit="1" customWidth="1"/>
    <col min="1066" max="1066" width="3.5" style="244" customWidth="1"/>
    <col min="1067" max="1067" width="2.375" style="244" customWidth="1"/>
    <col min="1068" max="1068" width="14.125" style="244" customWidth="1"/>
    <col min="1069" max="1069" width="2" style="244" customWidth="1"/>
    <col min="1070" max="1070" width="14.5" style="244" customWidth="1"/>
    <col min="1071" max="1071" width="2.375" style="244" customWidth="1"/>
    <col min="1072" max="1281" width="9" style="244"/>
    <col min="1282" max="1282" width="2" style="244" customWidth="1"/>
    <col min="1283" max="1283" width="3" style="244" customWidth="1"/>
    <col min="1284" max="1284" width="2.125" style="244" customWidth="1"/>
    <col min="1285" max="1285" width="10.125" style="244" customWidth="1"/>
    <col min="1286" max="1286" width="2.5" style="244" customWidth="1"/>
    <col min="1287" max="1287" width="8.25" style="244" customWidth="1"/>
    <col min="1288" max="1288" width="3.625" style="244" customWidth="1"/>
    <col min="1289" max="1289" width="7.25" style="244" customWidth="1"/>
    <col min="1290" max="1290" width="8.625" style="244" customWidth="1"/>
    <col min="1291" max="1292" width="2.5" style="244" customWidth="1"/>
    <col min="1293" max="1293" width="6" style="244" customWidth="1"/>
    <col min="1294" max="1294" width="2" style="244" customWidth="1"/>
    <col min="1295" max="1295" width="6.75" style="244" customWidth="1"/>
    <col min="1296" max="1296" width="2.125" style="244" customWidth="1"/>
    <col min="1297" max="1297" width="3.375" style="244" customWidth="1"/>
    <col min="1298" max="1298" width="3.75" style="244" customWidth="1"/>
    <col min="1299" max="1299" width="5.25" style="244" customWidth="1"/>
    <col min="1300" max="1300" width="8" style="244" bestFit="1" customWidth="1"/>
    <col min="1301" max="1301" width="7.125" style="244" bestFit="1" customWidth="1"/>
    <col min="1302" max="1302" width="8.5" style="244" bestFit="1" customWidth="1"/>
    <col min="1303" max="1303" width="3.5" style="244" customWidth="1"/>
    <col min="1304" max="1304" width="4.5" style="244" customWidth="1"/>
    <col min="1305" max="1305" width="10.75" style="244" customWidth="1"/>
    <col min="1306" max="1306" width="7.125" style="244" bestFit="1" customWidth="1"/>
    <col min="1307" max="1307" width="4.625" style="244" customWidth="1"/>
    <col min="1308" max="1308" width="4.125" style="244" customWidth="1"/>
    <col min="1309" max="1309" width="7.25" style="244" customWidth="1"/>
    <col min="1310" max="1310" width="7.125" style="244" bestFit="1" customWidth="1"/>
    <col min="1311" max="1311" width="6.875" style="244" customWidth="1"/>
    <col min="1312" max="1313" width="3" style="244" customWidth="1"/>
    <col min="1314" max="1314" width="6.75" style="244" customWidth="1"/>
    <col min="1315" max="1315" width="7.125" style="244" bestFit="1" customWidth="1"/>
    <col min="1316" max="1316" width="2.625" style="244" customWidth="1"/>
    <col min="1317" max="1317" width="3" style="244" bestFit="1" customWidth="1"/>
    <col min="1318" max="1318" width="4.625" style="244" customWidth="1"/>
    <col min="1319" max="1319" width="3.875" style="244" bestFit="1" customWidth="1"/>
    <col min="1320" max="1320" width="7.125" style="244" bestFit="1" customWidth="1"/>
    <col min="1321" max="1321" width="2.625" style="244" bestFit="1" customWidth="1"/>
    <col min="1322" max="1322" width="3.5" style="244" customWidth="1"/>
    <col min="1323" max="1323" width="2.375" style="244" customWidth="1"/>
    <col min="1324" max="1324" width="14.125" style="244" customWidth="1"/>
    <col min="1325" max="1325" width="2" style="244" customWidth="1"/>
    <col min="1326" max="1326" width="14.5" style="244" customWidth="1"/>
    <col min="1327" max="1327" width="2.375" style="244" customWidth="1"/>
    <col min="1328" max="1537" width="9" style="244"/>
    <col min="1538" max="1538" width="2" style="244" customWidth="1"/>
    <col min="1539" max="1539" width="3" style="244" customWidth="1"/>
    <col min="1540" max="1540" width="2.125" style="244" customWidth="1"/>
    <col min="1541" max="1541" width="10.125" style="244" customWidth="1"/>
    <col min="1542" max="1542" width="2.5" style="244" customWidth="1"/>
    <col min="1543" max="1543" width="8.25" style="244" customWidth="1"/>
    <col min="1544" max="1544" width="3.625" style="244" customWidth="1"/>
    <col min="1545" max="1545" width="7.25" style="244" customWidth="1"/>
    <col min="1546" max="1546" width="8.625" style="244" customWidth="1"/>
    <col min="1547" max="1548" width="2.5" style="244" customWidth="1"/>
    <col min="1549" max="1549" width="6" style="244" customWidth="1"/>
    <col min="1550" max="1550" width="2" style="244" customWidth="1"/>
    <col min="1551" max="1551" width="6.75" style="244" customWidth="1"/>
    <col min="1552" max="1552" width="2.125" style="244" customWidth="1"/>
    <col min="1553" max="1553" width="3.375" style="244" customWidth="1"/>
    <col min="1554" max="1554" width="3.75" style="244" customWidth="1"/>
    <col min="1555" max="1555" width="5.25" style="244" customWidth="1"/>
    <col min="1556" max="1556" width="8" style="244" bestFit="1" customWidth="1"/>
    <col min="1557" max="1557" width="7.125" style="244" bestFit="1" customWidth="1"/>
    <col min="1558" max="1558" width="8.5" style="244" bestFit="1" customWidth="1"/>
    <col min="1559" max="1559" width="3.5" style="244" customWidth="1"/>
    <col min="1560" max="1560" width="4.5" style="244" customWidth="1"/>
    <col min="1561" max="1561" width="10.75" style="244" customWidth="1"/>
    <col min="1562" max="1562" width="7.125" style="244" bestFit="1" customWidth="1"/>
    <col min="1563" max="1563" width="4.625" style="244" customWidth="1"/>
    <col min="1564" max="1564" width="4.125" style="244" customWidth="1"/>
    <col min="1565" max="1565" width="7.25" style="244" customWidth="1"/>
    <col min="1566" max="1566" width="7.125" style="244" bestFit="1" customWidth="1"/>
    <col min="1567" max="1567" width="6.875" style="244" customWidth="1"/>
    <col min="1568" max="1569" width="3" style="244" customWidth="1"/>
    <col min="1570" max="1570" width="6.75" style="244" customWidth="1"/>
    <col min="1571" max="1571" width="7.125" style="244" bestFit="1" customWidth="1"/>
    <col min="1572" max="1572" width="2.625" style="244" customWidth="1"/>
    <col min="1573" max="1573" width="3" style="244" bestFit="1" customWidth="1"/>
    <col min="1574" max="1574" width="4.625" style="244" customWidth="1"/>
    <col min="1575" max="1575" width="3.875" style="244" bestFit="1" customWidth="1"/>
    <col min="1576" max="1576" width="7.125" style="244" bestFit="1" customWidth="1"/>
    <col min="1577" max="1577" width="2.625" style="244" bestFit="1" customWidth="1"/>
    <col min="1578" max="1578" width="3.5" style="244" customWidth="1"/>
    <col min="1579" max="1579" width="2.375" style="244" customWidth="1"/>
    <col min="1580" max="1580" width="14.125" style="244" customWidth="1"/>
    <col min="1581" max="1581" width="2" style="244" customWidth="1"/>
    <col min="1582" max="1582" width="14.5" style="244" customWidth="1"/>
    <col min="1583" max="1583" width="2.375" style="244" customWidth="1"/>
    <col min="1584" max="1793" width="9" style="244"/>
    <col min="1794" max="1794" width="2" style="244" customWidth="1"/>
    <col min="1795" max="1795" width="3" style="244" customWidth="1"/>
    <col min="1796" max="1796" width="2.125" style="244" customWidth="1"/>
    <col min="1797" max="1797" width="10.125" style="244" customWidth="1"/>
    <col min="1798" max="1798" width="2.5" style="244" customWidth="1"/>
    <col min="1799" max="1799" width="8.25" style="244" customWidth="1"/>
    <col min="1800" max="1800" width="3.625" style="244" customWidth="1"/>
    <col min="1801" max="1801" width="7.25" style="244" customWidth="1"/>
    <col min="1802" max="1802" width="8.625" style="244" customWidth="1"/>
    <col min="1803" max="1804" width="2.5" style="244" customWidth="1"/>
    <col min="1805" max="1805" width="6" style="244" customWidth="1"/>
    <col min="1806" max="1806" width="2" style="244" customWidth="1"/>
    <col min="1807" max="1807" width="6.75" style="244" customWidth="1"/>
    <col min="1808" max="1808" width="2.125" style="244" customWidth="1"/>
    <col min="1809" max="1809" width="3.375" style="244" customWidth="1"/>
    <col min="1810" max="1810" width="3.75" style="244" customWidth="1"/>
    <col min="1811" max="1811" width="5.25" style="244" customWidth="1"/>
    <col min="1812" max="1812" width="8" style="244" bestFit="1" customWidth="1"/>
    <col min="1813" max="1813" width="7.125" style="244" bestFit="1" customWidth="1"/>
    <col min="1814" max="1814" width="8.5" style="244" bestFit="1" customWidth="1"/>
    <col min="1815" max="1815" width="3.5" style="244" customWidth="1"/>
    <col min="1816" max="1816" width="4.5" style="244" customWidth="1"/>
    <col min="1817" max="1817" width="10.75" style="244" customWidth="1"/>
    <col min="1818" max="1818" width="7.125" style="244" bestFit="1" customWidth="1"/>
    <col min="1819" max="1819" width="4.625" style="244" customWidth="1"/>
    <col min="1820" max="1820" width="4.125" style="244" customWidth="1"/>
    <col min="1821" max="1821" width="7.25" style="244" customWidth="1"/>
    <col min="1822" max="1822" width="7.125" style="244" bestFit="1" customWidth="1"/>
    <col min="1823" max="1823" width="6.875" style="244" customWidth="1"/>
    <col min="1824" max="1825" width="3" style="244" customWidth="1"/>
    <col min="1826" max="1826" width="6.75" style="244" customWidth="1"/>
    <col min="1827" max="1827" width="7.125" style="244" bestFit="1" customWidth="1"/>
    <col min="1828" max="1828" width="2.625" style="244" customWidth="1"/>
    <col min="1829" max="1829" width="3" style="244" bestFit="1" customWidth="1"/>
    <col min="1830" max="1830" width="4.625" style="244" customWidth="1"/>
    <col min="1831" max="1831" width="3.875" style="244" bestFit="1" customWidth="1"/>
    <col min="1832" max="1832" width="7.125" style="244" bestFit="1" customWidth="1"/>
    <col min="1833" max="1833" width="2.625" style="244" bestFit="1" customWidth="1"/>
    <col min="1834" max="1834" width="3.5" style="244" customWidth="1"/>
    <col min="1835" max="1835" width="2.375" style="244" customWidth="1"/>
    <col min="1836" max="1836" width="14.125" style="244" customWidth="1"/>
    <col min="1837" max="1837" width="2" style="244" customWidth="1"/>
    <col min="1838" max="1838" width="14.5" style="244" customWidth="1"/>
    <col min="1839" max="1839" width="2.375" style="244" customWidth="1"/>
    <col min="1840" max="2049" width="9" style="244"/>
    <col min="2050" max="2050" width="2" style="244" customWidth="1"/>
    <col min="2051" max="2051" width="3" style="244" customWidth="1"/>
    <col min="2052" max="2052" width="2.125" style="244" customWidth="1"/>
    <col min="2053" max="2053" width="10.125" style="244" customWidth="1"/>
    <col min="2054" max="2054" width="2.5" style="244" customWidth="1"/>
    <col min="2055" max="2055" width="8.25" style="244" customWidth="1"/>
    <col min="2056" max="2056" width="3.625" style="244" customWidth="1"/>
    <col min="2057" max="2057" width="7.25" style="244" customWidth="1"/>
    <col min="2058" max="2058" width="8.625" style="244" customWidth="1"/>
    <col min="2059" max="2060" width="2.5" style="244" customWidth="1"/>
    <col min="2061" max="2061" width="6" style="244" customWidth="1"/>
    <col min="2062" max="2062" width="2" style="244" customWidth="1"/>
    <col min="2063" max="2063" width="6.75" style="244" customWidth="1"/>
    <col min="2064" max="2064" width="2.125" style="244" customWidth="1"/>
    <col min="2065" max="2065" width="3.375" style="244" customWidth="1"/>
    <col min="2066" max="2066" width="3.75" style="244" customWidth="1"/>
    <col min="2067" max="2067" width="5.25" style="244" customWidth="1"/>
    <col min="2068" max="2068" width="8" style="244" bestFit="1" customWidth="1"/>
    <col min="2069" max="2069" width="7.125" style="244" bestFit="1" customWidth="1"/>
    <col min="2070" max="2070" width="8.5" style="244" bestFit="1" customWidth="1"/>
    <col min="2071" max="2071" width="3.5" style="244" customWidth="1"/>
    <col min="2072" max="2072" width="4.5" style="244" customWidth="1"/>
    <col min="2073" max="2073" width="10.75" style="244" customWidth="1"/>
    <col min="2074" max="2074" width="7.125" style="244" bestFit="1" customWidth="1"/>
    <col min="2075" max="2075" width="4.625" style="244" customWidth="1"/>
    <col min="2076" max="2076" width="4.125" style="244" customWidth="1"/>
    <col min="2077" max="2077" width="7.25" style="244" customWidth="1"/>
    <col min="2078" max="2078" width="7.125" style="244" bestFit="1" customWidth="1"/>
    <col min="2079" max="2079" width="6.875" style="244" customWidth="1"/>
    <col min="2080" max="2081" width="3" style="244" customWidth="1"/>
    <col min="2082" max="2082" width="6.75" style="244" customWidth="1"/>
    <col min="2083" max="2083" width="7.125" style="244" bestFit="1" customWidth="1"/>
    <col min="2084" max="2084" width="2.625" style="244" customWidth="1"/>
    <col min="2085" max="2085" width="3" style="244" bestFit="1" customWidth="1"/>
    <col min="2086" max="2086" width="4.625" style="244" customWidth="1"/>
    <col min="2087" max="2087" width="3.875" style="244" bestFit="1" customWidth="1"/>
    <col min="2088" max="2088" width="7.125" style="244" bestFit="1" customWidth="1"/>
    <col min="2089" max="2089" width="2.625" style="244" bestFit="1" customWidth="1"/>
    <col min="2090" max="2090" width="3.5" style="244" customWidth="1"/>
    <col min="2091" max="2091" width="2.375" style="244" customWidth="1"/>
    <col min="2092" max="2092" width="14.125" style="244" customWidth="1"/>
    <col min="2093" max="2093" width="2" style="244" customWidth="1"/>
    <col min="2094" max="2094" width="14.5" style="244" customWidth="1"/>
    <col min="2095" max="2095" width="2.375" style="244" customWidth="1"/>
    <col min="2096" max="2305" width="9" style="244"/>
    <col min="2306" max="2306" width="2" style="244" customWidth="1"/>
    <col min="2307" max="2307" width="3" style="244" customWidth="1"/>
    <col min="2308" max="2308" width="2.125" style="244" customWidth="1"/>
    <col min="2309" max="2309" width="10.125" style="244" customWidth="1"/>
    <col min="2310" max="2310" width="2.5" style="244" customWidth="1"/>
    <col min="2311" max="2311" width="8.25" style="244" customWidth="1"/>
    <col min="2312" max="2312" width="3.625" style="244" customWidth="1"/>
    <col min="2313" max="2313" width="7.25" style="244" customWidth="1"/>
    <col min="2314" max="2314" width="8.625" style="244" customWidth="1"/>
    <col min="2315" max="2316" width="2.5" style="244" customWidth="1"/>
    <col min="2317" max="2317" width="6" style="244" customWidth="1"/>
    <col min="2318" max="2318" width="2" style="244" customWidth="1"/>
    <col min="2319" max="2319" width="6.75" style="244" customWidth="1"/>
    <col min="2320" max="2320" width="2.125" style="244" customWidth="1"/>
    <col min="2321" max="2321" width="3.375" style="244" customWidth="1"/>
    <col min="2322" max="2322" width="3.75" style="244" customWidth="1"/>
    <col min="2323" max="2323" width="5.25" style="244" customWidth="1"/>
    <col min="2324" max="2324" width="8" style="244" bestFit="1" customWidth="1"/>
    <col min="2325" max="2325" width="7.125" style="244" bestFit="1" customWidth="1"/>
    <col min="2326" max="2326" width="8.5" style="244" bestFit="1" customWidth="1"/>
    <col min="2327" max="2327" width="3.5" style="244" customWidth="1"/>
    <col min="2328" max="2328" width="4.5" style="244" customWidth="1"/>
    <col min="2329" max="2329" width="10.75" style="244" customWidth="1"/>
    <col min="2330" max="2330" width="7.125" style="244" bestFit="1" customWidth="1"/>
    <col min="2331" max="2331" width="4.625" style="244" customWidth="1"/>
    <col min="2332" max="2332" width="4.125" style="244" customWidth="1"/>
    <col min="2333" max="2333" width="7.25" style="244" customWidth="1"/>
    <col min="2334" max="2334" width="7.125" style="244" bestFit="1" customWidth="1"/>
    <col min="2335" max="2335" width="6.875" style="244" customWidth="1"/>
    <col min="2336" max="2337" width="3" style="244" customWidth="1"/>
    <col min="2338" max="2338" width="6.75" style="244" customWidth="1"/>
    <col min="2339" max="2339" width="7.125" style="244" bestFit="1" customWidth="1"/>
    <col min="2340" max="2340" width="2.625" style="244" customWidth="1"/>
    <col min="2341" max="2341" width="3" style="244" bestFit="1" customWidth="1"/>
    <col min="2342" max="2342" width="4.625" style="244" customWidth="1"/>
    <col min="2343" max="2343" width="3.875" style="244" bestFit="1" customWidth="1"/>
    <col min="2344" max="2344" width="7.125" style="244" bestFit="1" customWidth="1"/>
    <col min="2345" max="2345" width="2.625" style="244" bestFit="1" customWidth="1"/>
    <col min="2346" max="2346" width="3.5" style="244" customWidth="1"/>
    <col min="2347" max="2347" width="2.375" style="244" customWidth="1"/>
    <col min="2348" max="2348" width="14.125" style="244" customWidth="1"/>
    <col min="2349" max="2349" width="2" style="244" customWidth="1"/>
    <col min="2350" max="2350" width="14.5" style="244" customWidth="1"/>
    <col min="2351" max="2351" width="2.375" style="244" customWidth="1"/>
    <col min="2352" max="2561" width="9" style="244"/>
    <col min="2562" max="2562" width="2" style="244" customWidth="1"/>
    <col min="2563" max="2563" width="3" style="244" customWidth="1"/>
    <col min="2564" max="2564" width="2.125" style="244" customWidth="1"/>
    <col min="2565" max="2565" width="10.125" style="244" customWidth="1"/>
    <col min="2566" max="2566" width="2.5" style="244" customWidth="1"/>
    <col min="2567" max="2567" width="8.25" style="244" customWidth="1"/>
    <col min="2568" max="2568" width="3.625" style="244" customWidth="1"/>
    <col min="2569" max="2569" width="7.25" style="244" customWidth="1"/>
    <col min="2570" max="2570" width="8.625" style="244" customWidth="1"/>
    <col min="2571" max="2572" width="2.5" style="244" customWidth="1"/>
    <col min="2573" max="2573" width="6" style="244" customWidth="1"/>
    <col min="2574" max="2574" width="2" style="244" customWidth="1"/>
    <col min="2575" max="2575" width="6.75" style="244" customWidth="1"/>
    <col min="2576" max="2576" width="2.125" style="244" customWidth="1"/>
    <col min="2577" max="2577" width="3.375" style="244" customWidth="1"/>
    <col min="2578" max="2578" width="3.75" style="244" customWidth="1"/>
    <col min="2579" max="2579" width="5.25" style="244" customWidth="1"/>
    <col min="2580" max="2580" width="8" style="244" bestFit="1" customWidth="1"/>
    <col min="2581" max="2581" width="7.125" style="244" bestFit="1" customWidth="1"/>
    <col min="2582" max="2582" width="8.5" style="244" bestFit="1" customWidth="1"/>
    <col min="2583" max="2583" width="3.5" style="244" customWidth="1"/>
    <col min="2584" max="2584" width="4.5" style="244" customWidth="1"/>
    <col min="2585" max="2585" width="10.75" style="244" customWidth="1"/>
    <col min="2586" max="2586" width="7.125" style="244" bestFit="1" customWidth="1"/>
    <col min="2587" max="2587" width="4.625" style="244" customWidth="1"/>
    <col min="2588" max="2588" width="4.125" style="244" customWidth="1"/>
    <col min="2589" max="2589" width="7.25" style="244" customWidth="1"/>
    <col min="2590" max="2590" width="7.125" style="244" bestFit="1" customWidth="1"/>
    <col min="2591" max="2591" width="6.875" style="244" customWidth="1"/>
    <col min="2592" max="2593" width="3" style="244" customWidth="1"/>
    <col min="2594" max="2594" width="6.75" style="244" customWidth="1"/>
    <col min="2595" max="2595" width="7.125" style="244" bestFit="1" customWidth="1"/>
    <col min="2596" max="2596" width="2.625" style="244" customWidth="1"/>
    <col min="2597" max="2597" width="3" style="244" bestFit="1" customWidth="1"/>
    <col min="2598" max="2598" width="4.625" style="244" customWidth="1"/>
    <col min="2599" max="2599" width="3.875" style="244" bestFit="1" customWidth="1"/>
    <col min="2600" max="2600" width="7.125" style="244" bestFit="1" customWidth="1"/>
    <col min="2601" max="2601" width="2.625" style="244" bestFit="1" customWidth="1"/>
    <col min="2602" max="2602" width="3.5" style="244" customWidth="1"/>
    <col min="2603" max="2603" width="2.375" style="244" customWidth="1"/>
    <col min="2604" max="2604" width="14.125" style="244" customWidth="1"/>
    <col min="2605" max="2605" width="2" style="244" customWidth="1"/>
    <col min="2606" max="2606" width="14.5" style="244" customWidth="1"/>
    <col min="2607" max="2607" width="2.375" style="244" customWidth="1"/>
    <col min="2608" max="2817" width="9" style="244"/>
    <col min="2818" max="2818" width="2" style="244" customWidth="1"/>
    <col min="2819" max="2819" width="3" style="244" customWidth="1"/>
    <col min="2820" max="2820" width="2.125" style="244" customWidth="1"/>
    <col min="2821" max="2821" width="10.125" style="244" customWidth="1"/>
    <col min="2822" max="2822" width="2.5" style="244" customWidth="1"/>
    <col min="2823" max="2823" width="8.25" style="244" customWidth="1"/>
    <col min="2824" max="2824" width="3.625" style="244" customWidth="1"/>
    <col min="2825" max="2825" width="7.25" style="244" customWidth="1"/>
    <col min="2826" max="2826" width="8.625" style="244" customWidth="1"/>
    <col min="2827" max="2828" width="2.5" style="244" customWidth="1"/>
    <col min="2829" max="2829" width="6" style="244" customWidth="1"/>
    <col min="2830" max="2830" width="2" style="244" customWidth="1"/>
    <col min="2831" max="2831" width="6.75" style="244" customWidth="1"/>
    <col min="2832" max="2832" width="2.125" style="244" customWidth="1"/>
    <col min="2833" max="2833" width="3.375" style="244" customWidth="1"/>
    <col min="2834" max="2834" width="3.75" style="244" customWidth="1"/>
    <col min="2835" max="2835" width="5.25" style="244" customWidth="1"/>
    <col min="2836" max="2836" width="8" style="244" bestFit="1" customWidth="1"/>
    <col min="2837" max="2837" width="7.125" style="244" bestFit="1" customWidth="1"/>
    <col min="2838" max="2838" width="8.5" style="244" bestFit="1" customWidth="1"/>
    <col min="2839" max="2839" width="3.5" style="244" customWidth="1"/>
    <col min="2840" max="2840" width="4.5" style="244" customWidth="1"/>
    <col min="2841" max="2841" width="10.75" style="244" customWidth="1"/>
    <col min="2842" max="2842" width="7.125" style="244" bestFit="1" customWidth="1"/>
    <col min="2843" max="2843" width="4.625" style="244" customWidth="1"/>
    <col min="2844" max="2844" width="4.125" style="244" customWidth="1"/>
    <col min="2845" max="2845" width="7.25" style="244" customWidth="1"/>
    <col min="2846" max="2846" width="7.125" style="244" bestFit="1" customWidth="1"/>
    <col min="2847" max="2847" width="6.875" style="244" customWidth="1"/>
    <col min="2848" max="2849" width="3" style="244" customWidth="1"/>
    <col min="2850" max="2850" width="6.75" style="244" customWidth="1"/>
    <col min="2851" max="2851" width="7.125" style="244" bestFit="1" customWidth="1"/>
    <col min="2852" max="2852" width="2.625" style="244" customWidth="1"/>
    <col min="2853" max="2853" width="3" style="244" bestFit="1" customWidth="1"/>
    <col min="2854" max="2854" width="4.625" style="244" customWidth="1"/>
    <col min="2855" max="2855" width="3.875" style="244" bestFit="1" customWidth="1"/>
    <col min="2856" max="2856" width="7.125" style="244" bestFit="1" customWidth="1"/>
    <col min="2857" max="2857" width="2.625" style="244" bestFit="1" customWidth="1"/>
    <col min="2858" max="2858" width="3.5" style="244" customWidth="1"/>
    <col min="2859" max="2859" width="2.375" style="244" customWidth="1"/>
    <col min="2860" max="2860" width="14.125" style="244" customWidth="1"/>
    <col min="2861" max="2861" width="2" style="244" customWidth="1"/>
    <col min="2862" max="2862" width="14.5" style="244" customWidth="1"/>
    <col min="2863" max="2863" width="2.375" style="244" customWidth="1"/>
    <col min="2864" max="3073" width="9" style="244"/>
    <col min="3074" max="3074" width="2" style="244" customWidth="1"/>
    <col min="3075" max="3075" width="3" style="244" customWidth="1"/>
    <col min="3076" max="3076" width="2.125" style="244" customWidth="1"/>
    <col min="3077" max="3077" width="10.125" style="244" customWidth="1"/>
    <col min="3078" max="3078" width="2.5" style="244" customWidth="1"/>
    <col min="3079" max="3079" width="8.25" style="244" customWidth="1"/>
    <col min="3080" max="3080" width="3.625" style="244" customWidth="1"/>
    <col min="3081" max="3081" width="7.25" style="244" customWidth="1"/>
    <col min="3082" max="3082" width="8.625" style="244" customWidth="1"/>
    <col min="3083" max="3084" width="2.5" style="244" customWidth="1"/>
    <col min="3085" max="3085" width="6" style="244" customWidth="1"/>
    <col min="3086" max="3086" width="2" style="244" customWidth="1"/>
    <col min="3087" max="3087" width="6.75" style="244" customWidth="1"/>
    <col min="3088" max="3088" width="2.125" style="244" customWidth="1"/>
    <col min="3089" max="3089" width="3.375" style="244" customWidth="1"/>
    <col min="3090" max="3090" width="3.75" style="244" customWidth="1"/>
    <col min="3091" max="3091" width="5.25" style="244" customWidth="1"/>
    <col min="3092" max="3092" width="8" style="244" bestFit="1" customWidth="1"/>
    <col min="3093" max="3093" width="7.125" style="244" bestFit="1" customWidth="1"/>
    <col min="3094" max="3094" width="8.5" style="244" bestFit="1" customWidth="1"/>
    <col min="3095" max="3095" width="3.5" style="244" customWidth="1"/>
    <col min="3096" max="3096" width="4.5" style="244" customWidth="1"/>
    <col min="3097" max="3097" width="10.75" style="244" customWidth="1"/>
    <col min="3098" max="3098" width="7.125" style="244" bestFit="1" customWidth="1"/>
    <col min="3099" max="3099" width="4.625" style="244" customWidth="1"/>
    <col min="3100" max="3100" width="4.125" style="244" customWidth="1"/>
    <col min="3101" max="3101" width="7.25" style="244" customWidth="1"/>
    <col min="3102" max="3102" width="7.125" style="244" bestFit="1" customWidth="1"/>
    <col min="3103" max="3103" width="6.875" style="244" customWidth="1"/>
    <col min="3104" max="3105" width="3" style="244" customWidth="1"/>
    <col min="3106" max="3106" width="6.75" style="244" customWidth="1"/>
    <col min="3107" max="3107" width="7.125" style="244" bestFit="1" customWidth="1"/>
    <col min="3108" max="3108" width="2.625" style="244" customWidth="1"/>
    <col min="3109" max="3109" width="3" style="244" bestFit="1" customWidth="1"/>
    <col min="3110" max="3110" width="4.625" style="244" customWidth="1"/>
    <col min="3111" max="3111" width="3.875" style="244" bestFit="1" customWidth="1"/>
    <col min="3112" max="3112" width="7.125" style="244" bestFit="1" customWidth="1"/>
    <col min="3113" max="3113" width="2.625" style="244" bestFit="1" customWidth="1"/>
    <col min="3114" max="3114" width="3.5" style="244" customWidth="1"/>
    <col min="3115" max="3115" width="2.375" style="244" customWidth="1"/>
    <col min="3116" max="3116" width="14.125" style="244" customWidth="1"/>
    <col min="3117" max="3117" width="2" style="244" customWidth="1"/>
    <col min="3118" max="3118" width="14.5" style="244" customWidth="1"/>
    <col min="3119" max="3119" width="2.375" style="244" customWidth="1"/>
    <col min="3120" max="3329" width="9" style="244"/>
    <col min="3330" max="3330" width="2" style="244" customWidth="1"/>
    <col min="3331" max="3331" width="3" style="244" customWidth="1"/>
    <col min="3332" max="3332" width="2.125" style="244" customWidth="1"/>
    <col min="3333" max="3333" width="10.125" style="244" customWidth="1"/>
    <col min="3334" max="3334" width="2.5" style="244" customWidth="1"/>
    <col min="3335" max="3335" width="8.25" style="244" customWidth="1"/>
    <col min="3336" max="3336" width="3.625" style="244" customWidth="1"/>
    <col min="3337" max="3337" width="7.25" style="244" customWidth="1"/>
    <col min="3338" max="3338" width="8.625" style="244" customWidth="1"/>
    <col min="3339" max="3340" width="2.5" style="244" customWidth="1"/>
    <col min="3341" max="3341" width="6" style="244" customWidth="1"/>
    <col min="3342" max="3342" width="2" style="244" customWidth="1"/>
    <col min="3343" max="3343" width="6.75" style="244" customWidth="1"/>
    <col min="3344" max="3344" width="2.125" style="244" customWidth="1"/>
    <col min="3345" max="3345" width="3.375" style="244" customWidth="1"/>
    <col min="3346" max="3346" width="3.75" style="244" customWidth="1"/>
    <col min="3347" max="3347" width="5.25" style="244" customWidth="1"/>
    <col min="3348" max="3348" width="8" style="244" bestFit="1" customWidth="1"/>
    <col min="3349" max="3349" width="7.125" style="244" bestFit="1" customWidth="1"/>
    <col min="3350" max="3350" width="8.5" style="244" bestFit="1" customWidth="1"/>
    <col min="3351" max="3351" width="3.5" style="244" customWidth="1"/>
    <col min="3352" max="3352" width="4.5" style="244" customWidth="1"/>
    <col min="3353" max="3353" width="10.75" style="244" customWidth="1"/>
    <col min="3354" max="3354" width="7.125" style="244" bestFit="1" customWidth="1"/>
    <col min="3355" max="3355" width="4.625" style="244" customWidth="1"/>
    <col min="3356" max="3356" width="4.125" style="244" customWidth="1"/>
    <col min="3357" max="3357" width="7.25" style="244" customWidth="1"/>
    <col min="3358" max="3358" width="7.125" style="244" bestFit="1" customWidth="1"/>
    <col min="3359" max="3359" width="6.875" style="244" customWidth="1"/>
    <col min="3360" max="3361" width="3" style="244" customWidth="1"/>
    <col min="3362" max="3362" width="6.75" style="244" customWidth="1"/>
    <col min="3363" max="3363" width="7.125" style="244" bestFit="1" customWidth="1"/>
    <col min="3364" max="3364" width="2.625" style="244" customWidth="1"/>
    <col min="3365" max="3365" width="3" style="244" bestFit="1" customWidth="1"/>
    <col min="3366" max="3366" width="4.625" style="244" customWidth="1"/>
    <col min="3367" max="3367" width="3.875" style="244" bestFit="1" customWidth="1"/>
    <col min="3368" max="3368" width="7.125" style="244" bestFit="1" customWidth="1"/>
    <col min="3369" max="3369" width="2.625" style="244" bestFit="1" customWidth="1"/>
    <col min="3370" max="3370" width="3.5" style="244" customWidth="1"/>
    <col min="3371" max="3371" width="2.375" style="244" customWidth="1"/>
    <col min="3372" max="3372" width="14.125" style="244" customWidth="1"/>
    <col min="3373" max="3373" width="2" style="244" customWidth="1"/>
    <col min="3374" max="3374" width="14.5" style="244" customWidth="1"/>
    <col min="3375" max="3375" width="2.375" style="244" customWidth="1"/>
    <col min="3376" max="3585" width="9" style="244"/>
    <col min="3586" max="3586" width="2" style="244" customWidth="1"/>
    <col min="3587" max="3587" width="3" style="244" customWidth="1"/>
    <col min="3588" max="3588" width="2.125" style="244" customWidth="1"/>
    <col min="3589" max="3589" width="10.125" style="244" customWidth="1"/>
    <col min="3590" max="3590" width="2.5" style="244" customWidth="1"/>
    <col min="3591" max="3591" width="8.25" style="244" customWidth="1"/>
    <col min="3592" max="3592" width="3.625" style="244" customWidth="1"/>
    <col min="3593" max="3593" width="7.25" style="244" customWidth="1"/>
    <col min="3594" max="3594" width="8.625" style="244" customWidth="1"/>
    <col min="3595" max="3596" width="2.5" style="244" customWidth="1"/>
    <col min="3597" max="3597" width="6" style="244" customWidth="1"/>
    <col min="3598" max="3598" width="2" style="244" customWidth="1"/>
    <col min="3599" max="3599" width="6.75" style="244" customWidth="1"/>
    <col min="3600" max="3600" width="2.125" style="244" customWidth="1"/>
    <col min="3601" max="3601" width="3.375" style="244" customWidth="1"/>
    <col min="3602" max="3602" width="3.75" style="244" customWidth="1"/>
    <col min="3603" max="3603" width="5.25" style="244" customWidth="1"/>
    <col min="3604" max="3604" width="8" style="244" bestFit="1" customWidth="1"/>
    <col min="3605" max="3605" width="7.125" style="244" bestFit="1" customWidth="1"/>
    <col min="3606" max="3606" width="8.5" style="244" bestFit="1" customWidth="1"/>
    <col min="3607" max="3607" width="3.5" style="244" customWidth="1"/>
    <col min="3608" max="3608" width="4.5" style="244" customWidth="1"/>
    <col min="3609" max="3609" width="10.75" style="244" customWidth="1"/>
    <col min="3610" max="3610" width="7.125" style="244" bestFit="1" customWidth="1"/>
    <col min="3611" max="3611" width="4.625" style="244" customWidth="1"/>
    <col min="3612" max="3612" width="4.125" style="244" customWidth="1"/>
    <col min="3613" max="3613" width="7.25" style="244" customWidth="1"/>
    <col min="3614" max="3614" width="7.125" style="244" bestFit="1" customWidth="1"/>
    <col min="3615" max="3615" width="6.875" style="244" customWidth="1"/>
    <col min="3616" max="3617" width="3" style="244" customWidth="1"/>
    <col min="3618" max="3618" width="6.75" style="244" customWidth="1"/>
    <col min="3619" max="3619" width="7.125" style="244" bestFit="1" customWidth="1"/>
    <col min="3620" max="3620" width="2.625" style="244" customWidth="1"/>
    <col min="3621" max="3621" width="3" style="244" bestFit="1" customWidth="1"/>
    <col min="3622" max="3622" width="4.625" style="244" customWidth="1"/>
    <col min="3623" max="3623" width="3.875" style="244" bestFit="1" customWidth="1"/>
    <col min="3624" max="3624" width="7.125" style="244" bestFit="1" customWidth="1"/>
    <col min="3625" max="3625" width="2.625" style="244" bestFit="1" customWidth="1"/>
    <col min="3626" max="3626" width="3.5" style="244" customWidth="1"/>
    <col min="3627" max="3627" width="2.375" style="244" customWidth="1"/>
    <col min="3628" max="3628" width="14.125" style="244" customWidth="1"/>
    <col min="3629" max="3629" width="2" style="244" customWidth="1"/>
    <col min="3630" max="3630" width="14.5" style="244" customWidth="1"/>
    <col min="3631" max="3631" width="2.375" style="244" customWidth="1"/>
    <col min="3632" max="3841" width="9" style="244"/>
    <col min="3842" max="3842" width="2" style="244" customWidth="1"/>
    <col min="3843" max="3843" width="3" style="244" customWidth="1"/>
    <col min="3844" max="3844" width="2.125" style="244" customWidth="1"/>
    <col min="3845" max="3845" width="10.125" style="244" customWidth="1"/>
    <col min="3846" max="3846" width="2.5" style="244" customWidth="1"/>
    <col min="3847" max="3847" width="8.25" style="244" customWidth="1"/>
    <col min="3848" max="3848" width="3.625" style="244" customWidth="1"/>
    <col min="3849" max="3849" width="7.25" style="244" customWidth="1"/>
    <col min="3850" max="3850" width="8.625" style="244" customWidth="1"/>
    <col min="3851" max="3852" width="2.5" style="244" customWidth="1"/>
    <col min="3853" max="3853" width="6" style="244" customWidth="1"/>
    <col min="3854" max="3854" width="2" style="244" customWidth="1"/>
    <col min="3855" max="3855" width="6.75" style="244" customWidth="1"/>
    <col min="3856" max="3856" width="2.125" style="244" customWidth="1"/>
    <col min="3857" max="3857" width="3.375" style="244" customWidth="1"/>
    <col min="3858" max="3858" width="3.75" style="244" customWidth="1"/>
    <col min="3859" max="3859" width="5.25" style="244" customWidth="1"/>
    <col min="3860" max="3860" width="8" style="244" bestFit="1" customWidth="1"/>
    <col min="3861" max="3861" width="7.125" style="244" bestFit="1" customWidth="1"/>
    <col min="3862" max="3862" width="8.5" style="244" bestFit="1" customWidth="1"/>
    <col min="3863" max="3863" width="3.5" style="244" customWidth="1"/>
    <col min="3864" max="3864" width="4.5" style="244" customWidth="1"/>
    <col min="3865" max="3865" width="10.75" style="244" customWidth="1"/>
    <col min="3866" max="3866" width="7.125" style="244" bestFit="1" customWidth="1"/>
    <col min="3867" max="3867" width="4.625" style="244" customWidth="1"/>
    <col min="3868" max="3868" width="4.125" style="244" customWidth="1"/>
    <col min="3869" max="3869" width="7.25" style="244" customWidth="1"/>
    <col min="3870" max="3870" width="7.125" style="244" bestFit="1" customWidth="1"/>
    <col min="3871" max="3871" width="6.875" style="244" customWidth="1"/>
    <col min="3872" max="3873" width="3" style="244" customWidth="1"/>
    <col min="3874" max="3874" width="6.75" style="244" customWidth="1"/>
    <col min="3875" max="3875" width="7.125" style="244" bestFit="1" customWidth="1"/>
    <col min="3876" max="3876" width="2.625" style="244" customWidth="1"/>
    <col min="3877" max="3877" width="3" style="244" bestFit="1" customWidth="1"/>
    <col min="3878" max="3878" width="4.625" style="244" customWidth="1"/>
    <col min="3879" max="3879" width="3.875" style="244" bestFit="1" customWidth="1"/>
    <col min="3880" max="3880" width="7.125" style="244" bestFit="1" customWidth="1"/>
    <col min="3881" max="3881" width="2.625" style="244" bestFit="1" customWidth="1"/>
    <col min="3882" max="3882" width="3.5" style="244" customWidth="1"/>
    <col min="3883" max="3883" width="2.375" style="244" customWidth="1"/>
    <col min="3884" max="3884" width="14.125" style="244" customWidth="1"/>
    <col min="3885" max="3885" width="2" style="244" customWidth="1"/>
    <col min="3886" max="3886" width="14.5" style="244" customWidth="1"/>
    <col min="3887" max="3887" width="2.375" style="244" customWidth="1"/>
    <col min="3888" max="4097" width="9" style="244"/>
    <col min="4098" max="4098" width="2" style="244" customWidth="1"/>
    <col min="4099" max="4099" width="3" style="244" customWidth="1"/>
    <col min="4100" max="4100" width="2.125" style="244" customWidth="1"/>
    <col min="4101" max="4101" width="10.125" style="244" customWidth="1"/>
    <col min="4102" max="4102" width="2.5" style="244" customWidth="1"/>
    <col min="4103" max="4103" width="8.25" style="244" customWidth="1"/>
    <col min="4104" max="4104" width="3.625" style="244" customWidth="1"/>
    <col min="4105" max="4105" width="7.25" style="244" customWidth="1"/>
    <col min="4106" max="4106" width="8.625" style="244" customWidth="1"/>
    <col min="4107" max="4108" width="2.5" style="244" customWidth="1"/>
    <col min="4109" max="4109" width="6" style="244" customWidth="1"/>
    <col min="4110" max="4110" width="2" style="244" customWidth="1"/>
    <col min="4111" max="4111" width="6.75" style="244" customWidth="1"/>
    <col min="4112" max="4112" width="2.125" style="244" customWidth="1"/>
    <col min="4113" max="4113" width="3.375" style="244" customWidth="1"/>
    <col min="4114" max="4114" width="3.75" style="244" customWidth="1"/>
    <col min="4115" max="4115" width="5.25" style="244" customWidth="1"/>
    <col min="4116" max="4116" width="8" style="244" bestFit="1" customWidth="1"/>
    <col min="4117" max="4117" width="7.125" style="244" bestFit="1" customWidth="1"/>
    <col min="4118" max="4118" width="8.5" style="244" bestFit="1" customWidth="1"/>
    <col min="4119" max="4119" width="3.5" style="244" customWidth="1"/>
    <col min="4120" max="4120" width="4.5" style="244" customWidth="1"/>
    <col min="4121" max="4121" width="10.75" style="244" customWidth="1"/>
    <col min="4122" max="4122" width="7.125" style="244" bestFit="1" customWidth="1"/>
    <col min="4123" max="4123" width="4.625" style="244" customWidth="1"/>
    <col min="4124" max="4124" width="4.125" style="244" customWidth="1"/>
    <col min="4125" max="4125" width="7.25" style="244" customWidth="1"/>
    <col min="4126" max="4126" width="7.125" style="244" bestFit="1" customWidth="1"/>
    <col min="4127" max="4127" width="6.875" style="244" customWidth="1"/>
    <col min="4128" max="4129" width="3" style="244" customWidth="1"/>
    <col min="4130" max="4130" width="6.75" style="244" customWidth="1"/>
    <col min="4131" max="4131" width="7.125" style="244" bestFit="1" customWidth="1"/>
    <col min="4132" max="4132" width="2.625" style="244" customWidth="1"/>
    <col min="4133" max="4133" width="3" style="244" bestFit="1" customWidth="1"/>
    <col min="4134" max="4134" width="4.625" style="244" customWidth="1"/>
    <col min="4135" max="4135" width="3.875" style="244" bestFit="1" customWidth="1"/>
    <col min="4136" max="4136" width="7.125" style="244" bestFit="1" customWidth="1"/>
    <col min="4137" max="4137" width="2.625" style="244" bestFit="1" customWidth="1"/>
    <col min="4138" max="4138" width="3.5" style="244" customWidth="1"/>
    <col min="4139" max="4139" width="2.375" style="244" customWidth="1"/>
    <col min="4140" max="4140" width="14.125" style="244" customWidth="1"/>
    <col min="4141" max="4141" width="2" style="244" customWidth="1"/>
    <col min="4142" max="4142" width="14.5" style="244" customWidth="1"/>
    <col min="4143" max="4143" width="2.375" style="244" customWidth="1"/>
    <col min="4144" max="4353" width="9" style="244"/>
    <col min="4354" max="4354" width="2" style="244" customWidth="1"/>
    <col min="4355" max="4355" width="3" style="244" customWidth="1"/>
    <col min="4356" max="4356" width="2.125" style="244" customWidth="1"/>
    <col min="4357" max="4357" width="10.125" style="244" customWidth="1"/>
    <col min="4358" max="4358" width="2.5" style="244" customWidth="1"/>
    <col min="4359" max="4359" width="8.25" style="244" customWidth="1"/>
    <col min="4360" max="4360" width="3.625" style="244" customWidth="1"/>
    <col min="4361" max="4361" width="7.25" style="244" customWidth="1"/>
    <col min="4362" max="4362" width="8.625" style="244" customWidth="1"/>
    <col min="4363" max="4364" width="2.5" style="244" customWidth="1"/>
    <col min="4365" max="4365" width="6" style="244" customWidth="1"/>
    <col min="4366" max="4366" width="2" style="244" customWidth="1"/>
    <col min="4367" max="4367" width="6.75" style="244" customWidth="1"/>
    <col min="4368" max="4368" width="2.125" style="244" customWidth="1"/>
    <col min="4369" max="4369" width="3.375" style="244" customWidth="1"/>
    <col min="4370" max="4370" width="3.75" style="244" customWidth="1"/>
    <col min="4371" max="4371" width="5.25" style="244" customWidth="1"/>
    <col min="4372" max="4372" width="8" style="244" bestFit="1" customWidth="1"/>
    <col min="4373" max="4373" width="7.125" style="244" bestFit="1" customWidth="1"/>
    <col min="4374" max="4374" width="8.5" style="244" bestFit="1" customWidth="1"/>
    <col min="4375" max="4375" width="3.5" style="244" customWidth="1"/>
    <col min="4376" max="4376" width="4.5" style="244" customWidth="1"/>
    <col min="4377" max="4377" width="10.75" style="244" customWidth="1"/>
    <col min="4378" max="4378" width="7.125" style="244" bestFit="1" customWidth="1"/>
    <col min="4379" max="4379" width="4.625" style="244" customWidth="1"/>
    <col min="4380" max="4380" width="4.125" style="244" customWidth="1"/>
    <col min="4381" max="4381" width="7.25" style="244" customWidth="1"/>
    <col min="4382" max="4382" width="7.125" style="244" bestFit="1" customWidth="1"/>
    <col min="4383" max="4383" width="6.875" style="244" customWidth="1"/>
    <col min="4384" max="4385" width="3" style="244" customWidth="1"/>
    <col min="4386" max="4386" width="6.75" style="244" customWidth="1"/>
    <col min="4387" max="4387" width="7.125" style="244" bestFit="1" customWidth="1"/>
    <col min="4388" max="4388" width="2.625" style="244" customWidth="1"/>
    <col min="4389" max="4389" width="3" style="244" bestFit="1" customWidth="1"/>
    <col min="4390" max="4390" width="4.625" style="244" customWidth="1"/>
    <col min="4391" max="4391" width="3.875" style="244" bestFit="1" customWidth="1"/>
    <col min="4392" max="4392" width="7.125" style="244" bestFit="1" customWidth="1"/>
    <col min="4393" max="4393" width="2.625" style="244" bestFit="1" customWidth="1"/>
    <col min="4394" max="4394" width="3.5" style="244" customWidth="1"/>
    <col min="4395" max="4395" width="2.375" style="244" customWidth="1"/>
    <col min="4396" max="4396" width="14.125" style="244" customWidth="1"/>
    <col min="4397" max="4397" width="2" style="244" customWidth="1"/>
    <col min="4398" max="4398" width="14.5" style="244" customWidth="1"/>
    <col min="4399" max="4399" width="2.375" style="244" customWidth="1"/>
    <col min="4400" max="4609" width="9" style="244"/>
    <col min="4610" max="4610" width="2" style="244" customWidth="1"/>
    <col min="4611" max="4611" width="3" style="244" customWidth="1"/>
    <col min="4612" max="4612" width="2.125" style="244" customWidth="1"/>
    <col min="4613" max="4613" width="10.125" style="244" customWidth="1"/>
    <col min="4614" max="4614" width="2.5" style="244" customWidth="1"/>
    <col min="4615" max="4615" width="8.25" style="244" customWidth="1"/>
    <col min="4616" max="4616" width="3.625" style="244" customWidth="1"/>
    <col min="4617" max="4617" width="7.25" style="244" customWidth="1"/>
    <col min="4618" max="4618" width="8.625" style="244" customWidth="1"/>
    <col min="4619" max="4620" width="2.5" style="244" customWidth="1"/>
    <col min="4621" max="4621" width="6" style="244" customWidth="1"/>
    <col min="4622" max="4622" width="2" style="244" customWidth="1"/>
    <col min="4623" max="4623" width="6.75" style="244" customWidth="1"/>
    <col min="4624" max="4624" width="2.125" style="244" customWidth="1"/>
    <col min="4625" max="4625" width="3.375" style="244" customWidth="1"/>
    <col min="4626" max="4626" width="3.75" style="244" customWidth="1"/>
    <col min="4627" max="4627" width="5.25" style="244" customWidth="1"/>
    <col min="4628" max="4628" width="8" style="244" bestFit="1" customWidth="1"/>
    <col min="4629" max="4629" width="7.125" style="244" bestFit="1" customWidth="1"/>
    <col min="4630" max="4630" width="8.5" style="244" bestFit="1" customWidth="1"/>
    <col min="4631" max="4631" width="3.5" style="244" customWidth="1"/>
    <col min="4632" max="4632" width="4.5" style="244" customWidth="1"/>
    <col min="4633" max="4633" width="10.75" style="244" customWidth="1"/>
    <col min="4634" max="4634" width="7.125" style="244" bestFit="1" customWidth="1"/>
    <col min="4635" max="4635" width="4.625" style="244" customWidth="1"/>
    <col min="4636" max="4636" width="4.125" style="244" customWidth="1"/>
    <col min="4637" max="4637" width="7.25" style="244" customWidth="1"/>
    <col min="4638" max="4638" width="7.125" style="244" bestFit="1" customWidth="1"/>
    <col min="4639" max="4639" width="6.875" style="244" customWidth="1"/>
    <col min="4640" max="4641" width="3" style="244" customWidth="1"/>
    <col min="4642" max="4642" width="6.75" style="244" customWidth="1"/>
    <col min="4643" max="4643" width="7.125" style="244" bestFit="1" customWidth="1"/>
    <col min="4644" max="4644" width="2.625" style="244" customWidth="1"/>
    <col min="4645" max="4645" width="3" style="244" bestFit="1" customWidth="1"/>
    <col min="4646" max="4646" width="4.625" style="244" customWidth="1"/>
    <col min="4647" max="4647" width="3.875" style="244" bestFit="1" customWidth="1"/>
    <col min="4648" max="4648" width="7.125" style="244" bestFit="1" customWidth="1"/>
    <col min="4649" max="4649" width="2.625" style="244" bestFit="1" customWidth="1"/>
    <col min="4650" max="4650" width="3.5" style="244" customWidth="1"/>
    <col min="4651" max="4651" width="2.375" style="244" customWidth="1"/>
    <col min="4652" max="4652" width="14.125" style="244" customWidth="1"/>
    <col min="4653" max="4653" width="2" style="244" customWidth="1"/>
    <col min="4654" max="4654" width="14.5" style="244" customWidth="1"/>
    <col min="4655" max="4655" width="2.375" style="244" customWidth="1"/>
    <col min="4656" max="4865" width="9" style="244"/>
    <col min="4866" max="4866" width="2" style="244" customWidth="1"/>
    <col min="4867" max="4867" width="3" style="244" customWidth="1"/>
    <col min="4868" max="4868" width="2.125" style="244" customWidth="1"/>
    <col min="4869" max="4869" width="10.125" style="244" customWidth="1"/>
    <col min="4870" max="4870" width="2.5" style="244" customWidth="1"/>
    <col min="4871" max="4871" width="8.25" style="244" customWidth="1"/>
    <col min="4872" max="4872" width="3.625" style="244" customWidth="1"/>
    <col min="4873" max="4873" width="7.25" style="244" customWidth="1"/>
    <col min="4874" max="4874" width="8.625" style="244" customWidth="1"/>
    <col min="4875" max="4876" width="2.5" style="244" customWidth="1"/>
    <col min="4877" max="4877" width="6" style="244" customWidth="1"/>
    <col min="4878" max="4878" width="2" style="244" customWidth="1"/>
    <col min="4879" max="4879" width="6.75" style="244" customWidth="1"/>
    <col min="4880" max="4880" width="2.125" style="244" customWidth="1"/>
    <col min="4881" max="4881" width="3.375" style="244" customWidth="1"/>
    <col min="4882" max="4882" width="3.75" style="244" customWidth="1"/>
    <col min="4883" max="4883" width="5.25" style="244" customWidth="1"/>
    <col min="4884" max="4884" width="8" style="244" bestFit="1" customWidth="1"/>
    <col min="4885" max="4885" width="7.125" style="244" bestFit="1" customWidth="1"/>
    <col min="4886" max="4886" width="8.5" style="244" bestFit="1" customWidth="1"/>
    <col min="4887" max="4887" width="3.5" style="244" customWidth="1"/>
    <col min="4888" max="4888" width="4.5" style="244" customWidth="1"/>
    <col min="4889" max="4889" width="10.75" style="244" customWidth="1"/>
    <col min="4890" max="4890" width="7.125" style="244" bestFit="1" customWidth="1"/>
    <col min="4891" max="4891" width="4.625" style="244" customWidth="1"/>
    <col min="4892" max="4892" width="4.125" style="244" customWidth="1"/>
    <col min="4893" max="4893" width="7.25" style="244" customWidth="1"/>
    <col min="4894" max="4894" width="7.125" style="244" bestFit="1" customWidth="1"/>
    <col min="4895" max="4895" width="6.875" style="244" customWidth="1"/>
    <col min="4896" max="4897" width="3" style="244" customWidth="1"/>
    <col min="4898" max="4898" width="6.75" style="244" customWidth="1"/>
    <col min="4899" max="4899" width="7.125" style="244" bestFit="1" customWidth="1"/>
    <col min="4900" max="4900" width="2.625" style="244" customWidth="1"/>
    <col min="4901" max="4901" width="3" style="244" bestFit="1" customWidth="1"/>
    <col min="4902" max="4902" width="4.625" style="244" customWidth="1"/>
    <col min="4903" max="4903" width="3.875" style="244" bestFit="1" customWidth="1"/>
    <col min="4904" max="4904" width="7.125" style="244" bestFit="1" customWidth="1"/>
    <col min="4905" max="4905" width="2.625" style="244" bestFit="1" customWidth="1"/>
    <col min="4906" max="4906" width="3.5" style="244" customWidth="1"/>
    <col min="4907" max="4907" width="2.375" style="244" customWidth="1"/>
    <col min="4908" max="4908" width="14.125" style="244" customWidth="1"/>
    <col min="4909" max="4909" width="2" style="244" customWidth="1"/>
    <col min="4910" max="4910" width="14.5" style="244" customWidth="1"/>
    <col min="4911" max="4911" width="2.375" style="244" customWidth="1"/>
    <col min="4912" max="5121" width="9" style="244"/>
    <col min="5122" max="5122" width="2" style="244" customWidth="1"/>
    <col min="5123" max="5123" width="3" style="244" customWidth="1"/>
    <col min="5124" max="5124" width="2.125" style="244" customWidth="1"/>
    <col min="5125" max="5125" width="10.125" style="244" customWidth="1"/>
    <col min="5126" max="5126" width="2.5" style="244" customWidth="1"/>
    <col min="5127" max="5127" width="8.25" style="244" customWidth="1"/>
    <col min="5128" max="5128" width="3.625" style="244" customWidth="1"/>
    <col min="5129" max="5129" width="7.25" style="244" customWidth="1"/>
    <col min="5130" max="5130" width="8.625" style="244" customWidth="1"/>
    <col min="5131" max="5132" width="2.5" style="244" customWidth="1"/>
    <col min="5133" max="5133" width="6" style="244" customWidth="1"/>
    <col min="5134" max="5134" width="2" style="244" customWidth="1"/>
    <col min="5135" max="5135" width="6.75" style="244" customWidth="1"/>
    <col min="5136" max="5136" width="2.125" style="244" customWidth="1"/>
    <col min="5137" max="5137" width="3.375" style="244" customWidth="1"/>
    <col min="5138" max="5138" width="3.75" style="244" customWidth="1"/>
    <col min="5139" max="5139" width="5.25" style="244" customWidth="1"/>
    <col min="5140" max="5140" width="8" style="244" bestFit="1" customWidth="1"/>
    <col min="5141" max="5141" width="7.125" style="244" bestFit="1" customWidth="1"/>
    <col min="5142" max="5142" width="8.5" style="244" bestFit="1" customWidth="1"/>
    <col min="5143" max="5143" width="3.5" style="244" customWidth="1"/>
    <col min="5144" max="5144" width="4.5" style="244" customWidth="1"/>
    <col min="5145" max="5145" width="10.75" style="244" customWidth="1"/>
    <col min="5146" max="5146" width="7.125" style="244" bestFit="1" customWidth="1"/>
    <col min="5147" max="5147" width="4.625" style="244" customWidth="1"/>
    <col min="5148" max="5148" width="4.125" style="244" customWidth="1"/>
    <col min="5149" max="5149" width="7.25" style="244" customWidth="1"/>
    <col min="5150" max="5150" width="7.125" style="244" bestFit="1" customWidth="1"/>
    <col min="5151" max="5151" width="6.875" style="244" customWidth="1"/>
    <col min="5152" max="5153" width="3" style="244" customWidth="1"/>
    <col min="5154" max="5154" width="6.75" style="244" customWidth="1"/>
    <col min="5155" max="5155" width="7.125" style="244" bestFit="1" customWidth="1"/>
    <col min="5156" max="5156" width="2.625" style="244" customWidth="1"/>
    <col min="5157" max="5157" width="3" style="244" bestFit="1" customWidth="1"/>
    <col min="5158" max="5158" width="4.625" style="244" customWidth="1"/>
    <col min="5159" max="5159" width="3.875" style="244" bestFit="1" customWidth="1"/>
    <col min="5160" max="5160" width="7.125" style="244" bestFit="1" customWidth="1"/>
    <col min="5161" max="5161" width="2.625" style="244" bestFit="1" customWidth="1"/>
    <col min="5162" max="5162" width="3.5" style="244" customWidth="1"/>
    <col min="5163" max="5163" width="2.375" style="244" customWidth="1"/>
    <col min="5164" max="5164" width="14.125" style="244" customWidth="1"/>
    <col min="5165" max="5165" width="2" style="244" customWidth="1"/>
    <col min="5166" max="5166" width="14.5" style="244" customWidth="1"/>
    <col min="5167" max="5167" width="2.375" style="244" customWidth="1"/>
    <col min="5168" max="5377" width="9" style="244"/>
    <col min="5378" max="5378" width="2" style="244" customWidth="1"/>
    <col min="5379" max="5379" width="3" style="244" customWidth="1"/>
    <col min="5380" max="5380" width="2.125" style="244" customWidth="1"/>
    <col min="5381" max="5381" width="10.125" style="244" customWidth="1"/>
    <col min="5382" max="5382" width="2.5" style="244" customWidth="1"/>
    <col min="5383" max="5383" width="8.25" style="244" customWidth="1"/>
    <col min="5384" max="5384" width="3.625" style="244" customWidth="1"/>
    <col min="5385" max="5385" width="7.25" style="244" customWidth="1"/>
    <col min="5386" max="5386" width="8.625" style="244" customWidth="1"/>
    <col min="5387" max="5388" width="2.5" style="244" customWidth="1"/>
    <col min="5389" max="5389" width="6" style="244" customWidth="1"/>
    <col min="5390" max="5390" width="2" style="244" customWidth="1"/>
    <col min="5391" max="5391" width="6.75" style="244" customWidth="1"/>
    <col min="5392" max="5392" width="2.125" style="244" customWidth="1"/>
    <col min="5393" max="5393" width="3.375" style="244" customWidth="1"/>
    <col min="5394" max="5394" width="3.75" style="244" customWidth="1"/>
    <col min="5395" max="5395" width="5.25" style="244" customWidth="1"/>
    <col min="5396" max="5396" width="8" style="244" bestFit="1" customWidth="1"/>
    <col min="5397" max="5397" width="7.125" style="244" bestFit="1" customWidth="1"/>
    <col min="5398" max="5398" width="8.5" style="244" bestFit="1" customWidth="1"/>
    <col min="5399" max="5399" width="3.5" style="244" customWidth="1"/>
    <col min="5400" max="5400" width="4.5" style="244" customWidth="1"/>
    <col min="5401" max="5401" width="10.75" style="244" customWidth="1"/>
    <col min="5402" max="5402" width="7.125" style="244" bestFit="1" customWidth="1"/>
    <col min="5403" max="5403" width="4.625" style="244" customWidth="1"/>
    <col min="5404" max="5404" width="4.125" style="244" customWidth="1"/>
    <col min="5405" max="5405" width="7.25" style="244" customWidth="1"/>
    <col min="5406" max="5406" width="7.125" style="244" bestFit="1" customWidth="1"/>
    <col min="5407" max="5407" width="6.875" style="244" customWidth="1"/>
    <col min="5408" max="5409" width="3" style="244" customWidth="1"/>
    <col min="5410" max="5410" width="6.75" style="244" customWidth="1"/>
    <col min="5411" max="5411" width="7.125" style="244" bestFit="1" customWidth="1"/>
    <col min="5412" max="5412" width="2.625" style="244" customWidth="1"/>
    <col min="5413" max="5413" width="3" style="244" bestFit="1" customWidth="1"/>
    <col min="5414" max="5414" width="4.625" style="244" customWidth="1"/>
    <col min="5415" max="5415" width="3.875" style="244" bestFit="1" customWidth="1"/>
    <col min="5416" max="5416" width="7.125" style="244" bestFit="1" customWidth="1"/>
    <col min="5417" max="5417" width="2.625" style="244" bestFit="1" customWidth="1"/>
    <col min="5418" max="5418" width="3.5" style="244" customWidth="1"/>
    <col min="5419" max="5419" width="2.375" style="244" customWidth="1"/>
    <col min="5420" max="5420" width="14.125" style="244" customWidth="1"/>
    <col min="5421" max="5421" width="2" style="244" customWidth="1"/>
    <col min="5422" max="5422" width="14.5" style="244" customWidth="1"/>
    <col min="5423" max="5423" width="2.375" style="244" customWidth="1"/>
    <col min="5424" max="5633" width="9" style="244"/>
    <col min="5634" max="5634" width="2" style="244" customWidth="1"/>
    <col min="5635" max="5635" width="3" style="244" customWidth="1"/>
    <col min="5636" max="5636" width="2.125" style="244" customWidth="1"/>
    <col min="5637" max="5637" width="10.125" style="244" customWidth="1"/>
    <col min="5638" max="5638" width="2.5" style="244" customWidth="1"/>
    <col min="5639" max="5639" width="8.25" style="244" customWidth="1"/>
    <col min="5640" max="5640" width="3.625" style="244" customWidth="1"/>
    <col min="5641" max="5641" width="7.25" style="244" customWidth="1"/>
    <col min="5642" max="5642" width="8.625" style="244" customWidth="1"/>
    <col min="5643" max="5644" width="2.5" style="244" customWidth="1"/>
    <col min="5645" max="5645" width="6" style="244" customWidth="1"/>
    <col min="5646" max="5646" width="2" style="244" customWidth="1"/>
    <col min="5647" max="5647" width="6.75" style="244" customWidth="1"/>
    <col min="5648" max="5648" width="2.125" style="244" customWidth="1"/>
    <col min="5649" max="5649" width="3.375" style="244" customWidth="1"/>
    <col min="5650" max="5650" width="3.75" style="244" customWidth="1"/>
    <col min="5651" max="5651" width="5.25" style="244" customWidth="1"/>
    <col min="5652" max="5652" width="8" style="244" bestFit="1" customWidth="1"/>
    <col min="5653" max="5653" width="7.125" style="244" bestFit="1" customWidth="1"/>
    <col min="5654" max="5654" width="8.5" style="244" bestFit="1" customWidth="1"/>
    <col min="5655" max="5655" width="3.5" style="244" customWidth="1"/>
    <col min="5656" max="5656" width="4.5" style="244" customWidth="1"/>
    <col min="5657" max="5657" width="10.75" style="244" customWidth="1"/>
    <col min="5658" max="5658" width="7.125" style="244" bestFit="1" customWidth="1"/>
    <col min="5659" max="5659" width="4.625" style="244" customWidth="1"/>
    <col min="5660" max="5660" width="4.125" style="244" customWidth="1"/>
    <col min="5661" max="5661" width="7.25" style="244" customWidth="1"/>
    <col min="5662" max="5662" width="7.125" style="244" bestFit="1" customWidth="1"/>
    <col min="5663" max="5663" width="6.875" style="244" customWidth="1"/>
    <col min="5664" max="5665" width="3" style="244" customWidth="1"/>
    <col min="5666" max="5666" width="6.75" style="244" customWidth="1"/>
    <col min="5667" max="5667" width="7.125" style="244" bestFit="1" customWidth="1"/>
    <col min="5668" max="5668" width="2.625" style="244" customWidth="1"/>
    <col min="5669" max="5669" width="3" style="244" bestFit="1" customWidth="1"/>
    <col min="5670" max="5670" width="4.625" style="244" customWidth="1"/>
    <col min="5671" max="5671" width="3.875" style="244" bestFit="1" customWidth="1"/>
    <col min="5672" max="5672" width="7.125" style="244" bestFit="1" customWidth="1"/>
    <col min="5673" max="5673" width="2.625" style="244" bestFit="1" customWidth="1"/>
    <col min="5674" max="5674" width="3.5" style="244" customWidth="1"/>
    <col min="5675" max="5675" width="2.375" style="244" customWidth="1"/>
    <col min="5676" max="5676" width="14.125" style="244" customWidth="1"/>
    <col min="5677" max="5677" width="2" style="244" customWidth="1"/>
    <col min="5678" max="5678" width="14.5" style="244" customWidth="1"/>
    <col min="5679" max="5679" width="2.375" style="244" customWidth="1"/>
    <col min="5680" max="5889" width="9" style="244"/>
    <col min="5890" max="5890" width="2" style="244" customWidth="1"/>
    <col min="5891" max="5891" width="3" style="244" customWidth="1"/>
    <col min="5892" max="5892" width="2.125" style="244" customWidth="1"/>
    <col min="5893" max="5893" width="10.125" style="244" customWidth="1"/>
    <col min="5894" max="5894" width="2.5" style="244" customWidth="1"/>
    <col min="5895" max="5895" width="8.25" style="244" customWidth="1"/>
    <col min="5896" max="5896" width="3.625" style="244" customWidth="1"/>
    <col min="5897" max="5897" width="7.25" style="244" customWidth="1"/>
    <col min="5898" max="5898" width="8.625" style="244" customWidth="1"/>
    <col min="5899" max="5900" width="2.5" style="244" customWidth="1"/>
    <col min="5901" max="5901" width="6" style="244" customWidth="1"/>
    <col min="5902" max="5902" width="2" style="244" customWidth="1"/>
    <col min="5903" max="5903" width="6.75" style="244" customWidth="1"/>
    <col min="5904" max="5904" width="2.125" style="244" customWidth="1"/>
    <col min="5905" max="5905" width="3.375" style="244" customWidth="1"/>
    <col min="5906" max="5906" width="3.75" style="244" customWidth="1"/>
    <col min="5907" max="5907" width="5.25" style="244" customWidth="1"/>
    <col min="5908" max="5908" width="8" style="244" bestFit="1" customWidth="1"/>
    <col min="5909" max="5909" width="7.125" style="244" bestFit="1" customWidth="1"/>
    <col min="5910" max="5910" width="8.5" style="244" bestFit="1" customWidth="1"/>
    <col min="5911" max="5911" width="3.5" style="244" customWidth="1"/>
    <col min="5912" max="5912" width="4.5" style="244" customWidth="1"/>
    <col min="5913" max="5913" width="10.75" style="244" customWidth="1"/>
    <col min="5914" max="5914" width="7.125" style="244" bestFit="1" customWidth="1"/>
    <col min="5915" max="5915" width="4.625" style="244" customWidth="1"/>
    <col min="5916" max="5916" width="4.125" style="244" customWidth="1"/>
    <col min="5917" max="5917" width="7.25" style="244" customWidth="1"/>
    <col min="5918" max="5918" width="7.125" style="244" bestFit="1" customWidth="1"/>
    <col min="5919" max="5919" width="6.875" style="244" customWidth="1"/>
    <col min="5920" max="5921" width="3" style="244" customWidth="1"/>
    <col min="5922" max="5922" width="6.75" style="244" customWidth="1"/>
    <col min="5923" max="5923" width="7.125" style="244" bestFit="1" customWidth="1"/>
    <col min="5924" max="5924" width="2.625" style="244" customWidth="1"/>
    <col min="5925" max="5925" width="3" style="244" bestFit="1" customWidth="1"/>
    <col min="5926" max="5926" width="4.625" style="244" customWidth="1"/>
    <col min="5927" max="5927" width="3.875" style="244" bestFit="1" customWidth="1"/>
    <col min="5928" max="5928" width="7.125" style="244" bestFit="1" customWidth="1"/>
    <col min="5929" max="5929" width="2.625" style="244" bestFit="1" customWidth="1"/>
    <col min="5930" max="5930" width="3.5" style="244" customWidth="1"/>
    <col min="5931" max="5931" width="2.375" style="244" customWidth="1"/>
    <col min="5932" max="5932" width="14.125" style="244" customWidth="1"/>
    <col min="5933" max="5933" width="2" style="244" customWidth="1"/>
    <col min="5934" max="5934" width="14.5" style="244" customWidth="1"/>
    <col min="5935" max="5935" width="2.375" style="244" customWidth="1"/>
    <col min="5936" max="6145" width="9" style="244"/>
    <col min="6146" max="6146" width="2" style="244" customWidth="1"/>
    <col min="6147" max="6147" width="3" style="244" customWidth="1"/>
    <col min="6148" max="6148" width="2.125" style="244" customWidth="1"/>
    <col min="6149" max="6149" width="10.125" style="244" customWidth="1"/>
    <col min="6150" max="6150" width="2.5" style="244" customWidth="1"/>
    <col min="6151" max="6151" width="8.25" style="244" customWidth="1"/>
    <col min="6152" max="6152" width="3.625" style="244" customWidth="1"/>
    <col min="6153" max="6153" width="7.25" style="244" customWidth="1"/>
    <col min="6154" max="6154" width="8.625" style="244" customWidth="1"/>
    <col min="6155" max="6156" width="2.5" style="244" customWidth="1"/>
    <col min="6157" max="6157" width="6" style="244" customWidth="1"/>
    <col min="6158" max="6158" width="2" style="244" customWidth="1"/>
    <col min="6159" max="6159" width="6.75" style="244" customWidth="1"/>
    <col min="6160" max="6160" width="2.125" style="244" customWidth="1"/>
    <col min="6161" max="6161" width="3.375" style="244" customWidth="1"/>
    <col min="6162" max="6162" width="3.75" style="244" customWidth="1"/>
    <col min="6163" max="6163" width="5.25" style="244" customWidth="1"/>
    <col min="6164" max="6164" width="8" style="244" bestFit="1" customWidth="1"/>
    <col min="6165" max="6165" width="7.125" style="244" bestFit="1" customWidth="1"/>
    <col min="6166" max="6166" width="8.5" style="244" bestFit="1" customWidth="1"/>
    <col min="6167" max="6167" width="3.5" style="244" customWidth="1"/>
    <col min="6168" max="6168" width="4.5" style="244" customWidth="1"/>
    <col min="6169" max="6169" width="10.75" style="244" customWidth="1"/>
    <col min="6170" max="6170" width="7.125" style="244" bestFit="1" customWidth="1"/>
    <col min="6171" max="6171" width="4.625" style="244" customWidth="1"/>
    <col min="6172" max="6172" width="4.125" style="244" customWidth="1"/>
    <col min="6173" max="6173" width="7.25" style="244" customWidth="1"/>
    <col min="6174" max="6174" width="7.125" style="244" bestFit="1" customWidth="1"/>
    <col min="6175" max="6175" width="6.875" style="244" customWidth="1"/>
    <col min="6176" max="6177" width="3" style="244" customWidth="1"/>
    <col min="6178" max="6178" width="6.75" style="244" customWidth="1"/>
    <col min="6179" max="6179" width="7.125" style="244" bestFit="1" customWidth="1"/>
    <col min="6180" max="6180" width="2.625" style="244" customWidth="1"/>
    <col min="6181" max="6181" width="3" style="244" bestFit="1" customWidth="1"/>
    <col min="6182" max="6182" width="4.625" style="244" customWidth="1"/>
    <col min="6183" max="6183" width="3.875" style="244" bestFit="1" customWidth="1"/>
    <col min="6184" max="6184" width="7.125" style="244" bestFit="1" customWidth="1"/>
    <col min="6185" max="6185" width="2.625" style="244" bestFit="1" customWidth="1"/>
    <col min="6186" max="6186" width="3.5" style="244" customWidth="1"/>
    <col min="6187" max="6187" width="2.375" style="244" customWidth="1"/>
    <col min="6188" max="6188" width="14.125" style="244" customWidth="1"/>
    <col min="6189" max="6189" width="2" style="244" customWidth="1"/>
    <col min="6190" max="6190" width="14.5" style="244" customWidth="1"/>
    <col min="6191" max="6191" width="2.375" style="244" customWidth="1"/>
    <col min="6192" max="6401" width="9" style="244"/>
    <col min="6402" max="6402" width="2" style="244" customWidth="1"/>
    <col min="6403" max="6403" width="3" style="244" customWidth="1"/>
    <col min="6404" max="6404" width="2.125" style="244" customWidth="1"/>
    <col min="6405" max="6405" width="10.125" style="244" customWidth="1"/>
    <col min="6406" max="6406" width="2.5" style="244" customWidth="1"/>
    <col min="6407" max="6407" width="8.25" style="244" customWidth="1"/>
    <col min="6408" max="6408" width="3.625" style="244" customWidth="1"/>
    <col min="6409" max="6409" width="7.25" style="244" customWidth="1"/>
    <col min="6410" max="6410" width="8.625" style="244" customWidth="1"/>
    <col min="6411" max="6412" width="2.5" style="244" customWidth="1"/>
    <col min="6413" max="6413" width="6" style="244" customWidth="1"/>
    <col min="6414" max="6414" width="2" style="244" customWidth="1"/>
    <col min="6415" max="6415" width="6.75" style="244" customWidth="1"/>
    <col min="6416" max="6416" width="2.125" style="244" customWidth="1"/>
    <col min="6417" max="6417" width="3.375" style="244" customWidth="1"/>
    <col min="6418" max="6418" width="3.75" style="244" customWidth="1"/>
    <col min="6419" max="6419" width="5.25" style="244" customWidth="1"/>
    <col min="6420" max="6420" width="8" style="244" bestFit="1" customWidth="1"/>
    <col min="6421" max="6421" width="7.125" style="244" bestFit="1" customWidth="1"/>
    <col min="6422" max="6422" width="8.5" style="244" bestFit="1" customWidth="1"/>
    <col min="6423" max="6423" width="3.5" style="244" customWidth="1"/>
    <col min="6424" max="6424" width="4.5" style="244" customWidth="1"/>
    <col min="6425" max="6425" width="10.75" style="244" customWidth="1"/>
    <col min="6426" max="6426" width="7.125" style="244" bestFit="1" customWidth="1"/>
    <col min="6427" max="6427" width="4.625" style="244" customWidth="1"/>
    <col min="6428" max="6428" width="4.125" style="244" customWidth="1"/>
    <col min="6429" max="6429" width="7.25" style="244" customWidth="1"/>
    <col min="6430" max="6430" width="7.125" style="244" bestFit="1" customWidth="1"/>
    <col min="6431" max="6431" width="6.875" style="244" customWidth="1"/>
    <col min="6432" max="6433" width="3" style="244" customWidth="1"/>
    <col min="6434" max="6434" width="6.75" style="244" customWidth="1"/>
    <col min="6435" max="6435" width="7.125" style="244" bestFit="1" customWidth="1"/>
    <col min="6436" max="6436" width="2.625" style="244" customWidth="1"/>
    <col min="6437" max="6437" width="3" style="244" bestFit="1" customWidth="1"/>
    <col min="6438" max="6438" width="4.625" style="244" customWidth="1"/>
    <col min="6439" max="6439" width="3.875" style="244" bestFit="1" customWidth="1"/>
    <col min="6440" max="6440" width="7.125" style="244" bestFit="1" customWidth="1"/>
    <col min="6441" max="6441" width="2.625" style="244" bestFit="1" customWidth="1"/>
    <col min="6442" max="6442" width="3.5" style="244" customWidth="1"/>
    <col min="6443" max="6443" width="2.375" style="244" customWidth="1"/>
    <col min="6444" max="6444" width="14.125" style="244" customWidth="1"/>
    <col min="6445" max="6445" width="2" style="244" customWidth="1"/>
    <col min="6446" max="6446" width="14.5" style="244" customWidth="1"/>
    <col min="6447" max="6447" width="2.375" style="244" customWidth="1"/>
    <col min="6448" max="6657" width="9" style="244"/>
    <col min="6658" max="6658" width="2" style="244" customWidth="1"/>
    <col min="6659" max="6659" width="3" style="244" customWidth="1"/>
    <col min="6660" max="6660" width="2.125" style="244" customWidth="1"/>
    <col min="6661" max="6661" width="10.125" style="244" customWidth="1"/>
    <col min="6662" max="6662" width="2.5" style="244" customWidth="1"/>
    <col min="6663" max="6663" width="8.25" style="244" customWidth="1"/>
    <col min="6664" max="6664" width="3.625" style="244" customWidth="1"/>
    <col min="6665" max="6665" width="7.25" style="244" customWidth="1"/>
    <col min="6666" max="6666" width="8.625" style="244" customWidth="1"/>
    <col min="6667" max="6668" width="2.5" style="244" customWidth="1"/>
    <col min="6669" max="6669" width="6" style="244" customWidth="1"/>
    <col min="6670" max="6670" width="2" style="244" customWidth="1"/>
    <col min="6671" max="6671" width="6.75" style="244" customWidth="1"/>
    <col min="6672" max="6672" width="2.125" style="244" customWidth="1"/>
    <col min="6673" max="6673" width="3.375" style="244" customWidth="1"/>
    <col min="6674" max="6674" width="3.75" style="244" customWidth="1"/>
    <col min="6675" max="6675" width="5.25" style="244" customWidth="1"/>
    <col min="6676" max="6676" width="8" style="244" bestFit="1" customWidth="1"/>
    <col min="6677" max="6677" width="7.125" style="244" bestFit="1" customWidth="1"/>
    <col min="6678" max="6678" width="8.5" style="244" bestFit="1" customWidth="1"/>
    <col min="6679" max="6679" width="3.5" style="244" customWidth="1"/>
    <col min="6680" max="6680" width="4.5" style="244" customWidth="1"/>
    <col min="6681" max="6681" width="10.75" style="244" customWidth="1"/>
    <col min="6682" max="6682" width="7.125" style="244" bestFit="1" customWidth="1"/>
    <col min="6683" max="6683" width="4.625" style="244" customWidth="1"/>
    <col min="6684" max="6684" width="4.125" style="244" customWidth="1"/>
    <col min="6685" max="6685" width="7.25" style="244" customWidth="1"/>
    <col min="6686" max="6686" width="7.125" style="244" bestFit="1" customWidth="1"/>
    <col min="6687" max="6687" width="6.875" style="244" customWidth="1"/>
    <col min="6688" max="6689" width="3" style="244" customWidth="1"/>
    <col min="6690" max="6690" width="6.75" style="244" customWidth="1"/>
    <col min="6691" max="6691" width="7.125" style="244" bestFit="1" customWidth="1"/>
    <col min="6692" max="6692" width="2.625" style="244" customWidth="1"/>
    <col min="6693" max="6693" width="3" style="244" bestFit="1" customWidth="1"/>
    <col min="6694" max="6694" width="4.625" style="244" customWidth="1"/>
    <col min="6695" max="6695" width="3.875" style="244" bestFit="1" customWidth="1"/>
    <col min="6696" max="6696" width="7.125" style="244" bestFit="1" customWidth="1"/>
    <col min="6697" max="6697" width="2.625" style="244" bestFit="1" customWidth="1"/>
    <col min="6698" max="6698" width="3.5" style="244" customWidth="1"/>
    <col min="6699" max="6699" width="2.375" style="244" customWidth="1"/>
    <col min="6700" max="6700" width="14.125" style="244" customWidth="1"/>
    <col min="6701" max="6701" width="2" style="244" customWidth="1"/>
    <col min="6702" max="6702" width="14.5" style="244" customWidth="1"/>
    <col min="6703" max="6703" width="2.375" style="244" customWidth="1"/>
    <col min="6704" max="6913" width="9" style="244"/>
    <col min="6914" max="6914" width="2" style="244" customWidth="1"/>
    <col min="6915" max="6915" width="3" style="244" customWidth="1"/>
    <col min="6916" max="6916" width="2.125" style="244" customWidth="1"/>
    <col min="6917" max="6917" width="10.125" style="244" customWidth="1"/>
    <col min="6918" max="6918" width="2.5" style="244" customWidth="1"/>
    <col min="6919" max="6919" width="8.25" style="244" customWidth="1"/>
    <col min="6920" max="6920" width="3.625" style="244" customWidth="1"/>
    <col min="6921" max="6921" width="7.25" style="244" customWidth="1"/>
    <col min="6922" max="6922" width="8.625" style="244" customWidth="1"/>
    <col min="6923" max="6924" width="2.5" style="244" customWidth="1"/>
    <col min="6925" max="6925" width="6" style="244" customWidth="1"/>
    <col min="6926" max="6926" width="2" style="244" customWidth="1"/>
    <col min="6927" max="6927" width="6.75" style="244" customWidth="1"/>
    <col min="6928" max="6928" width="2.125" style="244" customWidth="1"/>
    <col min="6929" max="6929" width="3.375" style="244" customWidth="1"/>
    <col min="6930" max="6930" width="3.75" style="244" customWidth="1"/>
    <col min="6931" max="6931" width="5.25" style="244" customWidth="1"/>
    <col min="6932" max="6932" width="8" style="244" bestFit="1" customWidth="1"/>
    <col min="6933" max="6933" width="7.125" style="244" bestFit="1" customWidth="1"/>
    <col min="6934" max="6934" width="8.5" style="244" bestFit="1" customWidth="1"/>
    <col min="6935" max="6935" width="3.5" style="244" customWidth="1"/>
    <col min="6936" max="6936" width="4.5" style="244" customWidth="1"/>
    <col min="6937" max="6937" width="10.75" style="244" customWidth="1"/>
    <col min="6938" max="6938" width="7.125" style="244" bestFit="1" customWidth="1"/>
    <col min="6939" max="6939" width="4.625" style="244" customWidth="1"/>
    <col min="6940" max="6940" width="4.125" style="244" customWidth="1"/>
    <col min="6941" max="6941" width="7.25" style="244" customWidth="1"/>
    <col min="6942" max="6942" width="7.125" style="244" bestFit="1" customWidth="1"/>
    <col min="6943" max="6943" width="6.875" style="244" customWidth="1"/>
    <col min="6944" max="6945" width="3" style="244" customWidth="1"/>
    <col min="6946" max="6946" width="6.75" style="244" customWidth="1"/>
    <col min="6947" max="6947" width="7.125" style="244" bestFit="1" customWidth="1"/>
    <col min="6948" max="6948" width="2.625" style="244" customWidth="1"/>
    <col min="6949" max="6949" width="3" style="244" bestFit="1" customWidth="1"/>
    <col min="6950" max="6950" width="4.625" style="244" customWidth="1"/>
    <col min="6951" max="6951" width="3.875" style="244" bestFit="1" customWidth="1"/>
    <col min="6952" max="6952" width="7.125" style="244" bestFit="1" customWidth="1"/>
    <col min="6953" max="6953" width="2.625" style="244" bestFit="1" customWidth="1"/>
    <col min="6954" max="6954" width="3.5" style="244" customWidth="1"/>
    <col min="6955" max="6955" width="2.375" style="244" customWidth="1"/>
    <col min="6956" max="6956" width="14.125" style="244" customWidth="1"/>
    <col min="6957" max="6957" width="2" style="244" customWidth="1"/>
    <col min="6958" max="6958" width="14.5" style="244" customWidth="1"/>
    <col min="6959" max="6959" width="2.375" style="244" customWidth="1"/>
    <col min="6960" max="7169" width="9" style="244"/>
    <col min="7170" max="7170" width="2" style="244" customWidth="1"/>
    <col min="7171" max="7171" width="3" style="244" customWidth="1"/>
    <col min="7172" max="7172" width="2.125" style="244" customWidth="1"/>
    <col min="7173" max="7173" width="10.125" style="244" customWidth="1"/>
    <col min="7174" max="7174" width="2.5" style="244" customWidth="1"/>
    <col min="7175" max="7175" width="8.25" style="244" customWidth="1"/>
    <col min="7176" max="7176" width="3.625" style="244" customWidth="1"/>
    <col min="7177" max="7177" width="7.25" style="244" customWidth="1"/>
    <col min="7178" max="7178" width="8.625" style="244" customWidth="1"/>
    <col min="7179" max="7180" width="2.5" style="244" customWidth="1"/>
    <col min="7181" max="7181" width="6" style="244" customWidth="1"/>
    <col min="7182" max="7182" width="2" style="244" customWidth="1"/>
    <col min="7183" max="7183" width="6.75" style="244" customWidth="1"/>
    <col min="7184" max="7184" width="2.125" style="244" customWidth="1"/>
    <col min="7185" max="7185" width="3.375" style="244" customWidth="1"/>
    <col min="7186" max="7186" width="3.75" style="244" customWidth="1"/>
    <col min="7187" max="7187" width="5.25" style="244" customWidth="1"/>
    <col min="7188" max="7188" width="8" style="244" bestFit="1" customWidth="1"/>
    <col min="7189" max="7189" width="7.125" style="244" bestFit="1" customWidth="1"/>
    <col min="7190" max="7190" width="8.5" style="244" bestFit="1" customWidth="1"/>
    <col min="7191" max="7191" width="3.5" style="244" customWidth="1"/>
    <col min="7192" max="7192" width="4.5" style="244" customWidth="1"/>
    <col min="7193" max="7193" width="10.75" style="244" customWidth="1"/>
    <col min="7194" max="7194" width="7.125" style="244" bestFit="1" customWidth="1"/>
    <col min="7195" max="7195" width="4.625" style="244" customWidth="1"/>
    <col min="7196" max="7196" width="4.125" style="244" customWidth="1"/>
    <col min="7197" max="7197" width="7.25" style="244" customWidth="1"/>
    <col min="7198" max="7198" width="7.125" style="244" bestFit="1" customWidth="1"/>
    <col min="7199" max="7199" width="6.875" style="244" customWidth="1"/>
    <col min="7200" max="7201" width="3" style="244" customWidth="1"/>
    <col min="7202" max="7202" width="6.75" style="244" customWidth="1"/>
    <col min="7203" max="7203" width="7.125" style="244" bestFit="1" customWidth="1"/>
    <col min="7204" max="7204" width="2.625" style="244" customWidth="1"/>
    <col min="7205" max="7205" width="3" style="244" bestFit="1" customWidth="1"/>
    <col min="7206" max="7206" width="4.625" style="244" customWidth="1"/>
    <col min="7207" max="7207" width="3.875" style="244" bestFit="1" customWidth="1"/>
    <col min="7208" max="7208" width="7.125" style="244" bestFit="1" customWidth="1"/>
    <col min="7209" max="7209" width="2.625" style="244" bestFit="1" customWidth="1"/>
    <col min="7210" max="7210" width="3.5" style="244" customWidth="1"/>
    <col min="7211" max="7211" width="2.375" style="244" customWidth="1"/>
    <col min="7212" max="7212" width="14.125" style="244" customWidth="1"/>
    <col min="7213" max="7213" width="2" style="244" customWidth="1"/>
    <col min="7214" max="7214" width="14.5" style="244" customWidth="1"/>
    <col min="7215" max="7215" width="2.375" style="244" customWidth="1"/>
    <col min="7216" max="7425" width="9" style="244"/>
    <col min="7426" max="7426" width="2" style="244" customWidth="1"/>
    <col min="7427" max="7427" width="3" style="244" customWidth="1"/>
    <col min="7428" max="7428" width="2.125" style="244" customWidth="1"/>
    <col min="7429" max="7429" width="10.125" style="244" customWidth="1"/>
    <col min="7430" max="7430" width="2.5" style="244" customWidth="1"/>
    <col min="7431" max="7431" width="8.25" style="244" customWidth="1"/>
    <col min="7432" max="7432" width="3.625" style="244" customWidth="1"/>
    <col min="7433" max="7433" width="7.25" style="244" customWidth="1"/>
    <col min="7434" max="7434" width="8.625" style="244" customWidth="1"/>
    <col min="7435" max="7436" width="2.5" style="244" customWidth="1"/>
    <col min="7437" max="7437" width="6" style="244" customWidth="1"/>
    <col min="7438" max="7438" width="2" style="244" customWidth="1"/>
    <col min="7439" max="7439" width="6.75" style="244" customWidth="1"/>
    <col min="7440" max="7440" width="2.125" style="244" customWidth="1"/>
    <col min="7441" max="7441" width="3.375" style="244" customWidth="1"/>
    <col min="7442" max="7442" width="3.75" style="244" customWidth="1"/>
    <col min="7443" max="7443" width="5.25" style="244" customWidth="1"/>
    <col min="7444" max="7444" width="8" style="244" bestFit="1" customWidth="1"/>
    <col min="7445" max="7445" width="7.125" style="244" bestFit="1" customWidth="1"/>
    <col min="7446" max="7446" width="8.5" style="244" bestFit="1" customWidth="1"/>
    <col min="7447" max="7447" width="3.5" style="244" customWidth="1"/>
    <col min="7448" max="7448" width="4.5" style="244" customWidth="1"/>
    <col min="7449" max="7449" width="10.75" style="244" customWidth="1"/>
    <col min="7450" max="7450" width="7.125" style="244" bestFit="1" customWidth="1"/>
    <col min="7451" max="7451" width="4.625" style="244" customWidth="1"/>
    <col min="7452" max="7452" width="4.125" style="244" customWidth="1"/>
    <col min="7453" max="7453" width="7.25" style="244" customWidth="1"/>
    <col min="7454" max="7454" width="7.125" style="244" bestFit="1" customWidth="1"/>
    <col min="7455" max="7455" width="6.875" style="244" customWidth="1"/>
    <col min="7456" max="7457" width="3" style="244" customWidth="1"/>
    <col min="7458" max="7458" width="6.75" style="244" customWidth="1"/>
    <col min="7459" max="7459" width="7.125" style="244" bestFit="1" customWidth="1"/>
    <col min="7460" max="7460" width="2.625" style="244" customWidth="1"/>
    <col min="7461" max="7461" width="3" style="244" bestFit="1" customWidth="1"/>
    <col min="7462" max="7462" width="4.625" style="244" customWidth="1"/>
    <col min="7463" max="7463" width="3.875" style="244" bestFit="1" customWidth="1"/>
    <col min="7464" max="7464" width="7.125" style="244" bestFit="1" customWidth="1"/>
    <col min="7465" max="7465" width="2.625" style="244" bestFit="1" customWidth="1"/>
    <col min="7466" max="7466" width="3.5" style="244" customWidth="1"/>
    <col min="7467" max="7467" width="2.375" style="244" customWidth="1"/>
    <col min="7468" max="7468" width="14.125" style="244" customWidth="1"/>
    <col min="7469" max="7469" width="2" style="244" customWidth="1"/>
    <col min="7470" max="7470" width="14.5" style="244" customWidth="1"/>
    <col min="7471" max="7471" width="2.375" style="244" customWidth="1"/>
    <col min="7472" max="7681" width="9" style="244"/>
    <col min="7682" max="7682" width="2" style="244" customWidth="1"/>
    <col min="7683" max="7683" width="3" style="244" customWidth="1"/>
    <col min="7684" max="7684" width="2.125" style="244" customWidth="1"/>
    <col min="7685" max="7685" width="10.125" style="244" customWidth="1"/>
    <col min="7686" max="7686" width="2.5" style="244" customWidth="1"/>
    <col min="7687" max="7687" width="8.25" style="244" customWidth="1"/>
    <col min="7688" max="7688" width="3.625" style="244" customWidth="1"/>
    <col min="7689" max="7689" width="7.25" style="244" customWidth="1"/>
    <col min="7690" max="7690" width="8.625" style="244" customWidth="1"/>
    <col min="7691" max="7692" width="2.5" style="244" customWidth="1"/>
    <col min="7693" max="7693" width="6" style="244" customWidth="1"/>
    <col min="7694" max="7694" width="2" style="244" customWidth="1"/>
    <col min="7695" max="7695" width="6.75" style="244" customWidth="1"/>
    <col min="7696" max="7696" width="2.125" style="244" customWidth="1"/>
    <col min="7697" max="7697" width="3.375" style="244" customWidth="1"/>
    <col min="7698" max="7698" width="3.75" style="244" customWidth="1"/>
    <col min="7699" max="7699" width="5.25" style="244" customWidth="1"/>
    <col min="7700" max="7700" width="8" style="244" bestFit="1" customWidth="1"/>
    <col min="7701" max="7701" width="7.125" style="244" bestFit="1" customWidth="1"/>
    <col min="7702" max="7702" width="8.5" style="244" bestFit="1" customWidth="1"/>
    <col min="7703" max="7703" width="3.5" style="244" customWidth="1"/>
    <col min="7704" max="7704" width="4.5" style="244" customWidth="1"/>
    <col min="7705" max="7705" width="10.75" style="244" customWidth="1"/>
    <col min="7706" max="7706" width="7.125" style="244" bestFit="1" customWidth="1"/>
    <col min="7707" max="7707" width="4.625" style="244" customWidth="1"/>
    <col min="7708" max="7708" width="4.125" style="244" customWidth="1"/>
    <col min="7709" max="7709" width="7.25" style="244" customWidth="1"/>
    <col min="7710" max="7710" width="7.125" style="244" bestFit="1" customWidth="1"/>
    <col min="7711" max="7711" width="6.875" style="244" customWidth="1"/>
    <col min="7712" max="7713" width="3" style="244" customWidth="1"/>
    <col min="7714" max="7714" width="6.75" style="244" customWidth="1"/>
    <col min="7715" max="7715" width="7.125" style="244" bestFit="1" customWidth="1"/>
    <col min="7716" max="7716" width="2.625" style="244" customWidth="1"/>
    <col min="7717" max="7717" width="3" style="244" bestFit="1" customWidth="1"/>
    <col min="7718" max="7718" width="4.625" style="244" customWidth="1"/>
    <col min="7719" max="7719" width="3.875" style="244" bestFit="1" customWidth="1"/>
    <col min="7720" max="7720" width="7.125" style="244" bestFit="1" customWidth="1"/>
    <col min="7721" max="7721" width="2.625" style="244" bestFit="1" customWidth="1"/>
    <col min="7722" max="7722" width="3.5" style="244" customWidth="1"/>
    <col min="7723" max="7723" width="2.375" style="244" customWidth="1"/>
    <col min="7724" max="7724" width="14.125" style="244" customWidth="1"/>
    <col min="7725" max="7725" width="2" style="244" customWidth="1"/>
    <col min="7726" max="7726" width="14.5" style="244" customWidth="1"/>
    <col min="7727" max="7727" width="2.375" style="244" customWidth="1"/>
    <col min="7728" max="7937" width="9" style="244"/>
    <col min="7938" max="7938" width="2" style="244" customWidth="1"/>
    <col min="7939" max="7939" width="3" style="244" customWidth="1"/>
    <col min="7940" max="7940" width="2.125" style="244" customWidth="1"/>
    <col min="7941" max="7941" width="10.125" style="244" customWidth="1"/>
    <col min="7942" max="7942" width="2.5" style="244" customWidth="1"/>
    <col min="7943" max="7943" width="8.25" style="244" customWidth="1"/>
    <col min="7944" max="7944" width="3.625" style="244" customWidth="1"/>
    <col min="7945" max="7945" width="7.25" style="244" customWidth="1"/>
    <col min="7946" max="7946" width="8.625" style="244" customWidth="1"/>
    <col min="7947" max="7948" width="2.5" style="244" customWidth="1"/>
    <col min="7949" max="7949" width="6" style="244" customWidth="1"/>
    <col min="7950" max="7950" width="2" style="244" customWidth="1"/>
    <col min="7951" max="7951" width="6.75" style="244" customWidth="1"/>
    <col min="7952" max="7952" width="2.125" style="244" customWidth="1"/>
    <col min="7953" max="7953" width="3.375" style="244" customWidth="1"/>
    <col min="7954" max="7954" width="3.75" style="244" customWidth="1"/>
    <col min="7955" max="7955" width="5.25" style="244" customWidth="1"/>
    <col min="7956" max="7956" width="8" style="244" bestFit="1" customWidth="1"/>
    <col min="7957" max="7957" width="7.125" style="244" bestFit="1" customWidth="1"/>
    <col min="7958" max="7958" width="8.5" style="244" bestFit="1" customWidth="1"/>
    <col min="7959" max="7959" width="3.5" style="244" customWidth="1"/>
    <col min="7960" max="7960" width="4.5" style="244" customWidth="1"/>
    <col min="7961" max="7961" width="10.75" style="244" customWidth="1"/>
    <col min="7962" max="7962" width="7.125" style="244" bestFit="1" customWidth="1"/>
    <col min="7963" max="7963" width="4.625" style="244" customWidth="1"/>
    <col min="7964" max="7964" width="4.125" style="244" customWidth="1"/>
    <col min="7965" max="7965" width="7.25" style="244" customWidth="1"/>
    <col min="7966" max="7966" width="7.125" style="244" bestFit="1" customWidth="1"/>
    <col min="7967" max="7967" width="6.875" style="244" customWidth="1"/>
    <col min="7968" max="7969" width="3" style="244" customWidth="1"/>
    <col min="7970" max="7970" width="6.75" style="244" customWidth="1"/>
    <col min="7971" max="7971" width="7.125" style="244" bestFit="1" customWidth="1"/>
    <col min="7972" max="7972" width="2.625" style="244" customWidth="1"/>
    <col min="7973" max="7973" width="3" style="244" bestFit="1" customWidth="1"/>
    <col min="7974" max="7974" width="4.625" style="244" customWidth="1"/>
    <col min="7975" max="7975" width="3.875" style="244" bestFit="1" customWidth="1"/>
    <col min="7976" max="7976" width="7.125" style="244" bestFit="1" customWidth="1"/>
    <col min="7977" max="7977" width="2.625" style="244" bestFit="1" customWidth="1"/>
    <col min="7978" max="7978" width="3.5" style="244" customWidth="1"/>
    <col min="7979" max="7979" width="2.375" style="244" customWidth="1"/>
    <col min="7980" max="7980" width="14.125" style="244" customWidth="1"/>
    <col min="7981" max="7981" width="2" style="244" customWidth="1"/>
    <col min="7982" max="7982" width="14.5" style="244" customWidth="1"/>
    <col min="7983" max="7983" width="2.375" style="244" customWidth="1"/>
    <col min="7984" max="8193" width="9" style="244"/>
    <col min="8194" max="8194" width="2" style="244" customWidth="1"/>
    <col min="8195" max="8195" width="3" style="244" customWidth="1"/>
    <col min="8196" max="8196" width="2.125" style="244" customWidth="1"/>
    <col min="8197" max="8197" width="10.125" style="244" customWidth="1"/>
    <col min="8198" max="8198" width="2.5" style="244" customWidth="1"/>
    <col min="8199" max="8199" width="8.25" style="244" customWidth="1"/>
    <col min="8200" max="8200" width="3.625" style="244" customWidth="1"/>
    <col min="8201" max="8201" width="7.25" style="244" customWidth="1"/>
    <col min="8202" max="8202" width="8.625" style="244" customWidth="1"/>
    <col min="8203" max="8204" width="2.5" style="244" customWidth="1"/>
    <col min="8205" max="8205" width="6" style="244" customWidth="1"/>
    <col min="8206" max="8206" width="2" style="244" customWidth="1"/>
    <col min="8207" max="8207" width="6.75" style="244" customWidth="1"/>
    <col min="8208" max="8208" width="2.125" style="244" customWidth="1"/>
    <col min="8209" max="8209" width="3.375" style="244" customWidth="1"/>
    <col min="8210" max="8210" width="3.75" style="244" customWidth="1"/>
    <col min="8211" max="8211" width="5.25" style="244" customWidth="1"/>
    <col min="8212" max="8212" width="8" style="244" bestFit="1" customWidth="1"/>
    <col min="8213" max="8213" width="7.125" style="244" bestFit="1" customWidth="1"/>
    <col min="8214" max="8214" width="8.5" style="244" bestFit="1" customWidth="1"/>
    <col min="8215" max="8215" width="3.5" style="244" customWidth="1"/>
    <col min="8216" max="8216" width="4.5" style="244" customWidth="1"/>
    <col min="8217" max="8217" width="10.75" style="244" customWidth="1"/>
    <col min="8218" max="8218" width="7.125" style="244" bestFit="1" customWidth="1"/>
    <col min="8219" max="8219" width="4.625" style="244" customWidth="1"/>
    <col min="8220" max="8220" width="4.125" style="244" customWidth="1"/>
    <col min="8221" max="8221" width="7.25" style="244" customWidth="1"/>
    <col min="8222" max="8222" width="7.125" style="244" bestFit="1" customWidth="1"/>
    <col min="8223" max="8223" width="6.875" style="244" customWidth="1"/>
    <col min="8224" max="8225" width="3" style="244" customWidth="1"/>
    <col min="8226" max="8226" width="6.75" style="244" customWidth="1"/>
    <col min="8227" max="8227" width="7.125" style="244" bestFit="1" customWidth="1"/>
    <col min="8228" max="8228" width="2.625" style="244" customWidth="1"/>
    <col min="8229" max="8229" width="3" style="244" bestFit="1" customWidth="1"/>
    <col min="8230" max="8230" width="4.625" style="244" customWidth="1"/>
    <col min="8231" max="8231" width="3.875" style="244" bestFit="1" customWidth="1"/>
    <col min="8232" max="8232" width="7.125" style="244" bestFit="1" customWidth="1"/>
    <col min="8233" max="8233" width="2.625" style="244" bestFit="1" customWidth="1"/>
    <col min="8234" max="8234" width="3.5" style="244" customWidth="1"/>
    <col min="8235" max="8235" width="2.375" style="244" customWidth="1"/>
    <col min="8236" max="8236" width="14.125" style="244" customWidth="1"/>
    <col min="8237" max="8237" width="2" style="244" customWidth="1"/>
    <col min="8238" max="8238" width="14.5" style="244" customWidth="1"/>
    <col min="8239" max="8239" width="2.375" style="244" customWidth="1"/>
    <col min="8240" max="8449" width="9" style="244"/>
    <col min="8450" max="8450" width="2" style="244" customWidth="1"/>
    <col min="8451" max="8451" width="3" style="244" customWidth="1"/>
    <col min="8452" max="8452" width="2.125" style="244" customWidth="1"/>
    <col min="8453" max="8453" width="10.125" style="244" customWidth="1"/>
    <col min="8454" max="8454" width="2.5" style="244" customWidth="1"/>
    <col min="8455" max="8455" width="8.25" style="244" customWidth="1"/>
    <col min="8456" max="8456" width="3.625" style="244" customWidth="1"/>
    <col min="8457" max="8457" width="7.25" style="244" customWidth="1"/>
    <col min="8458" max="8458" width="8.625" style="244" customWidth="1"/>
    <col min="8459" max="8460" width="2.5" style="244" customWidth="1"/>
    <col min="8461" max="8461" width="6" style="244" customWidth="1"/>
    <col min="8462" max="8462" width="2" style="244" customWidth="1"/>
    <col min="8463" max="8463" width="6.75" style="244" customWidth="1"/>
    <col min="8464" max="8464" width="2.125" style="244" customWidth="1"/>
    <col min="8465" max="8465" width="3.375" style="244" customWidth="1"/>
    <col min="8466" max="8466" width="3.75" style="244" customWidth="1"/>
    <col min="8467" max="8467" width="5.25" style="244" customWidth="1"/>
    <col min="8468" max="8468" width="8" style="244" bestFit="1" customWidth="1"/>
    <col min="8469" max="8469" width="7.125" style="244" bestFit="1" customWidth="1"/>
    <col min="8470" max="8470" width="8.5" style="244" bestFit="1" customWidth="1"/>
    <col min="8471" max="8471" width="3.5" style="244" customWidth="1"/>
    <col min="8472" max="8472" width="4.5" style="244" customWidth="1"/>
    <col min="8473" max="8473" width="10.75" style="244" customWidth="1"/>
    <col min="8474" max="8474" width="7.125" style="244" bestFit="1" customWidth="1"/>
    <col min="8475" max="8475" width="4.625" style="244" customWidth="1"/>
    <col min="8476" max="8476" width="4.125" style="244" customWidth="1"/>
    <col min="8477" max="8477" width="7.25" style="244" customWidth="1"/>
    <col min="8478" max="8478" width="7.125" style="244" bestFit="1" customWidth="1"/>
    <col min="8479" max="8479" width="6.875" style="244" customWidth="1"/>
    <col min="8480" max="8481" width="3" style="244" customWidth="1"/>
    <col min="8482" max="8482" width="6.75" style="244" customWidth="1"/>
    <col min="8483" max="8483" width="7.125" style="244" bestFit="1" customWidth="1"/>
    <col min="8484" max="8484" width="2.625" style="244" customWidth="1"/>
    <col min="8485" max="8485" width="3" style="244" bestFit="1" customWidth="1"/>
    <col min="8486" max="8486" width="4.625" style="244" customWidth="1"/>
    <col min="8487" max="8487" width="3.875" style="244" bestFit="1" customWidth="1"/>
    <col min="8488" max="8488" width="7.125" style="244" bestFit="1" customWidth="1"/>
    <col min="8489" max="8489" width="2.625" style="244" bestFit="1" customWidth="1"/>
    <col min="8490" max="8490" width="3.5" style="244" customWidth="1"/>
    <col min="8491" max="8491" width="2.375" style="244" customWidth="1"/>
    <col min="8492" max="8492" width="14.125" style="244" customWidth="1"/>
    <col min="8493" max="8493" width="2" style="244" customWidth="1"/>
    <col min="8494" max="8494" width="14.5" style="244" customWidth="1"/>
    <col min="8495" max="8495" width="2.375" style="244" customWidth="1"/>
    <col min="8496" max="8705" width="9" style="244"/>
    <col min="8706" max="8706" width="2" style="244" customWidth="1"/>
    <col min="8707" max="8707" width="3" style="244" customWidth="1"/>
    <col min="8708" max="8708" width="2.125" style="244" customWidth="1"/>
    <col min="8709" max="8709" width="10.125" style="244" customWidth="1"/>
    <col min="8710" max="8710" width="2.5" style="244" customWidth="1"/>
    <col min="8711" max="8711" width="8.25" style="244" customWidth="1"/>
    <col min="8712" max="8712" width="3.625" style="244" customWidth="1"/>
    <col min="8713" max="8713" width="7.25" style="244" customWidth="1"/>
    <col min="8714" max="8714" width="8.625" style="244" customWidth="1"/>
    <col min="8715" max="8716" width="2.5" style="244" customWidth="1"/>
    <col min="8717" max="8717" width="6" style="244" customWidth="1"/>
    <col min="8718" max="8718" width="2" style="244" customWidth="1"/>
    <col min="8719" max="8719" width="6.75" style="244" customWidth="1"/>
    <col min="8720" max="8720" width="2.125" style="244" customWidth="1"/>
    <col min="8721" max="8721" width="3.375" style="244" customWidth="1"/>
    <col min="8722" max="8722" width="3.75" style="244" customWidth="1"/>
    <col min="8723" max="8723" width="5.25" style="244" customWidth="1"/>
    <col min="8724" max="8724" width="8" style="244" bestFit="1" customWidth="1"/>
    <col min="8725" max="8725" width="7.125" style="244" bestFit="1" customWidth="1"/>
    <col min="8726" max="8726" width="8.5" style="244" bestFit="1" customWidth="1"/>
    <col min="8727" max="8727" width="3.5" style="244" customWidth="1"/>
    <col min="8728" max="8728" width="4.5" style="244" customWidth="1"/>
    <col min="8729" max="8729" width="10.75" style="244" customWidth="1"/>
    <col min="8730" max="8730" width="7.125" style="244" bestFit="1" customWidth="1"/>
    <col min="8731" max="8731" width="4.625" style="244" customWidth="1"/>
    <col min="8732" max="8732" width="4.125" style="244" customWidth="1"/>
    <col min="8733" max="8733" width="7.25" style="244" customWidth="1"/>
    <col min="8734" max="8734" width="7.125" style="244" bestFit="1" customWidth="1"/>
    <col min="8735" max="8735" width="6.875" style="244" customWidth="1"/>
    <col min="8736" max="8737" width="3" style="244" customWidth="1"/>
    <col min="8738" max="8738" width="6.75" style="244" customWidth="1"/>
    <col min="8739" max="8739" width="7.125" style="244" bestFit="1" customWidth="1"/>
    <col min="8740" max="8740" width="2.625" style="244" customWidth="1"/>
    <col min="8741" max="8741" width="3" style="244" bestFit="1" customWidth="1"/>
    <col min="8742" max="8742" width="4.625" style="244" customWidth="1"/>
    <col min="8743" max="8743" width="3.875" style="244" bestFit="1" customWidth="1"/>
    <col min="8744" max="8744" width="7.125" style="244" bestFit="1" customWidth="1"/>
    <col min="8745" max="8745" width="2.625" style="244" bestFit="1" customWidth="1"/>
    <col min="8746" max="8746" width="3.5" style="244" customWidth="1"/>
    <col min="8747" max="8747" width="2.375" style="244" customWidth="1"/>
    <col min="8748" max="8748" width="14.125" style="244" customWidth="1"/>
    <col min="8749" max="8749" width="2" style="244" customWidth="1"/>
    <col min="8750" max="8750" width="14.5" style="244" customWidth="1"/>
    <col min="8751" max="8751" width="2.375" style="244" customWidth="1"/>
    <col min="8752" max="8961" width="9" style="244"/>
    <col min="8962" max="8962" width="2" style="244" customWidth="1"/>
    <col min="8963" max="8963" width="3" style="244" customWidth="1"/>
    <col min="8964" max="8964" width="2.125" style="244" customWidth="1"/>
    <col min="8965" max="8965" width="10.125" style="244" customWidth="1"/>
    <col min="8966" max="8966" width="2.5" style="244" customWidth="1"/>
    <col min="8967" max="8967" width="8.25" style="244" customWidth="1"/>
    <col min="8968" max="8968" width="3.625" style="244" customWidth="1"/>
    <col min="8969" max="8969" width="7.25" style="244" customWidth="1"/>
    <col min="8970" max="8970" width="8.625" style="244" customWidth="1"/>
    <col min="8971" max="8972" width="2.5" style="244" customWidth="1"/>
    <col min="8973" max="8973" width="6" style="244" customWidth="1"/>
    <col min="8974" max="8974" width="2" style="244" customWidth="1"/>
    <col min="8975" max="8975" width="6.75" style="244" customWidth="1"/>
    <col min="8976" max="8976" width="2.125" style="244" customWidth="1"/>
    <col min="8977" max="8977" width="3.375" style="244" customWidth="1"/>
    <col min="8978" max="8978" width="3.75" style="244" customWidth="1"/>
    <col min="8979" max="8979" width="5.25" style="244" customWidth="1"/>
    <col min="8980" max="8980" width="8" style="244" bestFit="1" customWidth="1"/>
    <col min="8981" max="8981" width="7.125" style="244" bestFit="1" customWidth="1"/>
    <col min="8982" max="8982" width="8.5" style="244" bestFit="1" customWidth="1"/>
    <col min="8983" max="8983" width="3.5" style="244" customWidth="1"/>
    <col min="8984" max="8984" width="4.5" style="244" customWidth="1"/>
    <col min="8985" max="8985" width="10.75" style="244" customWidth="1"/>
    <col min="8986" max="8986" width="7.125" style="244" bestFit="1" customWidth="1"/>
    <col min="8987" max="8987" width="4.625" style="244" customWidth="1"/>
    <col min="8988" max="8988" width="4.125" style="244" customWidth="1"/>
    <col min="8989" max="8989" width="7.25" style="244" customWidth="1"/>
    <col min="8990" max="8990" width="7.125" style="244" bestFit="1" customWidth="1"/>
    <col min="8991" max="8991" width="6.875" style="244" customWidth="1"/>
    <col min="8992" max="8993" width="3" style="244" customWidth="1"/>
    <col min="8994" max="8994" width="6.75" style="244" customWidth="1"/>
    <col min="8995" max="8995" width="7.125" style="244" bestFit="1" customWidth="1"/>
    <col min="8996" max="8996" width="2.625" style="244" customWidth="1"/>
    <col min="8997" max="8997" width="3" style="244" bestFit="1" customWidth="1"/>
    <col min="8998" max="8998" width="4.625" style="244" customWidth="1"/>
    <col min="8999" max="8999" width="3.875" style="244" bestFit="1" customWidth="1"/>
    <col min="9000" max="9000" width="7.125" style="244" bestFit="1" customWidth="1"/>
    <col min="9001" max="9001" width="2.625" style="244" bestFit="1" customWidth="1"/>
    <col min="9002" max="9002" width="3.5" style="244" customWidth="1"/>
    <col min="9003" max="9003" width="2.375" style="244" customWidth="1"/>
    <col min="9004" max="9004" width="14.125" style="244" customWidth="1"/>
    <col min="9005" max="9005" width="2" style="244" customWidth="1"/>
    <col min="9006" max="9006" width="14.5" style="244" customWidth="1"/>
    <col min="9007" max="9007" width="2.375" style="244" customWidth="1"/>
    <col min="9008" max="9217" width="9" style="244"/>
    <col min="9218" max="9218" width="2" style="244" customWidth="1"/>
    <col min="9219" max="9219" width="3" style="244" customWidth="1"/>
    <col min="9220" max="9220" width="2.125" style="244" customWidth="1"/>
    <col min="9221" max="9221" width="10.125" style="244" customWidth="1"/>
    <col min="9222" max="9222" width="2.5" style="244" customWidth="1"/>
    <col min="9223" max="9223" width="8.25" style="244" customWidth="1"/>
    <col min="9224" max="9224" width="3.625" style="244" customWidth="1"/>
    <col min="9225" max="9225" width="7.25" style="244" customWidth="1"/>
    <col min="9226" max="9226" width="8.625" style="244" customWidth="1"/>
    <col min="9227" max="9228" width="2.5" style="244" customWidth="1"/>
    <col min="9229" max="9229" width="6" style="244" customWidth="1"/>
    <col min="9230" max="9230" width="2" style="244" customWidth="1"/>
    <col min="9231" max="9231" width="6.75" style="244" customWidth="1"/>
    <col min="9232" max="9232" width="2.125" style="244" customWidth="1"/>
    <col min="9233" max="9233" width="3.375" style="244" customWidth="1"/>
    <col min="9234" max="9234" width="3.75" style="244" customWidth="1"/>
    <col min="9235" max="9235" width="5.25" style="244" customWidth="1"/>
    <col min="9236" max="9236" width="8" style="244" bestFit="1" customWidth="1"/>
    <col min="9237" max="9237" width="7.125" style="244" bestFit="1" customWidth="1"/>
    <col min="9238" max="9238" width="8.5" style="244" bestFit="1" customWidth="1"/>
    <col min="9239" max="9239" width="3.5" style="244" customWidth="1"/>
    <col min="9240" max="9240" width="4.5" style="244" customWidth="1"/>
    <col min="9241" max="9241" width="10.75" style="244" customWidth="1"/>
    <col min="9242" max="9242" width="7.125" style="244" bestFit="1" customWidth="1"/>
    <col min="9243" max="9243" width="4.625" style="244" customWidth="1"/>
    <col min="9244" max="9244" width="4.125" style="244" customWidth="1"/>
    <col min="9245" max="9245" width="7.25" style="244" customWidth="1"/>
    <col min="9246" max="9246" width="7.125" style="244" bestFit="1" customWidth="1"/>
    <col min="9247" max="9247" width="6.875" style="244" customWidth="1"/>
    <col min="9248" max="9249" width="3" style="244" customWidth="1"/>
    <col min="9250" max="9250" width="6.75" style="244" customWidth="1"/>
    <col min="9251" max="9251" width="7.125" style="244" bestFit="1" customWidth="1"/>
    <col min="9252" max="9252" width="2.625" style="244" customWidth="1"/>
    <col min="9253" max="9253" width="3" style="244" bestFit="1" customWidth="1"/>
    <col min="9254" max="9254" width="4.625" style="244" customWidth="1"/>
    <col min="9255" max="9255" width="3.875" style="244" bestFit="1" customWidth="1"/>
    <col min="9256" max="9256" width="7.125" style="244" bestFit="1" customWidth="1"/>
    <col min="9257" max="9257" width="2.625" style="244" bestFit="1" customWidth="1"/>
    <col min="9258" max="9258" width="3.5" style="244" customWidth="1"/>
    <col min="9259" max="9259" width="2.375" style="244" customWidth="1"/>
    <col min="9260" max="9260" width="14.125" style="244" customWidth="1"/>
    <col min="9261" max="9261" width="2" style="244" customWidth="1"/>
    <col min="9262" max="9262" width="14.5" style="244" customWidth="1"/>
    <col min="9263" max="9263" width="2.375" style="244" customWidth="1"/>
    <col min="9264" max="9473" width="9" style="244"/>
    <col min="9474" max="9474" width="2" style="244" customWidth="1"/>
    <col min="9475" max="9475" width="3" style="244" customWidth="1"/>
    <col min="9476" max="9476" width="2.125" style="244" customWidth="1"/>
    <col min="9477" max="9477" width="10.125" style="244" customWidth="1"/>
    <col min="9478" max="9478" width="2.5" style="244" customWidth="1"/>
    <col min="9479" max="9479" width="8.25" style="244" customWidth="1"/>
    <col min="9480" max="9480" width="3.625" style="244" customWidth="1"/>
    <col min="9481" max="9481" width="7.25" style="244" customWidth="1"/>
    <col min="9482" max="9482" width="8.625" style="244" customWidth="1"/>
    <col min="9483" max="9484" width="2.5" style="244" customWidth="1"/>
    <col min="9485" max="9485" width="6" style="244" customWidth="1"/>
    <col min="9486" max="9486" width="2" style="244" customWidth="1"/>
    <col min="9487" max="9487" width="6.75" style="244" customWidth="1"/>
    <col min="9488" max="9488" width="2.125" style="244" customWidth="1"/>
    <col min="9489" max="9489" width="3.375" style="244" customWidth="1"/>
    <col min="9490" max="9490" width="3.75" style="244" customWidth="1"/>
    <col min="9491" max="9491" width="5.25" style="244" customWidth="1"/>
    <col min="9492" max="9492" width="8" style="244" bestFit="1" customWidth="1"/>
    <col min="9493" max="9493" width="7.125" style="244" bestFit="1" customWidth="1"/>
    <col min="9494" max="9494" width="8.5" style="244" bestFit="1" customWidth="1"/>
    <col min="9495" max="9495" width="3.5" style="244" customWidth="1"/>
    <col min="9496" max="9496" width="4.5" style="244" customWidth="1"/>
    <col min="9497" max="9497" width="10.75" style="244" customWidth="1"/>
    <col min="9498" max="9498" width="7.125" style="244" bestFit="1" customWidth="1"/>
    <col min="9499" max="9499" width="4.625" style="244" customWidth="1"/>
    <col min="9500" max="9500" width="4.125" style="244" customWidth="1"/>
    <col min="9501" max="9501" width="7.25" style="244" customWidth="1"/>
    <col min="9502" max="9502" width="7.125" style="244" bestFit="1" customWidth="1"/>
    <col min="9503" max="9503" width="6.875" style="244" customWidth="1"/>
    <col min="9504" max="9505" width="3" style="244" customWidth="1"/>
    <col min="9506" max="9506" width="6.75" style="244" customWidth="1"/>
    <col min="9507" max="9507" width="7.125" style="244" bestFit="1" customWidth="1"/>
    <col min="9508" max="9508" width="2.625" style="244" customWidth="1"/>
    <col min="9509" max="9509" width="3" style="244" bestFit="1" customWidth="1"/>
    <col min="9510" max="9510" width="4.625" style="244" customWidth="1"/>
    <col min="9511" max="9511" width="3.875" style="244" bestFit="1" customWidth="1"/>
    <col min="9512" max="9512" width="7.125" style="244" bestFit="1" customWidth="1"/>
    <col min="9513" max="9513" width="2.625" style="244" bestFit="1" customWidth="1"/>
    <col min="9514" max="9514" width="3.5" style="244" customWidth="1"/>
    <col min="9515" max="9515" width="2.375" style="244" customWidth="1"/>
    <col min="9516" max="9516" width="14.125" style="244" customWidth="1"/>
    <col min="9517" max="9517" width="2" style="244" customWidth="1"/>
    <col min="9518" max="9518" width="14.5" style="244" customWidth="1"/>
    <col min="9519" max="9519" width="2.375" style="244" customWidth="1"/>
    <col min="9520" max="9729" width="9" style="244"/>
    <col min="9730" max="9730" width="2" style="244" customWidth="1"/>
    <col min="9731" max="9731" width="3" style="244" customWidth="1"/>
    <col min="9732" max="9732" width="2.125" style="244" customWidth="1"/>
    <col min="9733" max="9733" width="10.125" style="244" customWidth="1"/>
    <col min="9734" max="9734" width="2.5" style="244" customWidth="1"/>
    <col min="9735" max="9735" width="8.25" style="244" customWidth="1"/>
    <col min="9736" max="9736" width="3.625" style="244" customWidth="1"/>
    <col min="9737" max="9737" width="7.25" style="244" customWidth="1"/>
    <col min="9738" max="9738" width="8.625" style="244" customWidth="1"/>
    <col min="9739" max="9740" width="2.5" style="244" customWidth="1"/>
    <col min="9741" max="9741" width="6" style="244" customWidth="1"/>
    <col min="9742" max="9742" width="2" style="244" customWidth="1"/>
    <col min="9743" max="9743" width="6.75" style="244" customWidth="1"/>
    <col min="9744" max="9744" width="2.125" style="244" customWidth="1"/>
    <col min="9745" max="9745" width="3.375" style="244" customWidth="1"/>
    <col min="9746" max="9746" width="3.75" style="244" customWidth="1"/>
    <col min="9747" max="9747" width="5.25" style="244" customWidth="1"/>
    <col min="9748" max="9748" width="8" style="244" bestFit="1" customWidth="1"/>
    <col min="9749" max="9749" width="7.125" style="244" bestFit="1" customWidth="1"/>
    <col min="9750" max="9750" width="8.5" style="244" bestFit="1" customWidth="1"/>
    <col min="9751" max="9751" width="3.5" style="244" customWidth="1"/>
    <col min="9752" max="9752" width="4.5" style="244" customWidth="1"/>
    <col min="9753" max="9753" width="10.75" style="244" customWidth="1"/>
    <col min="9754" max="9754" width="7.125" style="244" bestFit="1" customWidth="1"/>
    <col min="9755" max="9755" width="4.625" style="244" customWidth="1"/>
    <col min="9756" max="9756" width="4.125" style="244" customWidth="1"/>
    <col min="9757" max="9757" width="7.25" style="244" customWidth="1"/>
    <col min="9758" max="9758" width="7.125" style="244" bestFit="1" customWidth="1"/>
    <col min="9759" max="9759" width="6.875" style="244" customWidth="1"/>
    <col min="9760" max="9761" width="3" style="244" customWidth="1"/>
    <col min="9762" max="9762" width="6.75" style="244" customWidth="1"/>
    <col min="9763" max="9763" width="7.125" style="244" bestFit="1" customWidth="1"/>
    <col min="9764" max="9764" width="2.625" style="244" customWidth="1"/>
    <col min="9765" max="9765" width="3" style="244" bestFit="1" customWidth="1"/>
    <col min="9766" max="9766" width="4.625" style="244" customWidth="1"/>
    <col min="9767" max="9767" width="3.875" style="244" bestFit="1" customWidth="1"/>
    <col min="9768" max="9768" width="7.125" style="244" bestFit="1" customWidth="1"/>
    <col min="9769" max="9769" width="2.625" style="244" bestFit="1" customWidth="1"/>
    <col min="9770" max="9770" width="3.5" style="244" customWidth="1"/>
    <col min="9771" max="9771" width="2.375" style="244" customWidth="1"/>
    <col min="9772" max="9772" width="14.125" style="244" customWidth="1"/>
    <col min="9773" max="9773" width="2" style="244" customWidth="1"/>
    <col min="9774" max="9774" width="14.5" style="244" customWidth="1"/>
    <col min="9775" max="9775" width="2.375" style="244" customWidth="1"/>
    <col min="9776" max="9985" width="9" style="244"/>
    <col min="9986" max="9986" width="2" style="244" customWidth="1"/>
    <col min="9987" max="9987" width="3" style="244" customWidth="1"/>
    <col min="9988" max="9988" width="2.125" style="244" customWidth="1"/>
    <col min="9989" max="9989" width="10.125" style="244" customWidth="1"/>
    <col min="9990" max="9990" width="2.5" style="244" customWidth="1"/>
    <col min="9991" max="9991" width="8.25" style="244" customWidth="1"/>
    <col min="9992" max="9992" width="3.625" style="244" customWidth="1"/>
    <col min="9993" max="9993" width="7.25" style="244" customWidth="1"/>
    <col min="9994" max="9994" width="8.625" style="244" customWidth="1"/>
    <col min="9995" max="9996" width="2.5" style="244" customWidth="1"/>
    <col min="9997" max="9997" width="6" style="244" customWidth="1"/>
    <col min="9998" max="9998" width="2" style="244" customWidth="1"/>
    <col min="9999" max="9999" width="6.75" style="244" customWidth="1"/>
    <col min="10000" max="10000" width="2.125" style="244" customWidth="1"/>
    <col min="10001" max="10001" width="3.375" style="244" customWidth="1"/>
    <col min="10002" max="10002" width="3.75" style="244" customWidth="1"/>
    <col min="10003" max="10003" width="5.25" style="244" customWidth="1"/>
    <col min="10004" max="10004" width="8" style="244" bestFit="1" customWidth="1"/>
    <col min="10005" max="10005" width="7.125" style="244" bestFit="1" customWidth="1"/>
    <col min="10006" max="10006" width="8.5" style="244" bestFit="1" customWidth="1"/>
    <col min="10007" max="10007" width="3.5" style="244" customWidth="1"/>
    <col min="10008" max="10008" width="4.5" style="244" customWidth="1"/>
    <col min="10009" max="10009" width="10.75" style="244" customWidth="1"/>
    <col min="10010" max="10010" width="7.125" style="244" bestFit="1" customWidth="1"/>
    <col min="10011" max="10011" width="4.625" style="244" customWidth="1"/>
    <col min="10012" max="10012" width="4.125" style="244" customWidth="1"/>
    <col min="10013" max="10013" width="7.25" style="244" customWidth="1"/>
    <col min="10014" max="10014" width="7.125" style="244" bestFit="1" customWidth="1"/>
    <col min="10015" max="10015" width="6.875" style="244" customWidth="1"/>
    <col min="10016" max="10017" width="3" style="244" customWidth="1"/>
    <col min="10018" max="10018" width="6.75" style="244" customWidth="1"/>
    <col min="10019" max="10019" width="7.125" style="244" bestFit="1" customWidth="1"/>
    <col min="10020" max="10020" width="2.625" style="244" customWidth="1"/>
    <col min="10021" max="10021" width="3" style="244" bestFit="1" customWidth="1"/>
    <col min="10022" max="10022" width="4.625" style="244" customWidth="1"/>
    <col min="10023" max="10023" width="3.875" style="244" bestFit="1" customWidth="1"/>
    <col min="10024" max="10024" width="7.125" style="244" bestFit="1" customWidth="1"/>
    <col min="10025" max="10025" width="2.625" style="244" bestFit="1" customWidth="1"/>
    <col min="10026" max="10026" width="3.5" style="244" customWidth="1"/>
    <col min="10027" max="10027" width="2.375" style="244" customWidth="1"/>
    <col min="10028" max="10028" width="14.125" style="244" customWidth="1"/>
    <col min="10029" max="10029" width="2" style="244" customWidth="1"/>
    <col min="10030" max="10030" width="14.5" style="244" customWidth="1"/>
    <col min="10031" max="10031" width="2.375" style="244" customWidth="1"/>
    <col min="10032" max="10241" width="9" style="244"/>
    <col min="10242" max="10242" width="2" style="244" customWidth="1"/>
    <col min="10243" max="10243" width="3" style="244" customWidth="1"/>
    <col min="10244" max="10244" width="2.125" style="244" customWidth="1"/>
    <col min="10245" max="10245" width="10.125" style="244" customWidth="1"/>
    <col min="10246" max="10246" width="2.5" style="244" customWidth="1"/>
    <col min="10247" max="10247" width="8.25" style="244" customWidth="1"/>
    <col min="10248" max="10248" width="3.625" style="244" customWidth="1"/>
    <col min="10249" max="10249" width="7.25" style="244" customWidth="1"/>
    <col min="10250" max="10250" width="8.625" style="244" customWidth="1"/>
    <col min="10251" max="10252" width="2.5" style="244" customWidth="1"/>
    <col min="10253" max="10253" width="6" style="244" customWidth="1"/>
    <col min="10254" max="10254" width="2" style="244" customWidth="1"/>
    <col min="10255" max="10255" width="6.75" style="244" customWidth="1"/>
    <col min="10256" max="10256" width="2.125" style="244" customWidth="1"/>
    <col min="10257" max="10257" width="3.375" style="244" customWidth="1"/>
    <col min="10258" max="10258" width="3.75" style="244" customWidth="1"/>
    <col min="10259" max="10259" width="5.25" style="244" customWidth="1"/>
    <col min="10260" max="10260" width="8" style="244" bestFit="1" customWidth="1"/>
    <col min="10261" max="10261" width="7.125" style="244" bestFit="1" customWidth="1"/>
    <col min="10262" max="10262" width="8.5" style="244" bestFit="1" customWidth="1"/>
    <col min="10263" max="10263" width="3.5" style="244" customWidth="1"/>
    <col min="10264" max="10264" width="4.5" style="244" customWidth="1"/>
    <col min="10265" max="10265" width="10.75" style="244" customWidth="1"/>
    <col min="10266" max="10266" width="7.125" style="244" bestFit="1" customWidth="1"/>
    <col min="10267" max="10267" width="4.625" style="244" customWidth="1"/>
    <col min="10268" max="10268" width="4.125" style="244" customWidth="1"/>
    <col min="10269" max="10269" width="7.25" style="244" customWidth="1"/>
    <col min="10270" max="10270" width="7.125" style="244" bestFit="1" customWidth="1"/>
    <col min="10271" max="10271" width="6.875" style="244" customWidth="1"/>
    <col min="10272" max="10273" width="3" style="244" customWidth="1"/>
    <col min="10274" max="10274" width="6.75" style="244" customWidth="1"/>
    <col min="10275" max="10275" width="7.125" style="244" bestFit="1" customWidth="1"/>
    <col min="10276" max="10276" width="2.625" style="244" customWidth="1"/>
    <col min="10277" max="10277" width="3" style="244" bestFit="1" customWidth="1"/>
    <col min="10278" max="10278" width="4.625" style="244" customWidth="1"/>
    <col min="10279" max="10279" width="3.875" style="244" bestFit="1" customWidth="1"/>
    <col min="10280" max="10280" width="7.125" style="244" bestFit="1" customWidth="1"/>
    <col min="10281" max="10281" width="2.625" style="244" bestFit="1" customWidth="1"/>
    <col min="10282" max="10282" width="3.5" style="244" customWidth="1"/>
    <col min="10283" max="10283" width="2.375" style="244" customWidth="1"/>
    <col min="10284" max="10284" width="14.125" style="244" customWidth="1"/>
    <col min="10285" max="10285" width="2" style="244" customWidth="1"/>
    <col min="10286" max="10286" width="14.5" style="244" customWidth="1"/>
    <col min="10287" max="10287" width="2.375" style="244" customWidth="1"/>
    <col min="10288" max="10497" width="9" style="244"/>
    <col min="10498" max="10498" width="2" style="244" customWidth="1"/>
    <col min="10499" max="10499" width="3" style="244" customWidth="1"/>
    <col min="10500" max="10500" width="2.125" style="244" customWidth="1"/>
    <col min="10501" max="10501" width="10.125" style="244" customWidth="1"/>
    <col min="10502" max="10502" width="2.5" style="244" customWidth="1"/>
    <col min="10503" max="10503" width="8.25" style="244" customWidth="1"/>
    <col min="10504" max="10504" width="3.625" style="244" customWidth="1"/>
    <col min="10505" max="10505" width="7.25" style="244" customWidth="1"/>
    <col min="10506" max="10506" width="8.625" style="244" customWidth="1"/>
    <col min="10507" max="10508" width="2.5" style="244" customWidth="1"/>
    <col min="10509" max="10509" width="6" style="244" customWidth="1"/>
    <col min="10510" max="10510" width="2" style="244" customWidth="1"/>
    <col min="10511" max="10511" width="6.75" style="244" customWidth="1"/>
    <col min="10512" max="10512" width="2.125" style="244" customWidth="1"/>
    <col min="10513" max="10513" width="3.375" style="244" customWidth="1"/>
    <col min="10514" max="10514" width="3.75" style="244" customWidth="1"/>
    <col min="10515" max="10515" width="5.25" style="244" customWidth="1"/>
    <col min="10516" max="10516" width="8" style="244" bestFit="1" customWidth="1"/>
    <col min="10517" max="10517" width="7.125" style="244" bestFit="1" customWidth="1"/>
    <col min="10518" max="10518" width="8.5" style="244" bestFit="1" customWidth="1"/>
    <col min="10519" max="10519" width="3.5" style="244" customWidth="1"/>
    <col min="10520" max="10520" width="4.5" style="244" customWidth="1"/>
    <col min="10521" max="10521" width="10.75" style="244" customWidth="1"/>
    <col min="10522" max="10522" width="7.125" style="244" bestFit="1" customWidth="1"/>
    <col min="10523" max="10523" width="4.625" style="244" customWidth="1"/>
    <col min="10524" max="10524" width="4.125" style="244" customWidth="1"/>
    <col min="10525" max="10525" width="7.25" style="244" customWidth="1"/>
    <col min="10526" max="10526" width="7.125" style="244" bestFit="1" customWidth="1"/>
    <col min="10527" max="10527" width="6.875" style="244" customWidth="1"/>
    <col min="10528" max="10529" width="3" style="244" customWidth="1"/>
    <col min="10530" max="10530" width="6.75" style="244" customWidth="1"/>
    <col min="10531" max="10531" width="7.125" style="244" bestFit="1" customWidth="1"/>
    <col min="10532" max="10532" width="2.625" style="244" customWidth="1"/>
    <col min="10533" max="10533" width="3" style="244" bestFit="1" customWidth="1"/>
    <col min="10534" max="10534" width="4.625" style="244" customWidth="1"/>
    <col min="10535" max="10535" width="3.875" style="244" bestFit="1" customWidth="1"/>
    <col min="10536" max="10536" width="7.125" style="244" bestFit="1" customWidth="1"/>
    <col min="10537" max="10537" width="2.625" style="244" bestFit="1" customWidth="1"/>
    <col min="10538" max="10538" width="3.5" style="244" customWidth="1"/>
    <col min="10539" max="10539" width="2.375" style="244" customWidth="1"/>
    <col min="10540" max="10540" width="14.125" style="244" customWidth="1"/>
    <col min="10541" max="10541" width="2" style="244" customWidth="1"/>
    <col min="10542" max="10542" width="14.5" style="244" customWidth="1"/>
    <col min="10543" max="10543" width="2.375" style="244" customWidth="1"/>
    <col min="10544" max="10753" width="9" style="244"/>
    <col min="10754" max="10754" width="2" style="244" customWidth="1"/>
    <col min="10755" max="10755" width="3" style="244" customWidth="1"/>
    <col min="10756" max="10756" width="2.125" style="244" customWidth="1"/>
    <col min="10757" max="10757" width="10.125" style="244" customWidth="1"/>
    <col min="10758" max="10758" width="2.5" style="244" customWidth="1"/>
    <col min="10759" max="10759" width="8.25" style="244" customWidth="1"/>
    <col min="10760" max="10760" width="3.625" style="244" customWidth="1"/>
    <col min="10761" max="10761" width="7.25" style="244" customWidth="1"/>
    <col min="10762" max="10762" width="8.625" style="244" customWidth="1"/>
    <col min="10763" max="10764" width="2.5" style="244" customWidth="1"/>
    <col min="10765" max="10765" width="6" style="244" customWidth="1"/>
    <col min="10766" max="10766" width="2" style="244" customWidth="1"/>
    <col min="10767" max="10767" width="6.75" style="244" customWidth="1"/>
    <col min="10768" max="10768" width="2.125" style="244" customWidth="1"/>
    <col min="10769" max="10769" width="3.375" style="244" customWidth="1"/>
    <col min="10770" max="10770" width="3.75" style="244" customWidth="1"/>
    <col min="10771" max="10771" width="5.25" style="244" customWidth="1"/>
    <col min="10772" max="10772" width="8" style="244" bestFit="1" customWidth="1"/>
    <col min="10773" max="10773" width="7.125" style="244" bestFit="1" customWidth="1"/>
    <col min="10774" max="10774" width="8.5" style="244" bestFit="1" customWidth="1"/>
    <col min="10775" max="10775" width="3.5" style="244" customWidth="1"/>
    <col min="10776" max="10776" width="4.5" style="244" customWidth="1"/>
    <col min="10777" max="10777" width="10.75" style="244" customWidth="1"/>
    <col min="10778" max="10778" width="7.125" style="244" bestFit="1" customWidth="1"/>
    <col min="10779" max="10779" width="4.625" style="244" customWidth="1"/>
    <col min="10780" max="10780" width="4.125" style="244" customWidth="1"/>
    <col min="10781" max="10781" width="7.25" style="244" customWidth="1"/>
    <col min="10782" max="10782" width="7.125" style="244" bestFit="1" customWidth="1"/>
    <col min="10783" max="10783" width="6.875" style="244" customWidth="1"/>
    <col min="10784" max="10785" width="3" style="244" customWidth="1"/>
    <col min="10786" max="10786" width="6.75" style="244" customWidth="1"/>
    <col min="10787" max="10787" width="7.125" style="244" bestFit="1" customWidth="1"/>
    <col min="10788" max="10788" width="2.625" style="244" customWidth="1"/>
    <col min="10789" max="10789" width="3" style="244" bestFit="1" customWidth="1"/>
    <col min="10790" max="10790" width="4.625" style="244" customWidth="1"/>
    <col min="10791" max="10791" width="3.875" style="244" bestFit="1" customWidth="1"/>
    <col min="10792" max="10792" width="7.125" style="244" bestFit="1" customWidth="1"/>
    <col min="10793" max="10793" width="2.625" style="244" bestFit="1" customWidth="1"/>
    <col min="10794" max="10794" width="3.5" style="244" customWidth="1"/>
    <col min="10795" max="10795" width="2.375" style="244" customWidth="1"/>
    <col min="10796" max="10796" width="14.125" style="244" customWidth="1"/>
    <col min="10797" max="10797" width="2" style="244" customWidth="1"/>
    <col min="10798" max="10798" width="14.5" style="244" customWidth="1"/>
    <col min="10799" max="10799" width="2.375" style="244" customWidth="1"/>
    <col min="10800" max="11009" width="9" style="244"/>
    <col min="11010" max="11010" width="2" style="244" customWidth="1"/>
    <col min="11011" max="11011" width="3" style="244" customWidth="1"/>
    <col min="11012" max="11012" width="2.125" style="244" customWidth="1"/>
    <col min="11013" max="11013" width="10.125" style="244" customWidth="1"/>
    <col min="11014" max="11014" width="2.5" style="244" customWidth="1"/>
    <col min="11015" max="11015" width="8.25" style="244" customWidth="1"/>
    <col min="11016" max="11016" width="3.625" style="244" customWidth="1"/>
    <col min="11017" max="11017" width="7.25" style="244" customWidth="1"/>
    <col min="11018" max="11018" width="8.625" style="244" customWidth="1"/>
    <col min="11019" max="11020" width="2.5" style="244" customWidth="1"/>
    <col min="11021" max="11021" width="6" style="244" customWidth="1"/>
    <col min="11022" max="11022" width="2" style="244" customWidth="1"/>
    <col min="11023" max="11023" width="6.75" style="244" customWidth="1"/>
    <col min="11024" max="11024" width="2.125" style="244" customWidth="1"/>
    <col min="11025" max="11025" width="3.375" style="244" customWidth="1"/>
    <col min="11026" max="11026" width="3.75" style="244" customWidth="1"/>
    <col min="11027" max="11027" width="5.25" style="244" customWidth="1"/>
    <col min="11028" max="11028" width="8" style="244" bestFit="1" customWidth="1"/>
    <col min="11029" max="11029" width="7.125" style="244" bestFit="1" customWidth="1"/>
    <col min="11030" max="11030" width="8.5" style="244" bestFit="1" customWidth="1"/>
    <col min="11031" max="11031" width="3.5" style="244" customWidth="1"/>
    <col min="11032" max="11032" width="4.5" style="244" customWidth="1"/>
    <col min="11033" max="11033" width="10.75" style="244" customWidth="1"/>
    <col min="11034" max="11034" width="7.125" style="244" bestFit="1" customWidth="1"/>
    <col min="11035" max="11035" width="4.625" style="244" customWidth="1"/>
    <col min="11036" max="11036" width="4.125" style="244" customWidth="1"/>
    <col min="11037" max="11037" width="7.25" style="244" customWidth="1"/>
    <col min="11038" max="11038" width="7.125" style="244" bestFit="1" customWidth="1"/>
    <col min="11039" max="11039" width="6.875" style="244" customWidth="1"/>
    <col min="11040" max="11041" width="3" style="244" customWidth="1"/>
    <col min="11042" max="11042" width="6.75" style="244" customWidth="1"/>
    <col min="11043" max="11043" width="7.125" style="244" bestFit="1" customWidth="1"/>
    <col min="11044" max="11044" width="2.625" style="244" customWidth="1"/>
    <col min="11045" max="11045" width="3" style="244" bestFit="1" customWidth="1"/>
    <col min="11046" max="11046" width="4.625" style="244" customWidth="1"/>
    <col min="11047" max="11047" width="3.875" style="244" bestFit="1" customWidth="1"/>
    <col min="11048" max="11048" width="7.125" style="244" bestFit="1" customWidth="1"/>
    <col min="11049" max="11049" width="2.625" style="244" bestFit="1" customWidth="1"/>
    <col min="11050" max="11050" width="3.5" style="244" customWidth="1"/>
    <col min="11051" max="11051" width="2.375" style="244" customWidth="1"/>
    <col min="11052" max="11052" width="14.125" style="244" customWidth="1"/>
    <col min="11053" max="11053" width="2" style="244" customWidth="1"/>
    <col min="11054" max="11054" width="14.5" style="244" customWidth="1"/>
    <col min="11055" max="11055" width="2.375" style="244" customWidth="1"/>
    <col min="11056" max="11265" width="9" style="244"/>
    <col min="11266" max="11266" width="2" style="244" customWidth="1"/>
    <col min="11267" max="11267" width="3" style="244" customWidth="1"/>
    <col min="11268" max="11268" width="2.125" style="244" customWidth="1"/>
    <col min="11269" max="11269" width="10.125" style="244" customWidth="1"/>
    <col min="11270" max="11270" width="2.5" style="244" customWidth="1"/>
    <col min="11271" max="11271" width="8.25" style="244" customWidth="1"/>
    <col min="11272" max="11272" width="3.625" style="244" customWidth="1"/>
    <col min="11273" max="11273" width="7.25" style="244" customWidth="1"/>
    <col min="11274" max="11274" width="8.625" style="244" customWidth="1"/>
    <col min="11275" max="11276" width="2.5" style="244" customWidth="1"/>
    <col min="11277" max="11277" width="6" style="244" customWidth="1"/>
    <col min="11278" max="11278" width="2" style="244" customWidth="1"/>
    <col min="11279" max="11279" width="6.75" style="244" customWidth="1"/>
    <col min="11280" max="11280" width="2.125" style="244" customWidth="1"/>
    <col min="11281" max="11281" width="3.375" style="244" customWidth="1"/>
    <col min="11282" max="11282" width="3.75" style="244" customWidth="1"/>
    <col min="11283" max="11283" width="5.25" style="244" customWidth="1"/>
    <col min="11284" max="11284" width="8" style="244" bestFit="1" customWidth="1"/>
    <col min="11285" max="11285" width="7.125" style="244" bestFit="1" customWidth="1"/>
    <col min="11286" max="11286" width="8.5" style="244" bestFit="1" customWidth="1"/>
    <col min="11287" max="11287" width="3.5" style="244" customWidth="1"/>
    <col min="11288" max="11288" width="4.5" style="244" customWidth="1"/>
    <col min="11289" max="11289" width="10.75" style="244" customWidth="1"/>
    <col min="11290" max="11290" width="7.125" style="244" bestFit="1" customWidth="1"/>
    <col min="11291" max="11291" width="4.625" style="244" customWidth="1"/>
    <col min="11292" max="11292" width="4.125" style="244" customWidth="1"/>
    <col min="11293" max="11293" width="7.25" style="244" customWidth="1"/>
    <col min="11294" max="11294" width="7.125" style="244" bestFit="1" customWidth="1"/>
    <col min="11295" max="11295" width="6.875" style="244" customWidth="1"/>
    <col min="11296" max="11297" width="3" style="244" customWidth="1"/>
    <col min="11298" max="11298" width="6.75" style="244" customWidth="1"/>
    <col min="11299" max="11299" width="7.125" style="244" bestFit="1" customWidth="1"/>
    <col min="11300" max="11300" width="2.625" style="244" customWidth="1"/>
    <col min="11301" max="11301" width="3" style="244" bestFit="1" customWidth="1"/>
    <col min="11302" max="11302" width="4.625" style="244" customWidth="1"/>
    <col min="11303" max="11303" width="3.875" style="244" bestFit="1" customWidth="1"/>
    <col min="11304" max="11304" width="7.125" style="244" bestFit="1" customWidth="1"/>
    <col min="11305" max="11305" width="2.625" style="244" bestFit="1" customWidth="1"/>
    <col min="11306" max="11306" width="3.5" style="244" customWidth="1"/>
    <col min="11307" max="11307" width="2.375" style="244" customWidth="1"/>
    <col min="11308" max="11308" width="14.125" style="244" customWidth="1"/>
    <col min="11309" max="11309" width="2" style="244" customWidth="1"/>
    <col min="11310" max="11310" width="14.5" style="244" customWidth="1"/>
    <col min="11311" max="11311" width="2.375" style="244" customWidth="1"/>
    <col min="11312" max="11521" width="9" style="244"/>
    <col min="11522" max="11522" width="2" style="244" customWidth="1"/>
    <col min="11523" max="11523" width="3" style="244" customWidth="1"/>
    <col min="11524" max="11524" width="2.125" style="244" customWidth="1"/>
    <col min="11525" max="11525" width="10.125" style="244" customWidth="1"/>
    <col min="11526" max="11526" width="2.5" style="244" customWidth="1"/>
    <col min="11527" max="11527" width="8.25" style="244" customWidth="1"/>
    <col min="11528" max="11528" width="3.625" style="244" customWidth="1"/>
    <col min="11529" max="11529" width="7.25" style="244" customWidth="1"/>
    <col min="11530" max="11530" width="8.625" style="244" customWidth="1"/>
    <col min="11531" max="11532" width="2.5" style="244" customWidth="1"/>
    <col min="11533" max="11533" width="6" style="244" customWidth="1"/>
    <col min="11534" max="11534" width="2" style="244" customWidth="1"/>
    <col min="11535" max="11535" width="6.75" style="244" customWidth="1"/>
    <col min="11536" max="11536" width="2.125" style="244" customWidth="1"/>
    <col min="11537" max="11537" width="3.375" style="244" customWidth="1"/>
    <col min="11538" max="11538" width="3.75" style="244" customWidth="1"/>
    <col min="11539" max="11539" width="5.25" style="244" customWidth="1"/>
    <col min="11540" max="11540" width="8" style="244" bestFit="1" customWidth="1"/>
    <col min="11541" max="11541" width="7.125" style="244" bestFit="1" customWidth="1"/>
    <col min="11542" max="11542" width="8.5" style="244" bestFit="1" customWidth="1"/>
    <col min="11543" max="11543" width="3.5" style="244" customWidth="1"/>
    <col min="11544" max="11544" width="4.5" style="244" customWidth="1"/>
    <col min="11545" max="11545" width="10.75" style="244" customWidth="1"/>
    <col min="11546" max="11546" width="7.125" style="244" bestFit="1" customWidth="1"/>
    <col min="11547" max="11547" width="4.625" style="244" customWidth="1"/>
    <col min="11548" max="11548" width="4.125" style="244" customWidth="1"/>
    <col min="11549" max="11549" width="7.25" style="244" customWidth="1"/>
    <col min="11550" max="11550" width="7.125" style="244" bestFit="1" customWidth="1"/>
    <col min="11551" max="11551" width="6.875" style="244" customWidth="1"/>
    <col min="11552" max="11553" width="3" style="244" customWidth="1"/>
    <col min="11554" max="11554" width="6.75" style="244" customWidth="1"/>
    <col min="11555" max="11555" width="7.125" style="244" bestFit="1" customWidth="1"/>
    <col min="11556" max="11556" width="2.625" style="244" customWidth="1"/>
    <col min="11557" max="11557" width="3" style="244" bestFit="1" customWidth="1"/>
    <col min="11558" max="11558" width="4.625" style="244" customWidth="1"/>
    <col min="11559" max="11559" width="3.875" style="244" bestFit="1" customWidth="1"/>
    <col min="11560" max="11560" width="7.125" style="244" bestFit="1" customWidth="1"/>
    <col min="11561" max="11561" width="2.625" style="244" bestFit="1" customWidth="1"/>
    <col min="11562" max="11562" width="3.5" style="244" customWidth="1"/>
    <col min="11563" max="11563" width="2.375" style="244" customWidth="1"/>
    <col min="11564" max="11564" width="14.125" style="244" customWidth="1"/>
    <col min="11565" max="11565" width="2" style="244" customWidth="1"/>
    <col min="11566" max="11566" width="14.5" style="244" customWidth="1"/>
    <col min="11567" max="11567" width="2.375" style="244" customWidth="1"/>
    <col min="11568" max="11777" width="9" style="244"/>
    <col min="11778" max="11778" width="2" style="244" customWidth="1"/>
    <col min="11779" max="11779" width="3" style="244" customWidth="1"/>
    <col min="11780" max="11780" width="2.125" style="244" customWidth="1"/>
    <col min="11781" max="11781" width="10.125" style="244" customWidth="1"/>
    <col min="11782" max="11782" width="2.5" style="244" customWidth="1"/>
    <col min="11783" max="11783" width="8.25" style="244" customWidth="1"/>
    <col min="11784" max="11784" width="3.625" style="244" customWidth="1"/>
    <col min="11785" max="11785" width="7.25" style="244" customWidth="1"/>
    <col min="11786" max="11786" width="8.625" style="244" customWidth="1"/>
    <col min="11787" max="11788" width="2.5" style="244" customWidth="1"/>
    <col min="11789" max="11789" width="6" style="244" customWidth="1"/>
    <col min="11790" max="11790" width="2" style="244" customWidth="1"/>
    <col min="11791" max="11791" width="6.75" style="244" customWidth="1"/>
    <col min="11792" max="11792" width="2.125" style="244" customWidth="1"/>
    <col min="11793" max="11793" width="3.375" style="244" customWidth="1"/>
    <col min="11794" max="11794" width="3.75" style="244" customWidth="1"/>
    <col min="11795" max="11795" width="5.25" style="244" customWidth="1"/>
    <col min="11796" max="11796" width="8" style="244" bestFit="1" customWidth="1"/>
    <col min="11797" max="11797" width="7.125" style="244" bestFit="1" customWidth="1"/>
    <col min="11798" max="11798" width="8.5" style="244" bestFit="1" customWidth="1"/>
    <col min="11799" max="11799" width="3.5" style="244" customWidth="1"/>
    <col min="11800" max="11800" width="4.5" style="244" customWidth="1"/>
    <col min="11801" max="11801" width="10.75" style="244" customWidth="1"/>
    <col min="11802" max="11802" width="7.125" style="244" bestFit="1" customWidth="1"/>
    <col min="11803" max="11803" width="4.625" style="244" customWidth="1"/>
    <col min="11804" max="11804" width="4.125" style="244" customWidth="1"/>
    <col min="11805" max="11805" width="7.25" style="244" customWidth="1"/>
    <col min="11806" max="11806" width="7.125" style="244" bestFit="1" customWidth="1"/>
    <col min="11807" max="11807" width="6.875" style="244" customWidth="1"/>
    <col min="11808" max="11809" width="3" style="244" customWidth="1"/>
    <col min="11810" max="11810" width="6.75" style="244" customWidth="1"/>
    <col min="11811" max="11811" width="7.125" style="244" bestFit="1" customWidth="1"/>
    <col min="11812" max="11812" width="2.625" style="244" customWidth="1"/>
    <col min="11813" max="11813" width="3" style="244" bestFit="1" customWidth="1"/>
    <col min="11814" max="11814" width="4.625" style="244" customWidth="1"/>
    <col min="11815" max="11815" width="3.875" style="244" bestFit="1" customWidth="1"/>
    <col min="11816" max="11816" width="7.125" style="244" bestFit="1" customWidth="1"/>
    <col min="11817" max="11817" width="2.625" style="244" bestFit="1" customWidth="1"/>
    <col min="11818" max="11818" width="3.5" style="244" customWidth="1"/>
    <col min="11819" max="11819" width="2.375" style="244" customWidth="1"/>
    <col min="11820" max="11820" width="14.125" style="244" customWidth="1"/>
    <col min="11821" max="11821" width="2" style="244" customWidth="1"/>
    <col min="11822" max="11822" width="14.5" style="244" customWidth="1"/>
    <col min="11823" max="11823" width="2.375" style="244" customWidth="1"/>
    <col min="11824" max="12033" width="9" style="244"/>
    <col min="12034" max="12034" width="2" style="244" customWidth="1"/>
    <col min="12035" max="12035" width="3" style="244" customWidth="1"/>
    <col min="12036" max="12036" width="2.125" style="244" customWidth="1"/>
    <col min="12037" max="12037" width="10.125" style="244" customWidth="1"/>
    <col min="12038" max="12038" width="2.5" style="244" customWidth="1"/>
    <col min="12039" max="12039" width="8.25" style="244" customWidth="1"/>
    <col min="12040" max="12040" width="3.625" style="244" customWidth="1"/>
    <col min="12041" max="12041" width="7.25" style="244" customWidth="1"/>
    <col min="12042" max="12042" width="8.625" style="244" customWidth="1"/>
    <col min="12043" max="12044" width="2.5" style="244" customWidth="1"/>
    <col min="12045" max="12045" width="6" style="244" customWidth="1"/>
    <col min="12046" max="12046" width="2" style="244" customWidth="1"/>
    <col min="12047" max="12047" width="6.75" style="244" customWidth="1"/>
    <col min="12048" max="12048" width="2.125" style="244" customWidth="1"/>
    <col min="12049" max="12049" width="3.375" style="244" customWidth="1"/>
    <col min="12050" max="12050" width="3.75" style="244" customWidth="1"/>
    <col min="12051" max="12051" width="5.25" style="244" customWidth="1"/>
    <col min="12052" max="12052" width="8" style="244" bestFit="1" customWidth="1"/>
    <col min="12053" max="12053" width="7.125" style="244" bestFit="1" customWidth="1"/>
    <col min="12054" max="12054" width="8.5" style="244" bestFit="1" customWidth="1"/>
    <col min="12055" max="12055" width="3.5" style="244" customWidth="1"/>
    <col min="12056" max="12056" width="4.5" style="244" customWidth="1"/>
    <col min="12057" max="12057" width="10.75" style="244" customWidth="1"/>
    <col min="12058" max="12058" width="7.125" style="244" bestFit="1" customWidth="1"/>
    <col min="12059" max="12059" width="4.625" style="244" customWidth="1"/>
    <col min="12060" max="12060" width="4.125" style="244" customWidth="1"/>
    <col min="12061" max="12061" width="7.25" style="244" customWidth="1"/>
    <col min="12062" max="12062" width="7.125" style="244" bestFit="1" customWidth="1"/>
    <col min="12063" max="12063" width="6.875" style="244" customWidth="1"/>
    <col min="12064" max="12065" width="3" style="244" customWidth="1"/>
    <col min="12066" max="12066" width="6.75" style="244" customWidth="1"/>
    <col min="12067" max="12067" width="7.125" style="244" bestFit="1" customWidth="1"/>
    <col min="12068" max="12068" width="2.625" style="244" customWidth="1"/>
    <col min="12069" max="12069" width="3" style="244" bestFit="1" customWidth="1"/>
    <col min="12070" max="12070" width="4.625" style="244" customWidth="1"/>
    <col min="12071" max="12071" width="3.875" style="244" bestFit="1" customWidth="1"/>
    <col min="12072" max="12072" width="7.125" style="244" bestFit="1" customWidth="1"/>
    <col min="12073" max="12073" width="2.625" style="244" bestFit="1" customWidth="1"/>
    <col min="12074" max="12074" width="3.5" style="244" customWidth="1"/>
    <col min="12075" max="12075" width="2.375" style="244" customWidth="1"/>
    <col min="12076" max="12076" width="14.125" style="244" customWidth="1"/>
    <col min="12077" max="12077" width="2" style="244" customWidth="1"/>
    <col min="12078" max="12078" width="14.5" style="244" customWidth="1"/>
    <col min="12079" max="12079" width="2.375" style="244" customWidth="1"/>
    <col min="12080" max="12289" width="9" style="244"/>
    <col min="12290" max="12290" width="2" style="244" customWidth="1"/>
    <col min="12291" max="12291" width="3" style="244" customWidth="1"/>
    <col min="12292" max="12292" width="2.125" style="244" customWidth="1"/>
    <col min="12293" max="12293" width="10.125" style="244" customWidth="1"/>
    <col min="12294" max="12294" width="2.5" style="244" customWidth="1"/>
    <col min="12295" max="12295" width="8.25" style="244" customWidth="1"/>
    <col min="12296" max="12296" width="3.625" style="244" customWidth="1"/>
    <col min="12297" max="12297" width="7.25" style="244" customWidth="1"/>
    <col min="12298" max="12298" width="8.625" style="244" customWidth="1"/>
    <col min="12299" max="12300" width="2.5" style="244" customWidth="1"/>
    <col min="12301" max="12301" width="6" style="244" customWidth="1"/>
    <col min="12302" max="12302" width="2" style="244" customWidth="1"/>
    <col min="12303" max="12303" width="6.75" style="244" customWidth="1"/>
    <col min="12304" max="12304" width="2.125" style="244" customWidth="1"/>
    <col min="12305" max="12305" width="3.375" style="244" customWidth="1"/>
    <col min="12306" max="12306" width="3.75" style="244" customWidth="1"/>
    <col min="12307" max="12307" width="5.25" style="244" customWidth="1"/>
    <col min="12308" max="12308" width="8" style="244" bestFit="1" customWidth="1"/>
    <col min="12309" max="12309" width="7.125" style="244" bestFit="1" customWidth="1"/>
    <col min="12310" max="12310" width="8.5" style="244" bestFit="1" customWidth="1"/>
    <col min="12311" max="12311" width="3.5" style="244" customWidth="1"/>
    <col min="12312" max="12312" width="4.5" style="244" customWidth="1"/>
    <col min="12313" max="12313" width="10.75" style="244" customWidth="1"/>
    <col min="12314" max="12314" width="7.125" style="244" bestFit="1" customWidth="1"/>
    <col min="12315" max="12315" width="4.625" style="244" customWidth="1"/>
    <col min="12316" max="12316" width="4.125" style="244" customWidth="1"/>
    <col min="12317" max="12317" width="7.25" style="244" customWidth="1"/>
    <col min="12318" max="12318" width="7.125" style="244" bestFit="1" customWidth="1"/>
    <col min="12319" max="12319" width="6.875" style="244" customWidth="1"/>
    <col min="12320" max="12321" width="3" style="244" customWidth="1"/>
    <col min="12322" max="12322" width="6.75" style="244" customWidth="1"/>
    <col min="12323" max="12323" width="7.125" style="244" bestFit="1" customWidth="1"/>
    <col min="12324" max="12324" width="2.625" style="244" customWidth="1"/>
    <col min="12325" max="12325" width="3" style="244" bestFit="1" customWidth="1"/>
    <col min="12326" max="12326" width="4.625" style="244" customWidth="1"/>
    <col min="12327" max="12327" width="3.875" style="244" bestFit="1" customWidth="1"/>
    <col min="12328" max="12328" width="7.125" style="244" bestFit="1" customWidth="1"/>
    <col min="12329" max="12329" width="2.625" style="244" bestFit="1" customWidth="1"/>
    <col min="12330" max="12330" width="3.5" style="244" customWidth="1"/>
    <col min="12331" max="12331" width="2.375" style="244" customWidth="1"/>
    <col min="12332" max="12332" width="14.125" style="244" customWidth="1"/>
    <col min="12333" max="12333" width="2" style="244" customWidth="1"/>
    <col min="12334" max="12334" width="14.5" style="244" customWidth="1"/>
    <col min="12335" max="12335" width="2.375" style="244" customWidth="1"/>
    <col min="12336" max="12545" width="9" style="244"/>
    <col min="12546" max="12546" width="2" style="244" customWidth="1"/>
    <col min="12547" max="12547" width="3" style="244" customWidth="1"/>
    <col min="12548" max="12548" width="2.125" style="244" customWidth="1"/>
    <col min="12549" max="12549" width="10.125" style="244" customWidth="1"/>
    <col min="12550" max="12550" width="2.5" style="244" customWidth="1"/>
    <col min="12551" max="12551" width="8.25" style="244" customWidth="1"/>
    <col min="12552" max="12552" width="3.625" style="244" customWidth="1"/>
    <col min="12553" max="12553" width="7.25" style="244" customWidth="1"/>
    <col min="12554" max="12554" width="8.625" style="244" customWidth="1"/>
    <col min="12555" max="12556" width="2.5" style="244" customWidth="1"/>
    <col min="12557" max="12557" width="6" style="244" customWidth="1"/>
    <col min="12558" max="12558" width="2" style="244" customWidth="1"/>
    <col min="12559" max="12559" width="6.75" style="244" customWidth="1"/>
    <col min="12560" max="12560" width="2.125" style="244" customWidth="1"/>
    <col min="12561" max="12561" width="3.375" style="244" customWidth="1"/>
    <col min="12562" max="12562" width="3.75" style="244" customWidth="1"/>
    <col min="12563" max="12563" width="5.25" style="244" customWidth="1"/>
    <col min="12564" max="12564" width="8" style="244" bestFit="1" customWidth="1"/>
    <col min="12565" max="12565" width="7.125" style="244" bestFit="1" customWidth="1"/>
    <col min="12566" max="12566" width="8.5" style="244" bestFit="1" customWidth="1"/>
    <col min="12567" max="12567" width="3.5" style="244" customWidth="1"/>
    <col min="12568" max="12568" width="4.5" style="244" customWidth="1"/>
    <col min="12569" max="12569" width="10.75" style="244" customWidth="1"/>
    <col min="12570" max="12570" width="7.125" style="244" bestFit="1" customWidth="1"/>
    <col min="12571" max="12571" width="4.625" style="244" customWidth="1"/>
    <col min="12572" max="12572" width="4.125" style="244" customWidth="1"/>
    <col min="12573" max="12573" width="7.25" style="244" customWidth="1"/>
    <col min="12574" max="12574" width="7.125" style="244" bestFit="1" customWidth="1"/>
    <col min="12575" max="12575" width="6.875" style="244" customWidth="1"/>
    <col min="12576" max="12577" width="3" style="244" customWidth="1"/>
    <col min="12578" max="12578" width="6.75" style="244" customWidth="1"/>
    <col min="12579" max="12579" width="7.125" style="244" bestFit="1" customWidth="1"/>
    <col min="12580" max="12580" width="2.625" style="244" customWidth="1"/>
    <col min="12581" max="12581" width="3" style="244" bestFit="1" customWidth="1"/>
    <col min="12582" max="12582" width="4.625" style="244" customWidth="1"/>
    <col min="12583" max="12583" width="3.875" style="244" bestFit="1" customWidth="1"/>
    <col min="12584" max="12584" width="7.125" style="244" bestFit="1" customWidth="1"/>
    <col min="12585" max="12585" width="2.625" style="244" bestFit="1" customWidth="1"/>
    <col min="12586" max="12586" width="3.5" style="244" customWidth="1"/>
    <col min="12587" max="12587" width="2.375" style="244" customWidth="1"/>
    <col min="12588" max="12588" width="14.125" style="244" customWidth="1"/>
    <col min="12589" max="12589" width="2" style="244" customWidth="1"/>
    <col min="12590" max="12590" width="14.5" style="244" customWidth="1"/>
    <col min="12591" max="12591" width="2.375" style="244" customWidth="1"/>
    <col min="12592" max="12801" width="9" style="244"/>
    <col min="12802" max="12802" width="2" style="244" customWidth="1"/>
    <col min="12803" max="12803" width="3" style="244" customWidth="1"/>
    <col min="12804" max="12804" width="2.125" style="244" customWidth="1"/>
    <col min="12805" max="12805" width="10.125" style="244" customWidth="1"/>
    <col min="12806" max="12806" width="2.5" style="244" customWidth="1"/>
    <col min="12807" max="12807" width="8.25" style="244" customWidth="1"/>
    <col min="12808" max="12808" width="3.625" style="244" customWidth="1"/>
    <col min="12809" max="12809" width="7.25" style="244" customWidth="1"/>
    <col min="12810" max="12810" width="8.625" style="244" customWidth="1"/>
    <col min="12811" max="12812" width="2.5" style="244" customWidth="1"/>
    <col min="12813" max="12813" width="6" style="244" customWidth="1"/>
    <col min="12814" max="12814" width="2" style="244" customWidth="1"/>
    <col min="12815" max="12815" width="6.75" style="244" customWidth="1"/>
    <col min="12816" max="12816" width="2.125" style="244" customWidth="1"/>
    <col min="12817" max="12817" width="3.375" style="244" customWidth="1"/>
    <col min="12818" max="12818" width="3.75" style="244" customWidth="1"/>
    <col min="12819" max="12819" width="5.25" style="244" customWidth="1"/>
    <col min="12820" max="12820" width="8" style="244" bestFit="1" customWidth="1"/>
    <col min="12821" max="12821" width="7.125" style="244" bestFit="1" customWidth="1"/>
    <col min="12822" max="12822" width="8.5" style="244" bestFit="1" customWidth="1"/>
    <col min="12823" max="12823" width="3.5" style="244" customWidth="1"/>
    <col min="12824" max="12824" width="4.5" style="244" customWidth="1"/>
    <col min="12825" max="12825" width="10.75" style="244" customWidth="1"/>
    <col min="12826" max="12826" width="7.125" style="244" bestFit="1" customWidth="1"/>
    <col min="12827" max="12827" width="4.625" style="244" customWidth="1"/>
    <col min="12828" max="12828" width="4.125" style="244" customWidth="1"/>
    <col min="12829" max="12829" width="7.25" style="244" customWidth="1"/>
    <col min="12830" max="12830" width="7.125" style="244" bestFit="1" customWidth="1"/>
    <col min="12831" max="12831" width="6.875" style="244" customWidth="1"/>
    <col min="12832" max="12833" width="3" style="244" customWidth="1"/>
    <col min="12834" max="12834" width="6.75" style="244" customWidth="1"/>
    <col min="12835" max="12835" width="7.125" style="244" bestFit="1" customWidth="1"/>
    <col min="12836" max="12836" width="2.625" style="244" customWidth="1"/>
    <col min="12837" max="12837" width="3" style="244" bestFit="1" customWidth="1"/>
    <col min="12838" max="12838" width="4.625" style="244" customWidth="1"/>
    <col min="12839" max="12839" width="3.875" style="244" bestFit="1" customWidth="1"/>
    <col min="12840" max="12840" width="7.125" style="244" bestFit="1" customWidth="1"/>
    <col min="12841" max="12841" width="2.625" style="244" bestFit="1" customWidth="1"/>
    <col min="12842" max="12842" width="3.5" style="244" customWidth="1"/>
    <col min="12843" max="12843" width="2.375" style="244" customWidth="1"/>
    <col min="12844" max="12844" width="14.125" style="244" customWidth="1"/>
    <col min="12845" max="12845" width="2" style="244" customWidth="1"/>
    <col min="12846" max="12846" width="14.5" style="244" customWidth="1"/>
    <col min="12847" max="12847" width="2.375" style="244" customWidth="1"/>
    <col min="12848" max="13057" width="9" style="244"/>
    <col min="13058" max="13058" width="2" style="244" customWidth="1"/>
    <col min="13059" max="13059" width="3" style="244" customWidth="1"/>
    <col min="13060" max="13060" width="2.125" style="244" customWidth="1"/>
    <col min="13061" max="13061" width="10.125" style="244" customWidth="1"/>
    <col min="13062" max="13062" width="2.5" style="244" customWidth="1"/>
    <col min="13063" max="13063" width="8.25" style="244" customWidth="1"/>
    <col min="13064" max="13064" width="3.625" style="244" customWidth="1"/>
    <col min="13065" max="13065" width="7.25" style="244" customWidth="1"/>
    <col min="13066" max="13066" width="8.625" style="244" customWidth="1"/>
    <col min="13067" max="13068" width="2.5" style="244" customWidth="1"/>
    <col min="13069" max="13069" width="6" style="244" customWidth="1"/>
    <col min="13070" max="13070" width="2" style="244" customWidth="1"/>
    <col min="13071" max="13071" width="6.75" style="244" customWidth="1"/>
    <col min="13072" max="13072" width="2.125" style="244" customWidth="1"/>
    <col min="13073" max="13073" width="3.375" style="244" customWidth="1"/>
    <col min="13074" max="13074" width="3.75" style="244" customWidth="1"/>
    <col min="13075" max="13075" width="5.25" style="244" customWidth="1"/>
    <col min="13076" max="13076" width="8" style="244" bestFit="1" customWidth="1"/>
    <col min="13077" max="13077" width="7.125" style="244" bestFit="1" customWidth="1"/>
    <col min="13078" max="13078" width="8.5" style="244" bestFit="1" customWidth="1"/>
    <col min="13079" max="13079" width="3.5" style="244" customWidth="1"/>
    <col min="13080" max="13080" width="4.5" style="244" customWidth="1"/>
    <col min="13081" max="13081" width="10.75" style="244" customWidth="1"/>
    <col min="13082" max="13082" width="7.125" style="244" bestFit="1" customWidth="1"/>
    <col min="13083" max="13083" width="4.625" style="244" customWidth="1"/>
    <col min="13084" max="13084" width="4.125" style="244" customWidth="1"/>
    <col min="13085" max="13085" width="7.25" style="244" customWidth="1"/>
    <col min="13086" max="13086" width="7.125" style="244" bestFit="1" customWidth="1"/>
    <col min="13087" max="13087" width="6.875" style="244" customWidth="1"/>
    <col min="13088" max="13089" width="3" style="244" customWidth="1"/>
    <col min="13090" max="13090" width="6.75" style="244" customWidth="1"/>
    <col min="13091" max="13091" width="7.125" style="244" bestFit="1" customWidth="1"/>
    <col min="13092" max="13092" width="2.625" style="244" customWidth="1"/>
    <col min="13093" max="13093" width="3" style="244" bestFit="1" customWidth="1"/>
    <col min="13094" max="13094" width="4.625" style="244" customWidth="1"/>
    <col min="13095" max="13095" width="3.875" style="244" bestFit="1" customWidth="1"/>
    <col min="13096" max="13096" width="7.125" style="244" bestFit="1" customWidth="1"/>
    <col min="13097" max="13097" width="2.625" style="244" bestFit="1" customWidth="1"/>
    <col min="13098" max="13098" width="3.5" style="244" customWidth="1"/>
    <col min="13099" max="13099" width="2.375" style="244" customWidth="1"/>
    <col min="13100" max="13100" width="14.125" style="244" customWidth="1"/>
    <col min="13101" max="13101" width="2" style="244" customWidth="1"/>
    <col min="13102" max="13102" width="14.5" style="244" customWidth="1"/>
    <col min="13103" max="13103" width="2.375" style="244" customWidth="1"/>
    <col min="13104" max="13313" width="9" style="244"/>
    <col min="13314" max="13314" width="2" style="244" customWidth="1"/>
    <col min="13315" max="13315" width="3" style="244" customWidth="1"/>
    <col min="13316" max="13316" width="2.125" style="244" customWidth="1"/>
    <col min="13317" max="13317" width="10.125" style="244" customWidth="1"/>
    <col min="13318" max="13318" width="2.5" style="244" customWidth="1"/>
    <col min="13319" max="13319" width="8.25" style="244" customWidth="1"/>
    <col min="13320" max="13320" width="3.625" style="244" customWidth="1"/>
    <col min="13321" max="13321" width="7.25" style="244" customWidth="1"/>
    <col min="13322" max="13322" width="8.625" style="244" customWidth="1"/>
    <col min="13323" max="13324" width="2.5" style="244" customWidth="1"/>
    <col min="13325" max="13325" width="6" style="244" customWidth="1"/>
    <col min="13326" max="13326" width="2" style="244" customWidth="1"/>
    <col min="13327" max="13327" width="6.75" style="244" customWidth="1"/>
    <col min="13328" max="13328" width="2.125" style="244" customWidth="1"/>
    <col min="13329" max="13329" width="3.375" style="244" customWidth="1"/>
    <col min="13330" max="13330" width="3.75" style="244" customWidth="1"/>
    <col min="13331" max="13331" width="5.25" style="244" customWidth="1"/>
    <col min="13332" max="13332" width="8" style="244" bestFit="1" customWidth="1"/>
    <col min="13333" max="13333" width="7.125" style="244" bestFit="1" customWidth="1"/>
    <col min="13334" max="13334" width="8.5" style="244" bestFit="1" customWidth="1"/>
    <col min="13335" max="13335" width="3.5" style="244" customWidth="1"/>
    <col min="13336" max="13336" width="4.5" style="244" customWidth="1"/>
    <col min="13337" max="13337" width="10.75" style="244" customWidth="1"/>
    <col min="13338" max="13338" width="7.125" style="244" bestFit="1" customWidth="1"/>
    <col min="13339" max="13339" width="4.625" style="244" customWidth="1"/>
    <col min="13340" max="13340" width="4.125" style="244" customWidth="1"/>
    <col min="13341" max="13341" width="7.25" style="244" customWidth="1"/>
    <col min="13342" max="13342" width="7.125" style="244" bestFit="1" customWidth="1"/>
    <col min="13343" max="13343" width="6.875" style="244" customWidth="1"/>
    <col min="13344" max="13345" width="3" style="244" customWidth="1"/>
    <col min="13346" max="13346" width="6.75" style="244" customWidth="1"/>
    <col min="13347" max="13347" width="7.125" style="244" bestFit="1" customWidth="1"/>
    <col min="13348" max="13348" width="2.625" style="244" customWidth="1"/>
    <col min="13349" max="13349" width="3" style="244" bestFit="1" customWidth="1"/>
    <col min="13350" max="13350" width="4.625" style="244" customWidth="1"/>
    <col min="13351" max="13351" width="3.875" style="244" bestFit="1" customWidth="1"/>
    <col min="13352" max="13352" width="7.125" style="244" bestFit="1" customWidth="1"/>
    <col min="13353" max="13353" width="2.625" style="244" bestFit="1" customWidth="1"/>
    <col min="13354" max="13354" width="3.5" style="244" customWidth="1"/>
    <col min="13355" max="13355" width="2.375" style="244" customWidth="1"/>
    <col min="13356" max="13356" width="14.125" style="244" customWidth="1"/>
    <col min="13357" max="13357" width="2" style="244" customWidth="1"/>
    <col min="13358" max="13358" width="14.5" style="244" customWidth="1"/>
    <col min="13359" max="13359" width="2.375" style="244" customWidth="1"/>
    <col min="13360" max="13569" width="9" style="244"/>
    <col min="13570" max="13570" width="2" style="244" customWidth="1"/>
    <col min="13571" max="13571" width="3" style="244" customWidth="1"/>
    <col min="13572" max="13572" width="2.125" style="244" customWidth="1"/>
    <col min="13573" max="13573" width="10.125" style="244" customWidth="1"/>
    <col min="13574" max="13574" width="2.5" style="244" customWidth="1"/>
    <col min="13575" max="13575" width="8.25" style="244" customWidth="1"/>
    <col min="13576" max="13576" width="3.625" style="244" customWidth="1"/>
    <col min="13577" max="13577" width="7.25" style="244" customWidth="1"/>
    <col min="13578" max="13578" width="8.625" style="244" customWidth="1"/>
    <col min="13579" max="13580" width="2.5" style="244" customWidth="1"/>
    <col min="13581" max="13581" width="6" style="244" customWidth="1"/>
    <col min="13582" max="13582" width="2" style="244" customWidth="1"/>
    <col min="13583" max="13583" width="6.75" style="244" customWidth="1"/>
    <col min="13584" max="13584" width="2.125" style="244" customWidth="1"/>
    <col min="13585" max="13585" width="3.375" style="244" customWidth="1"/>
    <col min="13586" max="13586" width="3.75" style="244" customWidth="1"/>
    <col min="13587" max="13587" width="5.25" style="244" customWidth="1"/>
    <col min="13588" max="13588" width="8" style="244" bestFit="1" customWidth="1"/>
    <col min="13589" max="13589" width="7.125" style="244" bestFit="1" customWidth="1"/>
    <col min="13590" max="13590" width="8.5" style="244" bestFit="1" customWidth="1"/>
    <col min="13591" max="13591" width="3.5" style="244" customWidth="1"/>
    <col min="13592" max="13592" width="4.5" style="244" customWidth="1"/>
    <col min="13593" max="13593" width="10.75" style="244" customWidth="1"/>
    <col min="13594" max="13594" width="7.125" style="244" bestFit="1" customWidth="1"/>
    <col min="13595" max="13595" width="4.625" style="244" customWidth="1"/>
    <col min="13596" max="13596" width="4.125" style="244" customWidth="1"/>
    <col min="13597" max="13597" width="7.25" style="244" customWidth="1"/>
    <col min="13598" max="13598" width="7.125" style="244" bestFit="1" customWidth="1"/>
    <col min="13599" max="13599" width="6.875" style="244" customWidth="1"/>
    <col min="13600" max="13601" width="3" style="244" customWidth="1"/>
    <col min="13602" max="13602" width="6.75" style="244" customWidth="1"/>
    <col min="13603" max="13603" width="7.125" style="244" bestFit="1" customWidth="1"/>
    <col min="13604" max="13604" width="2.625" style="244" customWidth="1"/>
    <col min="13605" max="13605" width="3" style="244" bestFit="1" customWidth="1"/>
    <col min="13606" max="13606" width="4.625" style="244" customWidth="1"/>
    <col min="13607" max="13607" width="3.875" style="244" bestFit="1" customWidth="1"/>
    <col min="13608" max="13608" width="7.125" style="244" bestFit="1" customWidth="1"/>
    <col min="13609" max="13609" width="2.625" style="244" bestFit="1" customWidth="1"/>
    <col min="13610" max="13610" width="3.5" style="244" customWidth="1"/>
    <col min="13611" max="13611" width="2.375" style="244" customWidth="1"/>
    <col min="13612" max="13612" width="14.125" style="244" customWidth="1"/>
    <col min="13613" max="13613" width="2" style="244" customWidth="1"/>
    <col min="13614" max="13614" width="14.5" style="244" customWidth="1"/>
    <col min="13615" max="13615" width="2.375" style="244" customWidth="1"/>
    <col min="13616" max="13825" width="9" style="244"/>
    <col min="13826" max="13826" width="2" style="244" customWidth="1"/>
    <col min="13827" max="13827" width="3" style="244" customWidth="1"/>
    <col min="13828" max="13828" width="2.125" style="244" customWidth="1"/>
    <col min="13829" max="13829" width="10.125" style="244" customWidth="1"/>
    <col min="13830" max="13830" width="2.5" style="244" customWidth="1"/>
    <col min="13831" max="13831" width="8.25" style="244" customWidth="1"/>
    <col min="13832" max="13832" width="3.625" style="244" customWidth="1"/>
    <col min="13833" max="13833" width="7.25" style="244" customWidth="1"/>
    <col min="13834" max="13834" width="8.625" style="244" customWidth="1"/>
    <col min="13835" max="13836" width="2.5" style="244" customWidth="1"/>
    <col min="13837" max="13837" width="6" style="244" customWidth="1"/>
    <col min="13838" max="13838" width="2" style="244" customWidth="1"/>
    <col min="13839" max="13839" width="6.75" style="244" customWidth="1"/>
    <col min="13840" max="13840" width="2.125" style="244" customWidth="1"/>
    <col min="13841" max="13841" width="3.375" style="244" customWidth="1"/>
    <col min="13842" max="13842" width="3.75" style="244" customWidth="1"/>
    <col min="13843" max="13843" width="5.25" style="244" customWidth="1"/>
    <col min="13844" max="13844" width="8" style="244" bestFit="1" customWidth="1"/>
    <col min="13845" max="13845" width="7.125" style="244" bestFit="1" customWidth="1"/>
    <col min="13846" max="13846" width="8.5" style="244" bestFit="1" customWidth="1"/>
    <col min="13847" max="13847" width="3.5" style="244" customWidth="1"/>
    <col min="13848" max="13848" width="4.5" style="244" customWidth="1"/>
    <col min="13849" max="13849" width="10.75" style="244" customWidth="1"/>
    <col min="13850" max="13850" width="7.125" style="244" bestFit="1" customWidth="1"/>
    <col min="13851" max="13851" width="4.625" style="244" customWidth="1"/>
    <col min="13852" max="13852" width="4.125" style="244" customWidth="1"/>
    <col min="13853" max="13853" width="7.25" style="244" customWidth="1"/>
    <col min="13854" max="13854" width="7.125" style="244" bestFit="1" customWidth="1"/>
    <col min="13855" max="13855" width="6.875" style="244" customWidth="1"/>
    <col min="13856" max="13857" width="3" style="244" customWidth="1"/>
    <col min="13858" max="13858" width="6.75" style="244" customWidth="1"/>
    <col min="13859" max="13859" width="7.125" style="244" bestFit="1" customWidth="1"/>
    <col min="13860" max="13860" width="2.625" style="244" customWidth="1"/>
    <col min="13861" max="13861" width="3" style="244" bestFit="1" customWidth="1"/>
    <col min="13862" max="13862" width="4.625" style="244" customWidth="1"/>
    <col min="13863" max="13863" width="3.875" style="244" bestFit="1" customWidth="1"/>
    <col min="13864" max="13864" width="7.125" style="244" bestFit="1" customWidth="1"/>
    <col min="13865" max="13865" width="2.625" style="244" bestFit="1" customWidth="1"/>
    <col min="13866" max="13866" width="3.5" style="244" customWidth="1"/>
    <col min="13867" max="13867" width="2.375" style="244" customWidth="1"/>
    <col min="13868" max="13868" width="14.125" style="244" customWidth="1"/>
    <col min="13869" max="13869" width="2" style="244" customWidth="1"/>
    <col min="13870" max="13870" width="14.5" style="244" customWidth="1"/>
    <col min="13871" max="13871" width="2.375" style="244" customWidth="1"/>
    <col min="13872" max="14081" width="9" style="244"/>
    <col min="14082" max="14082" width="2" style="244" customWidth="1"/>
    <col min="14083" max="14083" width="3" style="244" customWidth="1"/>
    <col min="14084" max="14084" width="2.125" style="244" customWidth="1"/>
    <col min="14085" max="14085" width="10.125" style="244" customWidth="1"/>
    <col min="14086" max="14086" width="2.5" style="244" customWidth="1"/>
    <col min="14087" max="14087" width="8.25" style="244" customWidth="1"/>
    <col min="14088" max="14088" width="3.625" style="244" customWidth="1"/>
    <col min="14089" max="14089" width="7.25" style="244" customWidth="1"/>
    <col min="14090" max="14090" width="8.625" style="244" customWidth="1"/>
    <col min="14091" max="14092" width="2.5" style="244" customWidth="1"/>
    <col min="14093" max="14093" width="6" style="244" customWidth="1"/>
    <col min="14094" max="14094" width="2" style="244" customWidth="1"/>
    <col min="14095" max="14095" width="6.75" style="244" customWidth="1"/>
    <col min="14096" max="14096" width="2.125" style="244" customWidth="1"/>
    <col min="14097" max="14097" width="3.375" style="244" customWidth="1"/>
    <col min="14098" max="14098" width="3.75" style="244" customWidth="1"/>
    <col min="14099" max="14099" width="5.25" style="244" customWidth="1"/>
    <col min="14100" max="14100" width="8" style="244" bestFit="1" customWidth="1"/>
    <col min="14101" max="14101" width="7.125" style="244" bestFit="1" customWidth="1"/>
    <col min="14102" max="14102" width="8.5" style="244" bestFit="1" customWidth="1"/>
    <col min="14103" max="14103" width="3.5" style="244" customWidth="1"/>
    <col min="14104" max="14104" width="4.5" style="244" customWidth="1"/>
    <col min="14105" max="14105" width="10.75" style="244" customWidth="1"/>
    <col min="14106" max="14106" width="7.125" style="244" bestFit="1" customWidth="1"/>
    <col min="14107" max="14107" width="4.625" style="244" customWidth="1"/>
    <col min="14108" max="14108" width="4.125" style="244" customWidth="1"/>
    <col min="14109" max="14109" width="7.25" style="244" customWidth="1"/>
    <col min="14110" max="14110" width="7.125" style="244" bestFit="1" customWidth="1"/>
    <col min="14111" max="14111" width="6.875" style="244" customWidth="1"/>
    <col min="14112" max="14113" width="3" style="244" customWidth="1"/>
    <col min="14114" max="14114" width="6.75" style="244" customWidth="1"/>
    <col min="14115" max="14115" width="7.125" style="244" bestFit="1" customWidth="1"/>
    <col min="14116" max="14116" width="2.625" style="244" customWidth="1"/>
    <col min="14117" max="14117" width="3" style="244" bestFit="1" customWidth="1"/>
    <col min="14118" max="14118" width="4.625" style="244" customWidth="1"/>
    <col min="14119" max="14119" width="3.875" style="244" bestFit="1" customWidth="1"/>
    <col min="14120" max="14120" width="7.125" style="244" bestFit="1" customWidth="1"/>
    <col min="14121" max="14121" width="2.625" style="244" bestFit="1" customWidth="1"/>
    <col min="14122" max="14122" width="3.5" style="244" customWidth="1"/>
    <col min="14123" max="14123" width="2.375" style="244" customWidth="1"/>
    <col min="14124" max="14124" width="14.125" style="244" customWidth="1"/>
    <col min="14125" max="14125" width="2" style="244" customWidth="1"/>
    <col min="14126" max="14126" width="14.5" style="244" customWidth="1"/>
    <col min="14127" max="14127" width="2.375" style="244" customWidth="1"/>
    <col min="14128" max="14337" width="9" style="244"/>
    <col min="14338" max="14338" width="2" style="244" customWidth="1"/>
    <col min="14339" max="14339" width="3" style="244" customWidth="1"/>
    <col min="14340" max="14340" width="2.125" style="244" customWidth="1"/>
    <col min="14341" max="14341" width="10.125" style="244" customWidth="1"/>
    <col min="14342" max="14342" width="2.5" style="244" customWidth="1"/>
    <col min="14343" max="14343" width="8.25" style="244" customWidth="1"/>
    <col min="14344" max="14344" width="3.625" style="244" customWidth="1"/>
    <col min="14345" max="14345" width="7.25" style="244" customWidth="1"/>
    <col min="14346" max="14346" width="8.625" style="244" customWidth="1"/>
    <col min="14347" max="14348" width="2.5" style="244" customWidth="1"/>
    <col min="14349" max="14349" width="6" style="244" customWidth="1"/>
    <col min="14350" max="14350" width="2" style="244" customWidth="1"/>
    <col min="14351" max="14351" width="6.75" style="244" customWidth="1"/>
    <col min="14352" max="14352" width="2.125" style="244" customWidth="1"/>
    <col min="14353" max="14353" width="3.375" style="244" customWidth="1"/>
    <col min="14354" max="14354" width="3.75" style="244" customWidth="1"/>
    <col min="14355" max="14355" width="5.25" style="244" customWidth="1"/>
    <col min="14356" max="14356" width="8" style="244" bestFit="1" customWidth="1"/>
    <col min="14357" max="14357" width="7.125" style="244" bestFit="1" customWidth="1"/>
    <col min="14358" max="14358" width="8.5" style="244" bestFit="1" customWidth="1"/>
    <col min="14359" max="14359" width="3.5" style="244" customWidth="1"/>
    <col min="14360" max="14360" width="4.5" style="244" customWidth="1"/>
    <col min="14361" max="14361" width="10.75" style="244" customWidth="1"/>
    <col min="14362" max="14362" width="7.125" style="244" bestFit="1" customWidth="1"/>
    <col min="14363" max="14363" width="4.625" style="244" customWidth="1"/>
    <col min="14364" max="14364" width="4.125" style="244" customWidth="1"/>
    <col min="14365" max="14365" width="7.25" style="244" customWidth="1"/>
    <col min="14366" max="14366" width="7.125" style="244" bestFit="1" customWidth="1"/>
    <col min="14367" max="14367" width="6.875" style="244" customWidth="1"/>
    <col min="14368" max="14369" width="3" style="244" customWidth="1"/>
    <col min="14370" max="14370" width="6.75" style="244" customWidth="1"/>
    <col min="14371" max="14371" width="7.125" style="244" bestFit="1" customWidth="1"/>
    <col min="14372" max="14372" width="2.625" style="244" customWidth="1"/>
    <col min="14373" max="14373" width="3" style="244" bestFit="1" customWidth="1"/>
    <col min="14374" max="14374" width="4.625" style="244" customWidth="1"/>
    <col min="14375" max="14375" width="3.875" style="244" bestFit="1" customWidth="1"/>
    <col min="14376" max="14376" width="7.125" style="244" bestFit="1" customWidth="1"/>
    <col min="14377" max="14377" width="2.625" style="244" bestFit="1" customWidth="1"/>
    <col min="14378" max="14378" width="3.5" style="244" customWidth="1"/>
    <col min="14379" max="14379" width="2.375" style="244" customWidth="1"/>
    <col min="14380" max="14380" width="14.125" style="244" customWidth="1"/>
    <col min="14381" max="14381" width="2" style="244" customWidth="1"/>
    <col min="14382" max="14382" width="14.5" style="244" customWidth="1"/>
    <col min="14383" max="14383" width="2.375" style="244" customWidth="1"/>
    <col min="14384" max="14593" width="9" style="244"/>
    <col min="14594" max="14594" width="2" style="244" customWidth="1"/>
    <col min="14595" max="14595" width="3" style="244" customWidth="1"/>
    <col min="14596" max="14596" width="2.125" style="244" customWidth="1"/>
    <col min="14597" max="14597" width="10.125" style="244" customWidth="1"/>
    <col min="14598" max="14598" width="2.5" style="244" customWidth="1"/>
    <col min="14599" max="14599" width="8.25" style="244" customWidth="1"/>
    <col min="14600" max="14600" width="3.625" style="244" customWidth="1"/>
    <col min="14601" max="14601" width="7.25" style="244" customWidth="1"/>
    <col min="14602" max="14602" width="8.625" style="244" customWidth="1"/>
    <col min="14603" max="14604" width="2.5" style="244" customWidth="1"/>
    <col min="14605" max="14605" width="6" style="244" customWidth="1"/>
    <col min="14606" max="14606" width="2" style="244" customWidth="1"/>
    <col min="14607" max="14607" width="6.75" style="244" customWidth="1"/>
    <col min="14608" max="14608" width="2.125" style="244" customWidth="1"/>
    <col min="14609" max="14609" width="3.375" style="244" customWidth="1"/>
    <col min="14610" max="14610" width="3.75" style="244" customWidth="1"/>
    <col min="14611" max="14611" width="5.25" style="244" customWidth="1"/>
    <col min="14612" max="14612" width="8" style="244" bestFit="1" customWidth="1"/>
    <col min="14613" max="14613" width="7.125" style="244" bestFit="1" customWidth="1"/>
    <col min="14614" max="14614" width="8.5" style="244" bestFit="1" customWidth="1"/>
    <col min="14615" max="14615" width="3.5" style="244" customWidth="1"/>
    <col min="14616" max="14616" width="4.5" style="244" customWidth="1"/>
    <col min="14617" max="14617" width="10.75" style="244" customWidth="1"/>
    <col min="14618" max="14618" width="7.125" style="244" bestFit="1" customWidth="1"/>
    <col min="14619" max="14619" width="4.625" style="244" customWidth="1"/>
    <col min="14620" max="14620" width="4.125" style="244" customWidth="1"/>
    <col min="14621" max="14621" width="7.25" style="244" customWidth="1"/>
    <col min="14622" max="14622" width="7.125" style="244" bestFit="1" customWidth="1"/>
    <col min="14623" max="14623" width="6.875" style="244" customWidth="1"/>
    <col min="14624" max="14625" width="3" style="244" customWidth="1"/>
    <col min="14626" max="14626" width="6.75" style="244" customWidth="1"/>
    <col min="14627" max="14627" width="7.125" style="244" bestFit="1" customWidth="1"/>
    <col min="14628" max="14628" width="2.625" style="244" customWidth="1"/>
    <col min="14629" max="14629" width="3" style="244" bestFit="1" customWidth="1"/>
    <col min="14630" max="14630" width="4.625" style="244" customWidth="1"/>
    <col min="14631" max="14631" width="3.875" style="244" bestFit="1" customWidth="1"/>
    <col min="14632" max="14632" width="7.125" style="244" bestFit="1" customWidth="1"/>
    <col min="14633" max="14633" width="2.625" style="244" bestFit="1" customWidth="1"/>
    <col min="14634" max="14634" width="3.5" style="244" customWidth="1"/>
    <col min="14635" max="14635" width="2.375" style="244" customWidth="1"/>
    <col min="14636" max="14636" width="14.125" style="244" customWidth="1"/>
    <col min="14637" max="14637" width="2" style="244" customWidth="1"/>
    <col min="14638" max="14638" width="14.5" style="244" customWidth="1"/>
    <col min="14639" max="14639" width="2.375" style="244" customWidth="1"/>
    <col min="14640" max="14849" width="9" style="244"/>
    <col min="14850" max="14850" width="2" style="244" customWidth="1"/>
    <col min="14851" max="14851" width="3" style="244" customWidth="1"/>
    <col min="14852" max="14852" width="2.125" style="244" customWidth="1"/>
    <col min="14853" max="14853" width="10.125" style="244" customWidth="1"/>
    <col min="14854" max="14854" width="2.5" style="244" customWidth="1"/>
    <col min="14855" max="14855" width="8.25" style="244" customWidth="1"/>
    <col min="14856" max="14856" width="3.625" style="244" customWidth="1"/>
    <col min="14857" max="14857" width="7.25" style="244" customWidth="1"/>
    <col min="14858" max="14858" width="8.625" style="244" customWidth="1"/>
    <col min="14859" max="14860" width="2.5" style="244" customWidth="1"/>
    <col min="14861" max="14861" width="6" style="244" customWidth="1"/>
    <col min="14862" max="14862" width="2" style="244" customWidth="1"/>
    <col min="14863" max="14863" width="6.75" style="244" customWidth="1"/>
    <col min="14864" max="14864" width="2.125" style="244" customWidth="1"/>
    <col min="14865" max="14865" width="3.375" style="244" customWidth="1"/>
    <col min="14866" max="14866" width="3.75" style="244" customWidth="1"/>
    <col min="14867" max="14867" width="5.25" style="244" customWidth="1"/>
    <col min="14868" max="14868" width="8" style="244" bestFit="1" customWidth="1"/>
    <col min="14869" max="14869" width="7.125" style="244" bestFit="1" customWidth="1"/>
    <col min="14870" max="14870" width="8.5" style="244" bestFit="1" customWidth="1"/>
    <col min="14871" max="14871" width="3.5" style="244" customWidth="1"/>
    <col min="14872" max="14872" width="4.5" style="244" customWidth="1"/>
    <col min="14873" max="14873" width="10.75" style="244" customWidth="1"/>
    <col min="14874" max="14874" width="7.125" style="244" bestFit="1" customWidth="1"/>
    <col min="14875" max="14875" width="4.625" style="244" customWidth="1"/>
    <col min="14876" max="14876" width="4.125" style="244" customWidth="1"/>
    <col min="14877" max="14877" width="7.25" style="244" customWidth="1"/>
    <col min="14878" max="14878" width="7.125" style="244" bestFit="1" customWidth="1"/>
    <col min="14879" max="14879" width="6.875" style="244" customWidth="1"/>
    <col min="14880" max="14881" width="3" style="244" customWidth="1"/>
    <col min="14882" max="14882" width="6.75" style="244" customWidth="1"/>
    <col min="14883" max="14883" width="7.125" style="244" bestFit="1" customWidth="1"/>
    <col min="14884" max="14884" width="2.625" style="244" customWidth="1"/>
    <col min="14885" max="14885" width="3" style="244" bestFit="1" customWidth="1"/>
    <col min="14886" max="14886" width="4.625" style="244" customWidth="1"/>
    <col min="14887" max="14887" width="3.875" style="244" bestFit="1" customWidth="1"/>
    <col min="14888" max="14888" width="7.125" style="244" bestFit="1" customWidth="1"/>
    <col min="14889" max="14889" width="2.625" style="244" bestFit="1" customWidth="1"/>
    <col min="14890" max="14890" width="3.5" style="244" customWidth="1"/>
    <col min="14891" max="14891" width="2.375" style="244" customWidth="1"/>
    <col min="14892" max="14892" width="14.125" style="244" customWidth="1"/>
    <col min="14893" max="14893" width="2" style="244" customWidth="1"/>
    <col min="14894" max="14894" width="14.5" style="244" customWidth="1"/>
    <col min="14895" max="14895" width="2.375" style="244" customWidth="1"/>
    <col min="14896" max="15105" width="9" style="244"/>
    <col min="15106" max="15106" width="2" style="244" customWidth="1"/>
    <col min="15107" max="15107" width="3" style="244" customWidth="1"/>
    <col min="15108" max="15108" width="2.125" style="244" customWidth="1"/>
    <col min="15109" max="15109" width="10.125" style="244" customWidth="1"/>
    <col min="15110" max="15110" width="2.5" style="244" customWidth="1"/>
    <col min="15111" max="15111" width="8.25" style="244" customWidth="1"/>
    <col min="15112" max="15112" width="3.625" style="244" customWidth="1"/>
    <col min="15113" max="15113" width="7.25" style="244" customWidth="1"/>
    <col min="15114" max="15114" width="8.625" style="244" customWidth="1"/>
    <col min="15115" max="15116" width="2.5" style="244" customWidth="1"/>
    <col min="15117" max="15117" width="6" style="244" customWidth="1"/>
    <col min="15118" max="15118" width="2" style="244" customWidth="1"/>
    <col min="15119" max="15119" width="6.75" style="244" customWidth="1"/>
    <col min="15120" max="15120" width="2.125" style="244" customWidth="1"/>
    <col min="15121" max="15121" width="3.375" style="244" customWidth="1"/>
    <col min="15122" max="15122" width="3.75" style="244" customWidth="1"/>
    <col min="15123" max="15123" width="5.25" style="244" customWidth="1"/>
    <col min="15124" max="15124" width="8" style="244" bestFit="1" customWidth="1"/>
    <col min="15125" max="15125" width="7.125" style="244" bestFit="1" customWidth="1"/>
    <col min="15126" max="15126" width="8.5" style="244" bestFit="1" customWidth="1"/>
    <col min="15127" max="15127" width="3.5" style="244" customWidth="1"/>
    <col min="15128" max="15128" width="4.5" style="244" customWidth="1"/>
    <col min="15129" max="15129" width="10.75" style="244" customWidth="1"/>
    <col min="15130" max="15130" width="7.125" style="244" bestFit="1" customWidth="1"/>
    <col min="15131" max="15131" width="4.625" style="244" customWidth="1"/>
    <col min="15132" max="15132" width="4.125" style="244" customWidth="1"/>
    <col min="15133" max="15133" width="7.25" style="244" customWidth="1"/>
    <col min="15134" max="15134" width="7.125" style="244" bestFit="1" customWidth="1"/>
    <col min="15135" max="15135" width="6.875" style="244" customWidth="1"/>
    <col min="15136" max="15137" width="3" style="244" customWidth="1"/>
    <col min="15138" max="15138" width="6.75" style="244" customWidth="1"/>
    <col min="15139" max="15139" width="7.125" style="244" bestFit="1" customWidth="1"/>
    <col min="15140" max="15140" width="2.625" style="244" customWidth="1"/>
    <col min="15141" max="15141" width="3" style="244" bestFit="1" customWidth="1"/>
    <col min="15142" max="15142" width="4.625" style="244" customWidth="1"/>
    <col min="15143" max="15143" width="3.875" style="244" bestFit="1" customWidth="1"/>
    <col min="15144" max="15144" width="7.125" style="244" bestFit="1" customWidth="1"/>
    <col min="15145" max="15145" width="2.625" style="244" bestFit="1" customWidth="1"/>
    <col min="15146" max="15146" width="3.5" style="244" customWidth="1"/>
    <col min="15147" max="15147" width="2.375" style="244" customWidth="1"/>
    <col min="15148" max="15148" width="14.125" style="244" customWidth="1"/>
    <col min="15149" max="15149" width="2" style="244" customWidth="1"/>
    <col min="15150" max="15150" width="14.5" style="244" customWidth="1"/>
    <col min="15151" max="15151" width="2.375" style="244" customWidth="1"/>
    <col min="15152" max="15361" width="9" style="244"/>
    <col min="15362" max="15362" width="2" style="244" customWidth="1"/>
    <col min="15363" max="15363" width="3" style="244" customWidth="1"/>
    <col min="15364" max="15364" width="2.125" style="244" customWidth="1"/>
    <col min="15365" max="15365" width="10.125" style="244" customWidth="1"/>
    <col min="15366" max="15366" width="2.5" style="244" customWidth="1"/>
    <col min="15367" max="15367" width="8.25" style="244" customWidth="1"/>
    <col min="15368" max="15368" width="3.625" style="244" customWidth="1"/>
    <col min="15369" max="15369" width="7.25" style="244" customWidth="1"/>
    <col min="15370" max="15370" width="8.625" style="244" customWidth="1"/>
    <col min="15371" max="15372" width="2.5" style="244" customWidth="1"/>
    <col min="15373" max="15373" width="6" style="244" customWidth="1"/>
    <col min="15374" max="15374" width="2" style="244" customWidth="1"/>
    <col min="15375" max="15375" width="6.75" style="244" customWidth="1"/>
    <col min="15376" max="15376" width="2.125" style="244" customWidth="1"/>
    <col min="15377" max="15377" width="3.375" style="244" customWidth="1"/>
    <col min="15378" max="15378" width="3.75" style="244" customWidth="1"/>
    <col min="15379" max="15379" width="5.25" style="244" customWidth="1"/>
    <col min="15380" max="15380" width="8" style="244" bestFit="1" customWidth="1"/>
    <col min="15381" max="15381" width="7.125" style="244" bestFit="1" customWidth="1"/>
    <col min="15382" max="15382" width="8.5" style="244" bestFit="1" customWidth="1"/>
    <col min="15383" max="15383" width="3.5" style="244" customWidth="1"/>
    <col min="15384" max="15384" width="4.5" style="244" customWidth="1"/>
    <col min="15385" max="15385" width="10.75" style="244" customWidth="1"/>
    <col min="15386" max="15386" width="7.125" style="244" bestFit="1" customWidth="1"/>
    <col min="15387" max="15387" width="4.625" style="244" customWidth="1"/>
    <col min="15388" max="15388" width="4.125" style="244" customWidth="1"/>
    <col min="15389" max="15389" width="7.25" style="244" customWidth="1"/>
    <col min="15390" max="15390" width="7.125" style="244" bestFit="1" customWidth="1"/>
    <col min="15391" max="15391" width="6.875" style="244" customWidth="1"/>
    <col min="15392" max="15393" width="3" style="244" customWidth="1"/>
    <col min="15394" max="15394" width="6.75" style="244" customWidth="1"/>
    <col min="15395" max="15395" width="7.125" style="244" bestFit="1" customWidth="1"/>
    <col min="15396" max="15396" width="2.625" style="244" customWidth="1"/>
    <col min="15397" max="15397" width="3" style="244" bestFit="1" customWidth="1"/>
    <col min="15398" max="15398" width="4.625" style="244" customWidth="1"/>
    <col min="15399" max="15399" width="3.875" style="244" bestFit="1" customWidth="1"/>
    <col min="15400" max="15400" width="7.125" style="244" bestFit="1" customWidth="1"/>
    <col min="15401" max="15401" width="2.625" style="244" bestFit="1" customWidth="1"/>
    <col min="15402" max="15402" width="3.5" style="244" customWidth="1"/>
    <col min="15403" max="15403" width="2.375" style="244" customWidth="1"/>
    <col min="15404" max="15404" width="14.125" style="244" customWidth="1"/>
    <col min="15405" max="15405" width="2" style="244" customWidth="1"/>
    <col min="15406" max="15406" width="14.5" style="244" customWidth="1"/>
    <col min="15407" max="15407" width="2.375" style="244" customWidth="1"/>
    <col min="15408" max="15617" width="9" style="244"/>
    <col min="15618" max="15618" width="2" style="244" customWidth="1"/>
    <col min="15619" max="15619" width="3" style="244" customWidth="1"/>
    <col min="15620" max="15620" width="2.125" style="244" customWidth="1"/>
    <col min="15621" max="15621" width="10.125" style="244" customWidth="1"/>
    <col min="15622" max="15622" width="2.5" style="244" customWidth="1"/>
    <col min="15623" max="15623" width="8.25" style="244" customWidth="1"/>
    <col min="15624" max="15624" width="3.625" style="244" customWidth="1"/>
    <col min="15625" max="15625" width="7.25" style="244" customWidth="1"/>
    <col min="15626" max="15626" width="8.625" style="244" customWidth="1"/>
    <col min="15627" max="15628" width="2.5" style="244" customWidth="1"/>
    <col min="15629" max="15629" width="6" style="244" customWidth="1"/>
    <col min="15630" max="15630" width="2" style="244" customWidth="1"/>
    <col min="15631" max="15631" width="6.75" style="244" customWidth="1"/>
    <col min="15632" max="15632" width="2.125" style="244" customWidth="1"/>
    <col min="15633" max="15633" width="3.375" style="244" customWidth="1"/>
    <col min="15634" max="15634" width="3.75" style="244" customWidth="1"/>
    <col min="15635" max="15635" width="5.25" style="244" customWidth="1"/>
    <col min="15636" max="15636" width="8" style="244" bestFit="1" customWidth="1"/>
    <col min="15637" max="15637" width="7.125" style="244" bestFit="1" customWidth="1"/>
    <col min="15638" max="15638" width="8.5" style="244" bestFit="1" customWidth="1"/>
    <col min="15639" max="15639" width="3.5" style="244" customWidth="1"/>
    <col min="15640" max="15640" width="4.5" style="244" customWidth="1"/>
    <col min="15641" max="15641" width="10.75" style="244" customWidth="1"/>
    <col min="15642" max="15642" width="7.125" style="244" bestFit="1" customWidth="1"/>
    <col min="15643" max="15643" width="4.625" style="244" customWidth="1"/>
    <col min="15644" max="15644" width="4.125" style="244" customWidth="1"/>
    <col min="15645" max="15645" width="7.25" style="244" customWidth="1"/>
    <col min="15646" max="15646" width="7.125" style="244" bestFit="1" customWidth="1"/>
    <col min="15647" max="15647" width="6.875" style="244" customWidth="1"/>
    <col min="15648" max="15649" width="3" style="244" customWidth="1"/>
    <col min="15650" max="15650" width="6.75" style="244" customWidth="1"/>
    <col min="15651" max="15651" width="7.125" style="244" bestFit="1" customWidth="1"/>
    <col min="15652" max="15652" width="2.625" style="244" customWidth="1"/>
    <col min="15653" max="15653" width="3" style="244" bestFit="1" customWidth="1"/>
    <col min="15654" max="15654" width="4.625" style="244" customWidth="1"/>
    <col min="15655" max="15655" width="3.875" style="244" bestFit="1" customWidth="1"/>
    <col min="15656" max="15656" width="7.125" style="244" bestFit="1" customWidth="1"/>
    <col min="15657" max="15657" width="2.625" style="244" bestFit="1" customWidth="1"/>
    <col min="15658" max="15658" width="3.5" style="244" customWidth="1"/>
    <col min="15659" max="15659" width="2.375" style="244" customWidth="1"/>
    <col min="15660" max="15660" width="14.125" style="244" customWidth="1"/>
    <col min="15661" max="15661" width="2" style="244" customWidth="1"/>
    <col min="15662" max="15662" width="14.5" style="244" customWidth="1"/>
    <col min="15663" max="15663" width="2.375" style="244" customWidth="1"/>
    <col min="15664" max="15873" width="9" style="244"/>
    <col min="15874" max="15874" width="2" style="244" customWidth="1"/>
    <col min="15875" max="15875" width="3" style="244" customWidth="1"/>
    <col min="15876" max="15876" width="2.125" style="244" customWidth="1"/>
    <col min="15877" max="15877" width="10.125" style="244" customWidth="1"/>
    <col min="15878" max="15878" width="2.5" style="244" customWidth="1"/>
    <col min="15879" max="15879" width="8.25" style="244" customWidth="1"/>
    <col min="15880" max="15880" width="3.625" style="244" customWidth="1"/>
    <col min="15881" max="15881" width="7.25" style="244" customWidth="1"/>
    <col min="15882" max="15882" width="8.625" style="244" customWidth="1"/>
    <col min="15883" max="15884" width="2.5" style="244" customWidth="1"/>
    <col min="15885" max="15885" width="6" style="244" customWidth="1"/>
    <col min="15886" max="15886" width="2" style="244" customWidth="1"/>
    <col min="15887" max="15887" width="6.75" style="244" customWidth="1"/>
    <col min="15888" max="15888" width="2.125" style="244" customWidth="1"/>
    <col min="15889" max="15889" width="3.375" style="244" customWidth="1"/>
    <col min="15890" max="15890" width="3.75" style="244" customWidth="1"/>
    <col min="15891" max="15891" width="5.25" style="244" customWidth="1"/>
    <col min="15892" max="15892" width="8" style="244" bestFit="1" customWidth="1"/>
    <col min="15893" max="15893" width="7.125" style="244" bestFit="1" customWidth="1"/>
    <col min="15894" max="15894" width="8.5" style="244" bestFit="1" customWidth="1"/>
    <col min="15895" max="15895" width="3.5" style="244" customWidth="1"/>
    <col min="15896" max="15896" width="4.5" style="244" customWidth="1"/>
    <col min="15897" max="15897" width="10.75" style="244" customWidth="1"/>
    <col min="15898" max="15898" width="7.125" style="244" bestFit="1" customWidth="1"/>
    <col min="15899" max="15899" width="4.625" style="244" customWidth="1"/>
    <col min="15900" max="15900" width="4.125" style="244" customWidth="1"/>
    <col min="15901" max="15901" width="7.25" style="244" customWidth="1"/>
    <col min="15902" max="15902" width="7.125" style="244" bestFit="1" customWidth="1"/>
    <col min="15903" max="15903" width="6.875" style="244" customWidth="1"/>
    <col min="15904" max="15905" width="3" style="244" customWidth="1"/>
    <col min="15906" max="15906" width="6.75" style="244" customWidth="1"/>
    <col min="15907" max="15907" width="7.125" style="244" bestFit="1" customWidth="1"/>
    <col min="15908" max="15908" width="2.625" style="244" customWidth="1"/>
    <col min="15909" max="15909" width="3" style="244" bestFit="1" customWidth="1"/>
    <col min="15910" max="15910" width="4.625" style="244" customWidth="1"/>
    <col min="15911" max="15911" width="3.875" style="244" bestFit="1" customWidth="1"/>
    <col min="15912" max="15912" width="7.125" style="244" bestFit="1" customWidth="1"/>
    <col min="15913" max="15913" width="2.625" style="244" bestFit="1" customWidth="1"/>
    <col min="15914" max="15914" width="3.5" style="244" customWidth="1"/>
    <col min="15915" max="15915" width="2.375" style="244" customWidth="1"/>
    <col min="15916" max="15916" width="14.125" style="244" customWidth="1"/>
    <col min="15917" max="15917" width="2" style="244" customWidth="1"/>
    <col min="15918" max="15918" width="14.5" style="244" customWidth="1"/>
    <col min="15919" max="15919" width="2.375" style="244" customWidth="1"/>
    <col min="15920" max="16129" width="9" style="244"/>
    <col min="16130" max="16130" width="2" style="244" customWidth="1"/>
    <col min="16131" max="16131" width="3" style="244" customWidth="1"/>
    <col min="16132" max="16132" width="2.125" style="244" customWidth="1"/>
    <col min="16133" max="16133" width="10.125" style="244" customWidth="1"/>
    <col min="16134" max="16134" width="2.5" style="244" customWidth="1"/>
    <col min="16135" max="16135" width="8.25" style="244" customWidth="1"/>
    <col min="16136" max="16136" width="3.625" style="244" customWidth="1"/>
    <col min="16137" max="16137" width="7.25" style="244" customWidth="1"/>
    <col min="16138" max="16138" width="8.625" style="244" customWidth="1"/>
    <col min="16139" max="16140" width="2.5" style="244" customWidth="1"/>
    <col min="16141" max="16141" width="6" style="244" customWidth="1"/>
    <col min="16142" max="16142" width="2" style="244" customWidth="1"/>
    <col min="16143" max="16143" width="6.75" style="244" customWidth="1"/>
    <col min="16144" max="16144" width="2.125" style="244" customWidth="1"/>
    <col min="16145" max="16145" width="3.375" style="244" customWidth="1"/>
    <col min="16146" max="16146" width="3.75" style="244" customWidth="1"/>
    <col min="16147" max="16147" width="5.25" style="244" customWidth="1"/>
    <col min="16148" max="16148" width="8" style="244" bestFit="1" customWidth="1"/>
    <col min="16149" max="16149" width="7.125" style="244" bestFit="1" customWidth="1"/>
    <col min="16150" max="16150" width="8.5" style="244" bestFit="1" customWidth="1"/>
    <col min="16151" max="16151" width="3.5" style="244" customWidth="1"/>
    <col min="16152" max="16152" width="4.5" style="244" customWidth="1"/>
    <col min="16153" max="16153" width="10.75" style="244" customWidth="1"/>
    <col min="16154" max="16154" width="7.125" style="244" bestFit="1" customWidth="1"/>
    <col min="16155" max="16155" width="4.625" style="244" customWidth="1"/>
    <col min="16156" max="16156" width="4.125" style="244" customWidth="1"/>
    <col min="16157" max="16157" width="7.25" style="244" customWidth="1"/>
    <col min="16158" max="16158" width="7.125" style="244" bestFit="1" customWidth="1"/>
    <col min="16159" max="16159" width="6.875" style="244" customWidth="1"/>
    <col min="16160" max="16161" width="3" style="244" customWidth="1"/>
    <col min="16162" max="16162" width="6.75" style="244" customWidth="1"/>
    <col min="16163" max="16163" width="7.125" style="244" bestFit="1" customWidth="1"/>
    <col min="16164" max="16164" width="2.625" style="244" customWidth="1"/>
    <col min="16165" max="16165" width="3" style="244" bestFit="1" customWidth="1"/>
    <col min="16166" max="16166" width="4.625" style="244" customWidth="1"/>
    <col min="16167" max="16167" width="3.875" style="244" bestFit="1" customWidth="1"/>
    <col min="16168" max="16168" width="7.125" style="244" bestFit="1" customWidth="1"/>
    <col min="16169" max="16169" width="2.625" style="244" bestFit="1" customWidth="1"/>
    <col min="16170" max="16170" width="3.5" style="244" customWidth="1"/>
    <col min="16171" max="16171" width="2.375" style="244" customWidth="1"/>
    <col min="16172" max="16172" width="14.125" style="244" customWidth="1"/>
    <col min="16173" max="16173" width="2" style="244" customWidth="1"/>
    <col min="16174" max="16174" width="14.5" style="244" customWidth="1"/>
    <col min="16175" max="16175" width="2.375" style="244" customWidth="1"/>
    <col min="16176" max="16384" width="9" style="244"/>
  </cols>
  <sheetData>
    <row r="1" spans="2:48" ht="15.75" thickBot="1" x14ac:dyDescent="0.3"/>
    <row r="2" spans="2:48" ht="15.6" customHeight="1" x14ac:dyDescent="0.25">
      <c r="B2" s="241"/>
      <c r="C2" s="860" t="s">
        <v>515</v>
      </c>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c r="AH2" s="861"/>
      <c r="AI2" s="861"/>
      <c r="AJ2" s="861"/>
      <c r="AK2" s="861"/>
      <c r="AL2" s="861"/>
      <c r="AM2" s="861"/>
      <c r="AN2" s="861"/>
      <c r="AO2" s="862"/>
      <c r="AP2" s="243"/>
      <c r="AQ2" s="243"/>
    </row>
    <row r="3" spans="2:48" ht="23.45" customHeight="1" x14ac:dyDescent="0.25">
      <c r="B3" s="245"/>
      <c r="C3" s="863"/>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c r="AG3" s="864"/>
      <c r="AH3" s="864"/>
      <c r="AI3" s="864"/>
      <c r="AJ3" s="864"/>
      <c r="AK3" s="864"/>
      <c r="AL3" s="864"/>
      <c r="AM3" s="864"/>
      <c r="AN3" s="864"/>
      <c r="AO3" s="865"/>
      <c r="AP3" s="246"/>
      <c r="AQ3" s="246"/>
    </row>
    <row r="4" spans="2:48" ht="105.6" customHeight="1" thickBot="1" x14ac:dyDescent="0.3">
      <c r="B4" s="246"/>
      <c r="C4" s="866"/>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c r="AH4" s="867"/>
      <c r="AI4" s="867"/>
      <c r="AJ4" s="867"/>
      <c r="AK4" s="867"/>
      <c r="AL4" s="867"/>
      <c r="AM4" s="867"/>
      <c r="AN4" s="867"/>
      <c r="AO4" s="868"/>
      <c r="AP4" s="246"/>
      <c r="AQ4" s="246"/>
    </row>
    <row r="5" spans="2:48" ht="15.75" x14ac:dyDescent="0.25">
      <c r="B5" s="246"/>
      <c r="C5" s="247"/>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9"/>
      <c r="AP5" s="243"/>
      <c r="AQ5" s="243"/>
      <c r="AR5" s="250" t="s">
        <v>516</v>
      </c>
      <c r="AS5" s="246" t="s">
        <v>263</v>
      </c>
      <c r="AT5" s="250">
        <v>43012</v>
      </c>
      <c r="AU5" s="252" t="s">
        <v>64</v>
      </c>
      <c r="AV5" s="252"/>
    </row>
    <row r="6" spans="2:48" ht="16.5" x14ac:dyDescent="0.25">
      <c r="B6" s="246"/>
      <c r="C6" s="253"/>
      <c r="D6" s="363"/>
      <c r="E6" s="364" t="s">
        <v>549</v>
      </c>
      <c r="F6" s="846" t="s">
        <v>578</v>
      </c>
      <c r="G6" s="846"/>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254"/>
      <c r="AP6" s="243"/>
      <c r="AQ6" s="243"/>
      <c r="AR6" s="250"/>
      <c r="AS6" s="246"/>
      <c r="AT6" s="250"/>
      <c r="AU6" s="252"/>
      <c r="AV6" s="252"/>
    </row>
    <row r="7" spans="2:48" ht="16.5" x14ac:dyDescent="0.25">
      <c r="B7" s="246"/>
      <c r="C7" s="253"/>
      <c r="D7" s="363"/>
      <c r="E7" s="364"/>
      <c r="F7" s="627"/>
      <c r="G7" s="627"/>
      <c r="H7" s="365"/>
      <c r="I7" s="367"/>
      <c r="J7" s="367"/>
      <c r="K7" s="368"/>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254"/>
      <c r="AP7" s="243"/>
      <c r="AQ7" s="243"/>
      <c r="AR7" s="250"/>
      <c r="AS7" s="246"/>
      <c r="AT7" s="251"/>
      <c r="AU7" s="252"/>
      <c r="AV7" s="252"/>
    </row>
    <row r="8" spans="2:48" ht="15.75" x14ac:dyDescent="0.25">
      <c r="B8" s="246"/>
      <c r="C8" s="253"/>
      <c r="D8" s="363"/>
      <c r="E8" s="629"/>
      <c r="F8" s="363"/>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254"/>
      <c r="AP8" s="243"/>
      <c r="AQ8" s="243"/>
      <c r="AR8" s="250"/>
      <c r="AS8" s="246"/>
      <c r="AT8" s="251"/>
      <c r="AU8" s="252"/>
      <c r="AV8" s="252"/>
    </row>
    <row r="9" spans="2:48" ht="15.75" x14ac:dyDescent="0.25">
      <c r="B9" s="246"/>
      <c r="C9" s="257"/>
      <c r="D9" s="373"/>
      <c r="E9" s="630"/>
      <c r="F9" s="373"/>
      <c r="G9" s="373"/>
      <c r="H9" s="373"/>
      <c r="I9" s="373"/>
      <c r="J9" s="373"/>
      <c r="K9" s="373"/>
      <c r="L9" s="373"/>
      <c r="M9" s="373"/>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254"/>
      <c r="AP9" s="243"/>
      <c r="AQ9" s="243"/>
      <c r="AR9" s="250"/>
      <c r="AS9" s="246"/>
      <c r="AT9" s="251"/>
      <c r="AU9" s="252"/>
      <c r="AV9" s="252"/>
    </row>
    <row r="10" spans="2:48" ht="15.75" x14ac:dyDescent="0.25">
      <c r="B10" s="246"/>
      <c r="C10" s="257"/>
      <c r="D10" s="373"/>
      <c r="E10" s="631" t="s">
        <v>524</v>
      </c>
      <c r="F10" s="373"/>
      <c r="G10" s="375"/>
      <c r="H10" s="373"/>
      <c r="I10" s="373"/>
      <c r="J10" s="373"/>
      <c r="K10" s="373"/>
      <c r="L10" s="373"/>
      <c r="M10" s="37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254"/>
      <c r="AP10" s="243"/>
      <c r="AQ10" s="243"/>
      <c r="AR10" s="250"/>
      <c r="AS10" s="246"/>
      <c r="AT10" s="251"/>
      <c r="AU10" s="252"/>
      <c r="AV10" s="252"/>
    </row>
    <row r="11" spans="2:48" ht="15.75" x14ac:dyDescent="0.25">
      <c r="B11" s="246"/>
      <c r="C11" s="257"/>
      <c r="D11" s="373"/>
      <c r="E11" s="630"/>
      <c r="F11" s="373" t="s">
        <v>526</v>
      </c>
      <c r="G11" s="373"/>
      <c r="H11" s="374"/>
      <c r="I11" s="374"/>
      <c r="J11" s="376"/>
      <c r="K11" s="373"/>
      <c r="L11" s="373"/>
      <c r="M11" s="37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254"/>
      <c r="AP11" s="243"/>
      <c r="AQ11" s="243"/>
      <c r="AR11" s="250"/>
      <c r="AS11" s="246"/>
      <c r="AT11" s="251"/>
      <c r="AU11" s="252"/>
      <c r="AV11" s="252"/>
    </row>
    <row r="12" spans="2:48" ht="15.75" x14ac:dyDescent="0.25">
      <c r="B12" s="246"/>
      <c r="C12" s="257"/>
      <c r="D12" s="373"/>
      <c r="E12" s="630"/>
      <c r="F12" s="373"/>
      <c r="G12" s="373"/>
      <c r="H12" s="373"/>
      <c r="I12" s="373"/>
      <c r="J12" s="373"/>
      <c r="K12" s="373"/>
      <c r="L12" s="373"/>
      <c r="M12" s="37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254"/>
      <c r="AP12" s="243"/>
      <c r="AQ12" s="243"/>
      <c r="AR12" s="250"/>
      <c r="AS12" s="246"/>
      <c r="AT12" s="251"/>
      <c r="AU12" s="252"/>
      <c r="AV12" s="252"/>
    </row>
    <row r="13" spans="2:48" ht="15.75" x14ac:dyDescent="0.25">
      <c r="B13" s="246"/>
      <c r="C13" s="257"/>
      <c r="D13" s="373"/>
      <c r="E13" s="630"/>
      <c r="F13" s="373"/>
      <c r="G13" s="625"/>
      <c r="H13" s="628"/>
      <c r="I13" s="379"/>
      <c r="J13" s="379"/>
      <c r="K13" s="379"/>
      <c r="L13" s="380"/>
      <c r="M13" s="37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254"/>
      <c r="AP13" s="243"/>
      <c r="AQ13" s="243"/>
      <c r="AR13" s="250"/>
      <c r="AS13" s="246"/>
      <c r="AT13" s="251"/>
      <c r="AU13" s="252"/>
      <c r="AV13" s="252"/>
    </row>
    <row r="14" spans="2:48" ht="15.75" x14ac:dyDescent="0.25">
      <c r="B14" s="246"/>
      <c r="C14" s="265"/>
      <c r="D14" s="374"/>
      <c r="E14" s="382"/>
      <c r="F14" s="847" t="s">
        <v>531</v>
      </c>
      <c r="G14" s="847"/>
      <c r="H14" s="625"/>
      <c r="I14" s="374" t="s">
        <v>544</v>
      </c>
      <c r="J14" s="382"/>
      <c r="K14" s="383"/>
      <c r="L14" s="383"/>
      <c r="M14" s="625"/>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254"/>
      <c r="AP14" s="243"/>
      <c r="AQ14" s="243"/>
      <c r="AR14" s="250"/>
      <c r="AS14" s="246"/>
      <c r="AT14" s="251"/>
      <c r="AU14" s="252"/>
      <c r="AV14" s="252"/>
    </row>
    <row r="15" spans="2:48" ht="15.75" x14ac:dyDescent="0.25">
      <c r="B15" s="246"/>
      <c r="C15" s="257"/>
      <c r="D15" s="373"/>
      <c r="E15" s="373"/>
      <c r="F15" s="373"/>
      <c r="G15" s="373"/>
      <c r="H15" s="373"/>
      <c r="I15" s="373"/>
      <c r="J15" s="373"/>
      <c r="K15" s="373"/>
      <c r="L15" s="373"/>
      <c r="M15" s="37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254"/>
      <c r="AP15" s="243"/>
      <c r="AQ15" s="243"/>
      <c r="AR15" s="250"/>
      <c r="AS15" s="246"/>
      <c r="AT15" s="251"/>
      <c r="AU15" s="252"/>
      <c r="AV15" s="252"/>
    </row>
    <row r="16" spans="2:48" ht="15.75" x14ac:dyDescent="0.25">
      <c r="B16" s="246"/>
      <c r="C16" s="257"/>
      <c r="D16" s="373"/>
      <c r="E16" s="373"/>
      <c r="F16" s="373"/>
      <c r="G16" s="373"/>
      <c r="H16" s="373"/>
      <c r="I16" s="373"/>
      <c r="J16" s="373"/>
      <c r="K16" s="373"/>
      <c r="L16" s="373"/>
      <c r="M16" s="37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254"/>
      <c r="AP16" s="243"/>
      <c r="AQ16" s="243"/>
      <c r="AR16" s="250"/>
      <c r="AS16" s="246"/>
      <c r="AT16" s="251"/>
      <c r="AU16" s="252"/>
      <c r="AV16" s="252"/>
    </row>
    <row r="17" spans="2:48" ht="16.5" x14ac:dyDescent="0.25">
      <c r="B17" s="246"/>
      <c r="C17" s="635"/>
      <c r="D17" s="636"/>
      <c r="E17" s="641" t="s">
        <v>517</v>
      </c>
      <c r="F17" s="642" t="s">
        <v>545</v>
      </c>
      <c r="G17" s="642"/>
      <c r="H17" s="642"/>
      <c r="I17" s="643"/>
      <c r="J17" s="643"/>
      <c r="K17" s="643"/>
      <c r="L17" s="643"/>
      <c r="M17" s="643"/>
      <c r="N17" s="636"/>
      <c r="O17" s="636"/>
      <c r="P17" s="636"/>
      <c r="Q17" s="636"/>
      <c r="R17" s="636"/>
      <c r="S17" s="636"/>
      <c r="T17" s="636"/>
      <c r="U17" s="636"/>
      <c r="V17" s="636"/>
      <c r="W17" s="636"/>
      <c r="X17" s="636"/>
      <c r="Y17" s="636"/>
      <c r="Z17" s="636"/>
      <c r="AA17" s="636"/>
      <c r="AB17" s="636"/>
      <c r="AC17" s="636"/>
      <c r="AD17" s="636"/>
      <c r="AE17" s="636"/>
      <c r="AF17" s="636"/>
      <c r="AG17" s="636"/>
      <c r="AH17" s="636"/>
      <c r="AI17" s="636"/>
      <c r="AJ17" s="636"/>
      <c r="AK17" s="636"/>
      <c r="AL17" s="636"/>
      <c r="AM17" s="636"/>
      <c r="AN17" s="636"/>
      <c r="AO17" s="644"/>
      <c r="AP17" s="243"/>
      <c r="AQ17" s="243"/>
      <c r="AR17" s="250"/>
      <c r="AS17" s="246"/>
      <c r="AT17" s="251"/>
      <c r="AU17" s="252"/>
      <c r="AV17" s="252"/>
    </row>
    <row r="18" spans="2:48" ht="16.5" x14ac:dyDescent="0.25">
      <c r="B18" s="246"/>
      <c r="C18" s="253"/>
      <c r="D18" s="363"/>
      <c r="E18" s="364" t="s">
        <v>519</v>
      </c>
      <c r="F18" s="840">
        <v>5622</v>
      </c>
      <c r="G18" s="840"/>
      <c r="H18" s="365" t="s">
        <v>64</v>
      </c>
      <c r="I18" s="373"/>
      <c r="J18" s="373"/>
      <c r="K18" s="373"/>
      <c r="L18" s="373"/>
      <c r="M18" s="373"/>
      <c r="N18" s="363"/>
      <c r="O18" s="363"/>
      <c r="P18" s="363"/>
      <c r="Q18" s="363"/>
      <c r="R18" s="363"/>
      <c r="S18" s="363"/>
      <c r="T18" s="363"/>
      <c r="U18" s="363"/>
      <c r="V18" s="370" t="s">
        <v>574</v>
      </c>
      <c r="W18" s="371" t="s">
        <v>263</v>
      </c>
      <c r="X18" s="838">
        <f>F18*F19*$AT$185</f>
        <v>6746.4000000000005</v>
      </c>
      <c r="Y18" s="838"/>
      <c r="Z18" s="372" t="s">
        <v>22</v>
      </c>
      <c r="AA18" s="363"/>
      <c r="AB18" s="363"/>
      <c r="AC18" s="363"/>
      <c r="AD18" s="363"/>
      <c r="AE18" s="363"/>
      <c r="AF18" s="363"/>
      <c r="AG18" s="363"/>
      <c r="AH18" s="363"/>
      <c r="AI18" s="363"/>
      <c r="AJ18" s="363"/>
      <c r="AK18" s="363"/>
      <c r="AL18" s="363"/>
      <c r="AM18" s="363"/>
      <c r="AN18" s="363"/>
      <c r="AO18" s="254"/>
      <c r="AP18" s="243"/>
      <c r="AQ18" s="243"/>
      <c r="AR18" s="250"/>
      <c r="AS18" s="246"/>
      <c r="AT18" s="251"/>
      <c r="AU18" s="252"/>
      <c r="AV18" s="252"/>
    </row>
    <row r="19" spans="2:48" ht="16.5" x14ac:dyDescent="0.25">
      <c r="B19" s="246"/>
      <c r="C19" s="253"/>
      <c r="D19" s="363"/>
      <c r="E19" s="364" t="s">
        <v>521</v>
      </c>
      <c r="F19" s="840">
        <v>6</v>
      </c>
      <c r="G19" s="840"/>
      <c r="H19" s="365" t="s">
        <v>64</v>
      </c>
      <c r="I19" s="373"/>
      <c r="J19" s="373"/>
      <c r="K19" s="373"/>
      <c r="L19" s="373"/>
      <c r="M19" s="37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254"/>
      <c r="AP19" s="243"/>
      <c r="AQ19" s="243"/>
      <c r="AR19" s="250"/>
      <c r="AS19" s="246"/>
      <c r="AT19" s="251"/>
      <c r="AU19" s="252"/>
      <c r="AV19" s="252"/>
    </row>
    <row r="20" spans="2:48" ht="16.5" x14ac:dyDescent="0.25">
      <c r="B20" s="246"/>
      <c r="C20" s="257"/>
      <c r="D20" s="373"/>
      <c r="E20" s="375" t="s">
        <v>547</v>
      </c>
      <c r="F20" s="840">
        <v>434</v>
      </c>
      <c r="G20" s="840">
        <v>434</v>
      </c>
      <c r="H20" s="398" t="s">
        <v>64</v>
      </c>
      <c r="I20" s="373"/>
      <c r="J20" s="373"/>
      <c r="K20" s="373"/>
      <c r="L20" s="373"/>
      <c r="M20" s="37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254"/>
      <c r="AP20" s="243"/>
      <c r="AQ20" s="243"/>
      <c r="AR20" s="250"/>
      <c r="AS20" s="246"/>
      <c r="AT20" s="251"/>
      <c r="AU20" s="252"/>
      <c r="AV20" s="252"/>
    </row>
    <row r="21" spans="2:48" ht="16.5" x14ac:dyDescent="0.25">
      <c r="B21" s="246"/>
      <c r="C21" s="257"/>
      <c r="D21" s="373"/>
      <c r="E21" s="375" t="s">
        <v>546</v>
      </c>
      <c r="F21" s="840">
        <v>5622</v>
      </c>
      <c r="G21" s="840"/>
      <c r="H21" s="398" t="s">
        <v>64</v>
      </c>
      <c r="I21" s="373"/>
      <c r="J21" s="373"/>
      <c r="K21" s="373"/>
      <c r="L21" s="373"/>
      <c r="M21" s="37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254"/>
      <c r="AP21" s="243"/>
      <c r="AQ21" s="243"/>
      <c r="AR21" s="250"/>
      <c r="AS21" s="246"/>
      <c r="AT21" s="251"/>
      <c r="AU21" s="252"/>
      <c r="AV21" s="252"/>
    </row>
    <row r="22" spans="2:48" ht="15.75" x14ac:dyDescent="0.25">
      <c r="B22" s="246"/>
      <c r="C22" s="257"/>
      <c r="D22" s="373"/>
      <c r="E22" s="373"/>
      <c r="F22" s="373"/>
      <c r="G22" s="373"/>
      <c r="H22" s="373"/>
      <c r="I22" s="373"/>
      <c r="J22" s="373"/>
      <c r="K22" s="373"/>
      <c r="L22" s="373"/>
      <c r="M22" s="373"/>
      <c r="N22" s="363"/>
      <c r="O22" s="363"/>
      <c r="P22" s="363"/>
      <c r="Q22" s="363"/>
      <c r="R22" s="363"/>
      <c r="S22" s="363"/>
      <c r="T22" s="363"/>
      <c r="U22" s="363"/>
      <c r="V22" s="645" t="s">
        <v>572</v>
      </c>
      <c r="W22" s="646" t="s">
        <v>263</v>
      </c>
      <c r="X22" s="838">
        <f>X18*G26</f>
        <v>21925.800000000003</v>
      </c>
      <c r="Y22" s="838"/>
      <c r="Z22" s="647" t="s">
        <v>573</v>
      </c>
      <c r="AA22" s="363"/>
      <c r="AB22" s="363"/>
      <c r="AC22" s="363"/>
      <c r="AD22" s="363"/>
      <c r="AE22" s="363"/>
      <c r="AF22" s="363"/>
      <c r="AG22" s="363"/>
      <c r="AH22" s="363"/>
      <c r="AI22" s="363"/>
      <c r="AJ22" s="363"/>
      <c r="AK22" s="363"/>
      <c r="AL22" s="363"/>
      <c r="AM22" s="363"/>
      <c r="AN22" s="363"/>
      <c r="AO22" s="254"/>
      <c r="AP22" s="243"/>
      <c r="AQ22" s="243"/>
      <c r="AR22" s="250"/>
      <c r="AS22" s="246"/>
      <c r="AT22" s="251"/>
      <c r="AU22" s="252"/>
      <c r="AV22" s="252"/>
    </row>
    <row r="23" spans="2:48" ht="15.75" x14ac:dyDescent="0.25">
      <c r="B23" s="246"/>
      <c r="C23" s="265"/>
      <c r="D23" s="625"/>
      <c r="E23" s="625" t="s">
        <v>532</v>
      </c>
      <c r="F23" s="374" t="s">
        <v>263</v>
      </c>
      <c r="G23" s="385" t="s">
        <v>543</v>
      </c>
      <c r="H23" s="373"/>
      <c r="I23" s="373"/>
      <c r="J23" s="373"/>
      <c r="K23" s="373"/>
      <c r="L23" s="373"/>
      <c r="M23" s="37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254"/>
      <c r="AP23" s="243"/>
      <c r="AQ23" s="243"/>
      <c r="AR23" s="250"/>
      <c r="AS23" s="246"/>
      <c r="AT23" s="251"/>
      <c r="AU23" s="252"/>
      <c r="AV23" s="252"/>
    </row>
    <row r="24" spans="2:48" ht="15.75" x14ac:dyDescent="0.25">
      <c r="B24" s="246"/>
      <c r="C24" s="265"/>
      <c r="D24" s="625"/>
      <c r="E24" s="625" t="s">
        <v>532</v>
      </c>
      <c r="F24" s="374" t="s">
        <v>263</v>
      </c>
      <c r="G24" s="385" t="s">
        <v>548</v>
      </c>
      <c r="H24" s="373"/>
      <c r="I24" s="373"/>
      <c r="J24" s="373"/>
      <c r="K24" s="373"/>
      <c r="L24" s="373"/>
      <c r="M24" s="37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254"/>
      <c r="AP24" s="243"/>
      <c r="AQ24" s="243"/>
      <c r="AR24" s="250"/>
      <c r="AS24" s="246"/>
      <c r="AT24" s="251"/>
      <c r="AU24" s="252"/>
      <c r="AV24" s="252"/>
    </row>
    <row r="25" spans="2:48" ht="15.75" x14ac:dyDescent="0.25">
      <c r="B25" s="246"/>
      <c r="C25" s="265"/>
      <c r="D25" s="625"/>
      <c r="E25" s="625" t="s">
        <v>532</v>
      </c>
      <c r="F25" s="374" t="s">
        <v>263</v>
      </c>
      <c r="G25" s="841">
        <f>434+(5622/2)</f>
        <v>3245</v>
      </c>
      <c r="H25" s="841"/>
      <c r="I25" s="383" t="s">
        <v>64</v>
      </c>
      <c r="J25" s="376"/>
      <c r="K25" s="624"/>
      <c r="L25" s="624"/>
      <c r="M25" s="624"/>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254"/>
      <c r="AP25" s="243"/>
      <c r="AQ25" s="243"/>
      <c r="AR25" s="250"/>
      <c r="AS25" s="246"/>
      <c r="AT25" s="251"/>
      <c r="AU25" s="252"/>
      <c r="AV25" s="252"/>
    </row>
    <row r="26" spans="2:48" ht="16.5" thickBot="1" x14ac:dyDescent="0.3">
      <c r="B26" s="246"/>
      <c r="C26" s="269"/>
      <c r="D26" s="270"/>
      <c r="E26" s="394" t="s">
        <v>270</v>
      </c>
      <c r="F26" s="395" t="s">
        <v>263</v>
      </c>
      <c r="G26" s="869">
        <f>ROUND(G25/1000,2)</f>
        <v>3.25</v>
      </c>
      <c r="H26" s="869"/>
      <c r="I26" s="396" t="s">
        <v>47</v>
      </c>
      <c r="J26" s="271"/>
      <c r="K26" s="272"/>
      <c r="L26" s="272"/>
      <c r="M26" s="272"/>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2"/>
      <c r="AM26" s="632"/>
      <c r="AN26" s="632"/>
      <c r="AO26" s="633"/>
      <c r="AP26" s="243"/>
      <c r="AQ26" s="243"/>
      <c r="AR26" s="250"/>
      <c r="AS26" s="246"/>
      <c r="AT26" s="251"/>
      <c r="AU26" s="252"/>
      <c r="AV26" s="252"/>
    </row>
    <row r="27" spans="2:48" ht="15.75" x14ac:dyDescent="0.25">
      <c r="B27" s="246"/>
      <c r="C27" s="25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254"/>
      <c r="AP27" s="243"/>
      <c r="AQ27" s="243"/>
      <c r="AR27" s="250"/>
      <c r="AS27" s="246"/>
      <c r="AT27" s="251"/>
      <c r="AU27" s="252"/>
      <c r="AV27" s="252"/>
    </row>
    <row r="28" spans="2:48" ht="15.75" x14ac:dyDescent="0.25">
      <c r="B28" s="246"/>
      <c r="C28" s="25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254"/>
      <c r="AP28" s="243"/>
      <c r="AQ28" s="243"/>
      <c r="AR28" s="250"/>
      <c r="AS28" s="246"/>
      <c r="AT28" s="251"/>
      <c r="AU28" s="252"/>
      <c r="AV28" s="252"/>
    </row>
    <row r="29" spans="2:48" ht="16.5" x14ac:dyDescent="0.25">
      <c r="B29" s="246"/>
      <c r="C29" s="253"/>
      <c r="D29" s="363"/>
      <c r="E29" s="364" t="s">
        <v>549</v>
      </c>
      <c r="F29" s="846" t="s">
        <v>550</v>
      </c>
      <c r="G29" s="846"/>
      <c r="H29" s="365"/>
      <c r="I29" s="367"/>
      <c r="J29" s="367"/>
      <c r="K29" s="368"/>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254"/>
      <c r="AP29" s="243"/>
      <c r="AQ29" s="243"/>
      <c r="AR29" s="250"/>
      <c r="AS29" s="246"/>
      <c r="AT29" s="251"/>
      <c r="AU29" s="252"/>
      <c r="AV29" s="252"/>
    </row>
    <row r="30" spans="2:48" ht="16.5" x14ac:dyDescent="0.25">
      <c r="B30" s="246"/>
      <c r="C30" s="253"/>
      <c r="D30" s="363"/>
      <c r="E30" s="364"/>
      <c r="F30" s="627"/>
      <c r="G30" s="627"/>
      <c r="H30" s="365"/>
      <c r="I30" s="367"/>
      <c r="J30" s="367"/>
      <c r="K30" s="368"/>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254"/>
      <c r="AP30" s="243"/>
      <c r="AQ30" s="243"/>
      <c r="AR30" s="250"/>
      <c r="AS30" s="246"/>
      <c r="AT30" s="251"/>
      <c r="AU30" s="252"/>
      <c r="AV30" s="252"/>
    </row>
    <row r="31" spans="2:48" ht="15.75" x14ac:dyDescent="0.25">
      <c r="B31" s="246"/>
      <c r="C31" s="253"/>
      <c r="D31" s="363"/>
      <c r="E31" s="629"/>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c r="AK31" s="363"/>
      <c r="AL31" s="363"/>
      <c r="AM31" s="363"/>
      <c r="AN31" s="363"/>
      <c r="AO31" s="254"/>
      <c r="AP31" s="243"/>
      <c r="AQ31" s="243"/>
      <c r="AR31" s="250"/>
      <c r="AS31" s="246"/>
      <c r="AT31" s="251"/>
      <c r="AU31" s="252"/>
      <c r="AV31" s="252"/>
    </row>
    <row r="32" spans="2:48" ht="15.75" x14ac:dyDescent="0.25">
      <c r="B32" s="246"/>
      <c r="C32" s="257"/>
      <c r="D32" s="373"/>
      <c r="E32" s="630"/>
      <c r="F32" s="373"/>
      <c r="G32" s="373"/>
      <c r="H32" s="373"/>
      <c r="I32" s="373"/>
      <c r="J32" s="373"/>
      <c r="K32" s="373"/>
      <c r="L32" s="37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254"/>
      <c r="AP32" s="243"/>
      <c r="AQ32" s="243"/>
      <c r="AR32" s="250"/>
      <c r="AS32" s="246"/>
      <c r="AT32" s="251"/>
      <c r="AU32" s="252"/>
      <c r="AV32" s="252"/>
    </row>
    <row r="33" spans="2:48" ht="15.75" x14ac:dyDescent="0.25">
      <c r="B33" s="246"/>
      <c r="C33" s="257"/>
      <c r="D33" s="373"/>
      <c r="E33" s="631" t="s">
        <v>524</v>
      </c>
      <c r="F33" s="373"/>
      <c r="G33" s="375"/>
      <c r="H33" s="373"/>
      <c r="I33" s="373"/>
      <c r="J33" s="373"/>
      <c r="K33" s="373"/>
      <c r="L33" s="37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3"/>
      <c r="AO33" s="254"/>
      <c r="AP33" s="243"/>
      <c r="AQ33" s="243"/>
      <c r="AR33" s="250"/>
      <c r="AS33" s="246"/>
      <c r="AT33" s="251"/>
      <c r="AU33" s="252"/>
      <c r="AV33" s="252"/>
    </row>
    <row r="34" spans="2:48" ht="15.75" x14ac:dyDescent="0.25">
      <c r="B34" s="246"/>
      <c r="C34" s="257"/>
      <c r="D34" s="373"/>
      <c r="E34" s="630"/>
      <c r="F34" s="373" t="s">
        <v>526</v>
      </c>
      <c r="G34" s="373"/>
      <c r="H34" s="374"/>
      <c r="I34" s="374"/>
      <c r="J34" s="376"/>
      <c r="K34" s="373"/>
      <c r="L34" s="37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c r="AK34" s="363"/>
      <c r="AL34" s="363"/>
      <c r="AM34" s="363"/>
      <c r="AN34" s="363"/>
      <c r="AO34" s="254"/>
      <c r="AP34" s="243"/>
      <c r="AQ34" s="243"/>
      <c r="AR34" s="250"/>
      <c r="AS34" s="246"/>
      <c r="AT34" s="251"/>
      <c r="AU34" s="252"/>
      <c r="AV34" s="252"/>
    </row>
    <row r="35" spans="2:48" ht="15.75" x14ac:dyDescent="0.25">
      <c r="B35" s="246"/>
      <c r="C35" s="257"/>
      <c r="D35" s="373"/>
      <c r="E35" s="630"/>
      <c r="F35" s="373"/>
      <c r="G35" s="373"/>
      <c r="H35" s="373"/>
      <c r="I35" s="373"/>
      <c r="J35" s="373"/>
      <c r="K35" s="373"/>
      <c r="L35" s="373"/>
      <c r="M35" s="363"/>
      <c r="N35" s="363"/>
      <c r="O35" s="363"/>
      <c r="P35" s="363"/>
      <c r="Q35" s="363"/>
      <c r="R35" s="363"/>
      <c r="S35" s="363"/>
      <c r="T35" s="363"/>
      <c r="U35" s="363"/>
      <c r="V35" s="363"/>
      <c r="W35" s="363"/>
      <c r="X35" s="363"/>
      <c r="Y35" s="363"/>
      <c r="Z35" s="363"/>
      <c r="AA35" s="363"/>
      <c r="AB35" s="363"/>
      <c r="AC35" s="363"/>
      <c r="AD35" s="363"/>
      <c r="AE35" s="363"/>
      <c r="AF35" s="363"/>
      <c r="AG35" s="363"/>
      <c r="AH35" s="363"/>
      <c r="AI35" s="363"/>
      <c r="AJ35" s="363"/>
      <c r="AK35" s="363"/>
      <c r="AL35" s="363"/>
      <c r="AM35" s="363"/>
      <c r="AN35" s="363"/>
      <c r="AO35" s="254"/>
      <c r="AP35" s="243"/>
      <c r="AQ35" s="243"/>
      <c r="AR35" s="250"/>
      <c r="AS35" s="246"/>
      <c r="AT35" s="251"/>
      <c r="AU35" s="252"/>
      <c r="AV35" s="252"/>
    </row>
    <row r="36" spans="2:48" ht="15.75" x14ac:dyDescent="0.25">
      <c r="B36" s="246"/>
      <c r="C36" s="257"/>
      <c r="D36" s="373"/>
      <c r="E36" s="630"/>
      <c r="F36" s="373"/>
      <c r="G36" s="625"/>
      <c r="H36" s="628"/>
      <c r="I36" s="379"/>
      <c r="J36" s="379"/>
      <c r="K36" s="379"/>
      <c r="L36" s="380"/>
      <c r="M36" s="363"/>
      <c r="N36" s="363"/>
      <c r="O36" s="363"/>
      <c r="P36" s="363"/>
      <c r="Q36" s="363"/>
      <c r="R36" s="363"/>
      <c r="S36" s="363"/>
      <c r="T36" s="363"/>
      <c r="U36" s="363"/>
      <c r="V36" s="363"/>
      <c r="W36" s="363"/>
      <c r="X36" s="363"/>
      <c r="Y36" s="363"/>
      <c r="Z36" s="363"/>
      <c r="AA36" s="363"/>
      <c r="AB36" s="363"/>
      <c r="AC36" s="363"/>
      <c r="AD36" s="363"/>
      <c r="AE36" s="363"/>
      <c r="AF36" s="363"/>
      <c r="AG36" s="363"/>
      <c r="AH36" s="363"/>
      <c r="AI36" s="363"/>
      <c r="AJ36" s="363"/>
      <c r="AK36" s="363"/>
      <c r="AL36" s="363"/>
      <c r="AM36" s="363"/>
      <c r="AN36" s="363"/>
      <c r="AO36" s="254"/>
      <c r="AP36" s="243"/>
      <c r="AQ36" s="243"/>
      <c r="AR36" s="250"/>
      <c r="AS36" s="246"/>
      <c r="AT36" s="251"/>
      <c r="AU36" s="252"/>
      <c r="AV36" s="252"/>
    </row>
    <row r="37" spans="2:48" ht="15.75" x14ac:dyDescent="0.25">
      <c r="B37" s="246"/>
      <c r="C37" s="265"/>
      <c r="D37" s="374"/>
      <c r="E37" s="382"/>
      <c r="F37" s="847" t="s">
        <v>531</v>
      </c>
      <c r="G37" s="847"/>
      <c r="H37" s="625"/>
      <c r="I37" s="374" t="s">
        <v>544</v>
      </c>
      <c r="J37" s="382"/>
      <c r="K37" s="383"/>
      <c r="L37" s="38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254"/>
      <c r="AP37" s="243"/>
      <c r="AQ37" s="243"/>
      <c r="AR37" s="250"/>
      <c r="AS37" s="246"/>
      <c r="AT37" s="251"/>
      <c r="AU37" s="252"/>
      <c r="AV37" s="252"/>
    </row>
    <row r="38" spans="2:48" ht="15.75" x14ac:dyDescent="0.25">
      <c r="B38" s="246"/>
      <c r="C38" s="257"/>
      <c r="D38" s="373"/>
      <c r="E38" s="373"/>
      <c r="F38" s="373"/>
      <c r="G38" s="373"/>
      <c r="H38" s="373"/>
      <c r="I38" s="373"/>
      <c r="J38" s="373"/>
      <c r="K38" s="373"/>
      <c r="L38" s="37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254"/>
      <c r="AP38" s="243"/>
      <c r="AQ38" s="243"/>
      <c r="AR38" s="250"/>
      <c r="AS38" s="246"/>
      <c r="AT38" s="251"/>
      <c r="AU38" s="252"/>
      <c r="AV38" s="252"/>
    </row>
    <row r="39" spans="2:48" ht="15.75" x14ac:dyDescent="0.25">
      <c r="B39" s="246"/>
      <c r="C39" s="257"/>
      <c r="D39" s="373"/>
      <c r="E39" s="373"/>
      <c r="F39" s="373"/>
      <c r="G39" s="373"/>
      <c r="H39" s="373"/>
      <c r="I39" s="373"/>
      <c r="J39" s="373"/>
      <c r="K39" s="373"/>
      <c r="L39" s="37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254"/>
      <c r="AP39" s="243"/>
      <c r="AQ39" s="243"/>
      <c r="AR39" s="250"/>
      <c r="AS39" s="246"/>
      <c r="AT39" s="251"/>
      <c r="AU39" s="252"/>
      <c r="AV39" s="252"/>
    </row>
    <row r="40" spans="2:48" ht="16.5" x14ac:dyDescent="0.25">
      <c r="B40" s="246"/>
      <c r="C40" s="635"/>
      <c r="D40" s="636"/>
      <c r="E40" s="641" t="s">
        <v>517</v>
      </c>
      <c r="F40" s="642" t="s">
        <v>551</v>
      </c>
      <c r="G40" s="642"/>
      <c r="H40" s="642"/>
      <c r="I40" s="643"/>
      <c r="J40" s="643"/>
      <c r="K40" s="643"/>
      <c r="L40" s="643"/>
      <c r="M40" s="636"/>
      <c r="N40" s="636"/>
      <c r="O40" s="636"/>
      <c r="P40" s="636"/>
      <c r="Q40" s="636"/>
      <c r="R40" s="636"/>
      <c r="S40" s="636"/>
      <c r="T40" s="636"/>
      <c r="U40" s="636"/>
      <c r="V40" s="636"/>
      <c r="W40" s="636"/>
      <c r="X40" s="636"/>
      <c r="Y40" s="636"/>
      <c r="Z40" s="636"/>
      <c r="AA40" s="636"/>
      <c r="AB40" s="636"/>
      <c r="AC40" s="636"/>
      <c r="AD40" s="636"/>
      <c r="AE40" s="636"/>
      <c r="AF40" s="636"/>
      <c r="AG40" s="636"/>
      <c r="AH40" s="636"/>
      <c r="AI40" s="636"/>
      <c r="AJ40" s="636"/>
      <c r="AK40" s="636"/>
      <c r="AL40" s="636"/>
      <c r="AM40" s="636"/>
      <c r="AN40" s="636"/>
      <c r="AO40" s="644"/>
      <c r="AP40" s="243"/>
      <c r="AQ40" s="243"/>
      <c r="AR40" s="250"/>
      <c r="AS40" s="246"/>
      <c r="AT40" s="251"/>
      <c r="AU40" s="252"/>
      <c r="AV40" s="252"/>
    </row>
    <row r="41" spans="2:48" ht="16.5" x14ac:dyDescent="0.25">
      <c r="B41" s="246"/>
      <c r="C41" s="253"/>
      <c r="D41" s="363"/>
      <c r="E41" s="364" t="s">
        <v>519</v>
      </c>
      <c r="F41" s="840">
        <v>3840</v>
      </c>
      <c r="G41" s="840"/>
      <c r="H41" s="365" t="s">
        <v>64</v>
      </c>
      <c r="I41" s="373"/>
      <c r="J41" s="373"/>
      <c r="K41" s="373"/>
      <c r="L41" s="373"/>
      <c r="M41" s="363"/>
      <c r="N41" s="363"/>
      <c r="O41" s="363"/>
      <c r="P41" s="363"/>
      <c r="Q41" s="363"/>
      <c r="R41" s="363"/>
      <c r="S41" s="363"/>
      <c r="T41" s="363"/>
      <c r="U41" s="363"/>
      <c r="V41" s="370" t="s">
        <v>574</v>
      </c>
      <c r="W41" s="371" t="s">
        <v>263</v>
      </c>
      <c r="X41" s="838">
        <f>F41*F42*$AT$185</f>
        <v>4608</v>
      </c>
      <c r="Y41" s="838"/>
      <c r="Z41" s="372" t="s">
        <v>22</v>
      </c>
      <c r="AA41" s="363"/>
      <c r="AB41" s="363"/>
      <c r="AC41" s="363"/>
      <c r="AD41" s="363"/>
      <c r="AE41" s="363"/>
      <c r="AF41" s="363"/>
      <c r="AG41" s="363"/>
      <c r="AH41" s="363"/>
      <c r="AI41" s="363"/>
      <c r="AJ41" s="363"/>
      <c r="AK41" s="363"/>
      <c r="AL41" s="363"/>
      <c r="AM41" s="363"/>
      <c r="AN41" s="363"/>
      <c r="AO41" s="254"/>
      <c r="AP41" s="243"/>
      <c r="AQ41" s="243"/>
      <c r="AR41" s="250"/>
      <c r="AS41" s="246"/>
      <c r="AT41" s="251"/>
      <c r="AU41" s="252"/>
      <c r="AV41" s="252"/>
    </row>
    <row r="42" spans="2:48" ht="16.5" x14ac:dyDescent="0.25">
      <c r="B42" s="246"/>
      <c r="C42" s="253"/>
      <c r="D42" s="363"/>
      <c r="E42" s="364" t="s">
        <v>521</v>
      </c>
      <c r="F42" s="840">
        <v>6</v>
      </c>
      <c r="G42" s="840"/>
      <c r="H42" s="365" t="s">
        <v>64</v>
      </c>
      <c r="I42" s="373"/>
      <c r="J42" s="373"/>
      <c r="K42" s="373"/>
      <c r="L42" s="37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254"/>
      <c r="AP42" s="243"/>
      <c r="AQ42" s="243"/>
      <c r="AR42" s="250"/>
      <c r="AS42" s="246"/>
      <c r="AT42" s="251"/>
      <c r="AU42" s="252"/>
      <c r="AV42" s="252"/>
    </row>
    <row r="43" spans="2:48" ht="16.5" x14ac:dyDescent="0.25">
      <c r="B43" s="246"/>
      <c r="C43" s="257"/>
      <c r="D43" s="373"/>
      <c r="E43" s="375" t="s">
        <v>547</v>
      </c>
      <c r="F43" s="840">
        <v>2038</v>
      </c>
      <c r="G43" s="840">
        <v>434</v>
      </c>
      <c r="H43" s="398" t="s">
        <v>64</v>
      </c>
      <c r="I43" s="373"/>
      <c r="J43" s="373"/>
      <c r="K43" s="373"/>
      <c r="L43" s="373"/>
      <c r="M43" s="363"/>
      <c r="N43" s="363"/>
      <c r="O43" s="363"/>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3"/>
      <c r="AN43" s="363"/>
      <c r="AO43" s="254"/>
      <c r="AP43" s="243"/>
      <c r="AQ43" s="243"/>
      <c r="AR43" s="250"/>
      <c r="AS43" s="246"/>
      <c r="AT43" s="251"/>
      <c r="AU43" s="252"/>
      <c r="AV43" s="252"/>
    </row>
    <row r="44" spans="2:48" ht="16.5" x14ac:dyDescent="0.25">
      <c r="B44" s="246"/>
      <c r="C44" s="257"/>
      <c r="D44" s="373"/>
      <c r="E44" s="375" t="s">
        <v>546</v>
      </c>
      <c r="F44" s="840">
        <v>3840</v>
      </c>
      <c r="G44" s="840"/>
      <c r="H44" s="398" t="s">
        <v>64</v>
      </c>
      <c r="I44" s="373"/>
      <c r="J44" s="373"/>
      <c r="K44" s="373"/>
      <c r="L44" s="37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254"/>
      <c r="AP44" s="243"/>
      <c r="AQ44" s="243"/>
      <c r="AR44" s="250"/>
      <c r="AS44" s="246"/>
      <c r="AT44" s="251"/>
      <c r="AU44" s="252"/>
      <c r="AV44" s="252"/>
    </row>
    <row r="45" spans="2:48" ht="15.75" x14ac:dyDescent="0.25">
      <c r="B45" s="246"/>
      <c r="C45" s="257"/>
      <c r="D45" s="373"/>
      <c r="E45" s="373"/>
      <c r="F45" s="373"/>
      <c r="G45" s="373"/>
      <c r="H45" s="373"/>
      <c r="I45" s="373"/>
      <c r="J45" s="373"/>
      <c r="K45" s="373"/>
      <c r="L45" s="373"/>
      <c r="M45" s="363"/>
      <c r="N45" s="363"/>
      <c r="O45" s="363"/>
      <c r="P45" s="363"/>
      <c r="Q45" s="363"/>
      <c r="R45" s="363"/>
      <c r="S45" s="363"/>
      <c r="T45" s="363"/>
      <c r="U45" s="363"/>
      <c r="V45" s="645" t="s">
        <v>572</v>
      </c>
      <c r="W45" s="646" t="s">
        <v>263</v>
      </c>
      <c r="X45" s="838">
        <f>X41*G49</f>
        <v>18247.68</v>
      </c>
      <c r="Y45" s="838"/>
      <c r="Z45" s="647" t="s">
        <v>573</v>
      </c>
      <c r="AA45" s="363"/>
      <c r="AB45" s="363"/>
      <c r="AC45" s="363"/>
      <c r="AD45" s="363"/>
      <c r="AE45" s="363"/>
      <c r="AF45" s="363"/>
      <c r="AG45" s="363"/>
      <c r="AH45" s="363"/>
      <c r="AI45" s="363"/>
      <c r="AJ45" s="363"/>
      <c r="AK45" s="363"/>
      <c r="AL45" s="363"/>
      <c r="AM45" s="363"/>
      <c r="AN45" s="363"/>
      <c r="AO45" s="254"/>
      <c r="AP45" s="243"/>
      <c r="AQ45" s="243"/>
      <c r="AR45" s="250"/>
      <c r="AS45" s="246"/>
      <c r="AT45" s="251"/>
      <c r="AU45" s="252"/>
      <c r="AV45" s="252"/>
    </row>
    <row r="46" spans="2:48" ht="15.75" x14ac:dyDescent="0.25">
      <c r="B46" s="246"/>
      <c r="C46" s="265"/>
      <c r="D46" s="625"/>
      <c r="E46" s="625" t="s">
        <v>532</v>
      </c>
      <c r="F46" s="374" t="s">
        <v>263</v>
      </c>
      <c r="G46" s="385" t="s">
        <v>543</v>
      </c>
      <c r="H46" s="373"/>
      <c r="I46" s="373"/>
      <c r="J46" s="373"/>
      <c r="K46" s="373"/>
      <c r="L46" s="37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254"/>
      <c r="AP46" s="243"/>
      <c r="AQ46" s="243"/>
      <c r="AR46" s="250"/>
      <c r="AS46" s="246"/>
      <c r="AT46" s="251"/>
      <c r="AU46" s="252"/>
      <c r="AV46" s="252"/>
    </row>
    <row r="47" spans="2:48" ht="15.75" x14ac:dyDescent="0.25">
      <c r="B47" s="246"/>
      <c r="C47" s="265"/>
      <c r="D47" s="625"/>
      <c r="E47" s="625" t="s">
        <v>532</v>
      </c>
      <c r="F47" s="374" t="s">
        <v>263</v>
      </c>
      <c r="G47" s="385" t="s">
        <v>552</v>
      </c>
      <c r="H47" s="373"/>
      <c r="I47" s="373"/>
      <c r="J47" s="373"/>
      <c r="K47" s="373"/>
      <c r="L47" s="37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254"/>
      <c r="AP47" s="243"/>
      <c r="AQ47" s="243"/>
      <c r="AR47" s="250"/>
      <c r="AS47" s="246"/>
      <c r="AT47" s="251"/>
      <c r="AU47" s="252"/>
      <c r="AV47" s="252"/>
    </row>
    <row r="48" spans="2:48" ht="15.75" x14ac:dyDescent="0.25">
      <c r="B48" s="246"/>
      <c r="C48" s="265"/>
      <c r="D48" s="625"/>
      <c r="E48" s="625" t="s">
        <v>532</v>
      </c>
      <c r="F48" s="374" t="s">
        <v>263</v>
      </c>
      <c r="G48" s="841">
        <f>2038+(3840/2)</f>
        <v>3958</v>
      </c>
      <c r="H48" s="841"/>
      <c r="I48" s="383" t="s">
        <v>64</v>
      </c>
      <c r="J48" s="376"/>
      <c r="K48" s="624"/>
      <c r="L48" s="624"/>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254"/>
      <c r="AP48" s="243"/>
      <c r="AQ48" s="243"/>
      <c r="AR48" s="250"/>
      <c r="AS48" s="246"/>
      <c r="AT48" s="251"/>
      <c r="AU48" s="252"/>
      <c r="AV48" s="252"/>
    </row>
    <row r="49" spans="2:48" ht="15.75" x14ac:dyDescent="0.25">
      <c r="B49" s="246"/>
      <c r="C49" s="634"/>
      <c r="D49" s="397"/>
      <c r="E49" s="637" t="s">
        <v>270</v>
      </c>
      <c r="F49" s="638" t="s">
        <v>263</v>
      </c>
      <c r="G49" s="842">
        <f>ROUND(G48/1000,2)</f>
        <v>3.96</v>
      </c>
      <c r="H49" s="842"/>
      <c r="I49" s="639" t="s">
        <v>47</v>
      </c>
      <c r="J49" s="398"/>
      <c r="K49" s="624"/>
      <c r="L49" s="624"/>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254"/>
      <c r="AP49" s="243"/>
      <c r="AQ49" s="243"/>
      <c r="AR49" s="250"/>
      <c r="AS49" s="246"/>
      <c r="AT49" s="251"/>
      <c r="AU49" s="252"/>
      <c r="AV49" s="252"/>
    </row>
    <row r="50" spans="2:48" ht="15.75" x14ac:dyDescent="0.25">
      <c r="B50" s="246"/>
      <c r="C50" s="635"/>
      <c r="D50" s="636"/>
      <c r="E50" s="363"/>
      <c r="F50" s="363"/>
      <c r="G50" s="363"/>
      <c r="H50" s="363"/>
      <c r="I50" s="363"/>
      <c r="J50" s="636"/>
      <c r="K50" s="636"/>
      <c r="L50" s="636"/>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254"/>
      <c r="AP50" s="243"/>
      <c r="AQ50" s="243"/>
      <c r="AR50" s="250"/>
      <c r="AS50" s="246"/>
      <c r="AT50" s="251"/>
      <c r="AU50" s="252"/>
      <c r="AV50" s="252"/>
    </row>
    <row r="51" spans="2:48" ht="15.75" x14ac:dyDescent="0.25">
      <c r="B51" s="246"/>
      <c r="C51" s="25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254"/>
      <c r="AP51" s="243"/>
      <c r="AQ51" s="243"/>
      <c r="AR51" s="250"/>
      <c r="AS51" s="246"/>
      <c r="AT51" s="251"/>
      <c r="AU51" s="252"/>
      <c r="AV51" s="252"/>
    </row>
    <row r="52" spans="2:48" ht="16.5" x14ac:dyDescent="0.25">
      <c r="B52" s="246"/>
      <c r="C52" s="635"/>
      <c r="D52" s="636"/>
      <c r="E52" s="641" t="s">
        <v>517</v>
      </c>
      <c r="F52" s="642" t="s">
        <v>553</v>
      </c>
      <c r="G52" s="642"/>
      <c r="H52" s="642"/>
      <c r="I52" s="643"/>
      <c r="J52" s="643"/>
      <c r="K52" s="643"/>
      <c r="L52" s="643"/>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44"/>
      <c r="AP52" s="243"/>
      <c r="AQ52" s="243"/>
      <c r="AR52" s="250"/>
      <c r="AS52" s="246"/>
      <c r="AT52" s="251"/>
      <c r="AU52" s="252"/>
      <c r="AV52" s="252"/>
    </row>
    <row r="53" spans="2:48" ht="16.5" x14ac:dyDescent="0.25">
      <c r="B53" s="246"/>
      <c r="C53" s="253"/>
      <c r="D53" s="363"/>
      <c r="E53" s="364" t="s">
        <v>519</v>
      </c>
      <c r="F53" s="840">
        <v>1650</v>
      </c>
      <c r="G53" s="840"/>
      <c r="H53" s="365" t="s">
        <v>64</v>
      </c>
      <c r="I53" s="373"/>
      <c r="J53" s="373"/>
      <c r="K53" s="373"/>
      <c r="L53" s="373"/>
      <c r="M53" s="363"/>
      <c r="N53" s="363"/>
      <c r="O53" s="363"/>
      <c r="P53" s="363"/>
      <c r="Q53" s="363"/>
      <c r="R53" s="363"/>
      <c r="S53" s="363"/>
      <c r="T53" s="363"/>
      <c r="U53" s="363"/>
      <c r="V53" s="370" t="s">
        <v>574</v>
      </c>
      <c r="W53" s="371" t="s">
        <v>263</v>
      </c>
      <c r="X53" s="838">
        <f>F53*F54*$AT$185</f>
        <v>1980</v>
      </c>
      <c r="Y53" s="838"/>
      <c r="Z53" s="372" t="s">
        <v>22</v>
      </c>
      <c r="AA53" s="363"/>
      <c r="AB53" s="363"/>
      <c r="AC53" s="363"/>
      <c r="AD53" s="363"/>
      <c r="AE53" s="363"/>
      <c r="AF53" s="363"/>
      <c r="AG53" s="363"/>
      <c r="AH53" s="363"/>
      <c r="AI53" s="363"/>
      <c r="AJ53" s="363"/>
      <c r="AK53" s="363"/>
      <c r="AL53" s="363"/>
      <c r="AM53" s="363"/>
      <c r="AN53" s="363"/>
      <c r="AO53" s="254"/>
      <c r="AP53" s="243"/>
      <c r="AQ53" s="243"/>
      <c r="AR53" s="250"/>
      <c r="AS53" s="246"/>
      <c r="AT53" s="251"/>
      <c r="AU53" s="252"/>
      <c r="AV53" s="252"/>
    </row>
    <row r="54" spans="2:48" ht="16.5" x14ac:dyDescent="0.25">
      <c r="B54" s="246"/>
      <c r="C54" s="253"/>
      <c r="D54" s="363"/>
      <c r="E54" s="364" t="s">
        <v>521</v>
      </c>
      <c r="F54" s="840">
        <v>6</v>
      </c>
      <c r="G54" s="840"/>
      <c r="H54" s="365" t="s">
        <v>64</v>
      </c>
      <c r="I54" s="373"/>
      <c r="J54" s="373"/>
      <c r="K54" s="373"/>
      <c r="L54" s="37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254"/>
      <c r="AP54" s="243"/>
      <c r="AQ54" s="243"/>
      <c r="AR54" s="250"/>
      <c r="AS54" s="246"/>
      <c r="AT54" s="251"/>
      <c r="AU54" s="252"/>
      <c r="AV54" s="252"/>
    </row>
    <row r="55" spans="2:48" ht="16.5" x14ac:dyDescent="0.25">
      <c r="B55" s="246"/>
      <c r="C55" s="257"/>
      <c r="D55" s="373"/>
      <c r="E55" s="375" t="s">
        <v>547</v>
      </c>
      <c r="F55" s="840">
        <v>2267</v>
      </c>
      <c r="G55" s="840">
        <v>434</v>
      </c>
      <c r="H55" s="398" t="s">
        <v>64</v>
      </c>
      <c r="I55" s="373"/>
      <c r="J55" s="373"/>
      <c r="K55" s="373"/>
      <c r="L55" s="37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254"/>
      <c r="AP55" s="243"/>
      <c r="AQ55" s="243"/>
      <c r="AR55" s="250"/>
      <c r="AS55" s="246"/>
      <c r="AT55" s="251"/>
      <c r="AU55" s="252"/>
      <c r="AV55" s="252"/>
    </row>
    <row r="56" spans="2:48" ht="16.5" x14ac:dyDescent="0.25">
      <c r="B56" s="246"/>
      <c r="C56" s="257"/>
      <c r="D56" s="373"/>
      <c r="E56" s="375" t="s">
        <v>546</v>
      </c>
      <c r="F56" s="840">
        <v>1650</v>
      </c>
      <c r="G56" s="840"/>
      <c r="H56" s="398" t="s">
        <v>64</v>
      </c>
      <c r="I56" s="373"/>
      <c r="J56" s="373"/>
      <c r="K56" s="373"/>
      <c r="L56" s="37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254"/>
      <c r="AP56" s="243"/>
      <c r="AQ56" s="243"/>
      <c r="AR56" s="250"/>
      <c r="AS56" s="246"/>
      <c r="AT56" s="251"/>
      <c r="AU56" s="252"/>
      <c r="AV56" s="252"/>
    </row>
    <row r="57" spans="2:48" ht="15.75" x14ac:dyDescent="0.25">
      <c r="B57" s="246"/>
      <c r="C57" s="257"/>
      <c r="D57" s="373"/>
      <c r="E57" s="373"/>
      <c r="F57" s="373"/>
      <c r="G57" s="373"/>
      <c r="H57" s="373"/>
      <c r="I57" s="373"/>
      <c r="J57" s="373"/>
      <c r="K57" s="373"/>
      <c r="L57" s="373"/>
      <c r="M57" s="363"/>
      <c r="N57" s="363"/>
      <c r="O57" s="363"/>
      <c r="P57" s="363"/>
      <c r="Q57" s="363"/>
      <c r="R57" s="363"/>
      <c r="S57" s="363"/>
      <c r="T57" s="363"/>
      <c r="U57" s="363"/>
      <c r="V57" s="645" t="s">
        <v>572</v>
      </c>
      <c r="W57" s="646" t="s">
        <v>263</v>
      </c>
      <c r="X57" s="838">
        <f>X53*G61</f>
        <v>6118.2</v>
      </c>
      <c r="Y57" s="838"/>
      <c r="Z57" s="647" t="s">
        <v>573</v>
      </c>
      <c r="AA57" s="363"/>
      <c r="AB57" s="363"/>
      <c r="AC57" s="363"/>
      <c r="AD57" s="363"/>
      <c r="AE57" s="363"/>
      <c r="AF57" s="363"/>
      <c r="AG57" s="363"/>
      <c r="AH57" s="363"/>
      <c r="AI57" s="363"/>
      <c r="AJ57" s="363"/>
      <c r="AK57" s="363"/>
      <c r="AL57" s="363"/>
      <c r="AM57" s="363"/>
      <c r="AN57" s="363"/>
      <c r="AO57" s="254"/>
      <c r="AP57" s="243"/>
      <c r="AQ57" s="243"/>
      <c r="AR57" s="250"/>
      <c r="AS57" s="246"/>
      <c r="AT57" s="251"/>
      <c r="AU57" s="252"/>
      <c r="AV57" s="252"/>
    </row>
    <row r="58" spans="2:48" ht="15.75" x14ac:dyDescent="0.25">
      <c r="B58" s="246"/>
      <c r="C58" s="265"/>
      <c r="D58" s="625"/>
      <c r="E58" s="625" t="s">
        <v>532</v>
      </c>
      <c r="F58" s="374" t="s">
        <v>263</v>
      </c>
      <c r="G58" s="385" t="s">
        <v>543</v>
      </c>
      <c r="H58" s="373"/>
      <c r="I58" s="373"/>
      <c r="J58" s="373"/>
      <c r="K58" s="373"/>
      <c r="L58" s="37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M58" s="363"/>
      <c r="AN58" s="363"/>
      <c r="AO58" s="254"/>
      <c r="AP58" s="243"/>
      <c r="AQ58" s="243"/>
      <c r="AR58" s="250"/>
      <c r="AS58" s="246"/>
      <c r="AT58" s="251"/>
      <c r="AU58" s="252"/>
      <c r="AV58" s="252"/>
    </row>
    <row r="59" spans="2:48" ht="15.75" x14ac:dyDescent="0.25">
      <c r="B59" s="246"/>
      <c r="C59" s="265"/>
      <c r="D59" s="625"/>
      <c r="E59" s="625" t="s">
        <v>532</v>
      </c>
      <c r="F59" s="374" t="s">
        <v>263</v>
      </c>
      <c r="G59" s="385" t="s">
        <v>554</v>
      </c>
      <c r="H59" s="373"/>
      <c r="I59" s="373"/>
      <c r="J59" s="373"/>
      <c r="K59" s="373"/>
      <c r="L59" s="37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254"/>
      <c r="AP59" s="243"/>
      <c r="AQ59" s="243"/>
      <c r="AR59" s="250"/>
      <c r="AS59" s="246"/>
      <c r="AT59" s="251"/>
      <c r="AU59" s="252"/>
      <c r="AV59" s="252"/>
    </row>
    <row r="60" spans="2:48" ht="15.75" x14ac:dyDescent="0.25">
      <c r="B60" s="246"/>
      <c r="C60" s="265"/>
      <c r="D60" s="625"/>
      <c r="E60" s="625" t="s">
        <v>532</v>
      </c>
      <c r="F60" s="374" t="s">
        <v>263</v>
      </c>
      <c r="G60" s="841">
        <f>2267+(1650/2)</f>
        <v>3092</v>
      </c>
      <c r="H60" s="841"/>
      <c r="I60" s="383" t="s">
        <v>64</v>
      </c>
      <c r="J60" s="376"/>
      <c r="K60" s="624"/>
      <c r="L60" s="624"/>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254"/>
      <c r="AP60" s="243"/>
      <c r="AQ60" s="243"/>
      <c r="AR60" s="250"/>
      <c r="AS60" s="246"/>
      <c r="AT60" s="251"/>
      <c r="AU60" s="252"/>
      <c r="AV60" s="252"/>
    </row>
    <row r="61" spans="2:48" ht="15.75" x14ac:dyDescent="0.25">
      <c r="B61" s="246"/>
      <c r="C61" s="634"/>
      <c r="D61" s="397"/>
      <c r="E61" s="637" t="s">
        <v>270</v>
      </c>
      <c r="F61" s="638" t="s">
        <v>263</v>
      </c>
      <c r="G61" s="842">
        <f>ROUND(G60/1000,2)</f>
        <v>3.09</v>
      </c>
      <c r="H61" s="842"/>
      <c r="I61" s="639" t="s">
        <v>47</v>
      </c>
      <c r="J61" s="398"/>
      <c r="K61" s="624"/>
      <c r="L61" s="624"/>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254"/>
      <c r="AP61" s="243"/>
      <c r="AQ61" s="243"/>
      <c r="AR61" s="250"/>
      <c r="AS61" s="246"/>
      <c r="AT61" s="251"/>
      <c r="AU61" s="252"/>
      <c r="AV61" s="252"/>
    </row>
    <row r="62" spans="2:48" ht="15.75" x14ac:dyDescent="0.25">
      <c r="B62" s="246"/>
      <c r="C62" s="253"/>
      <c r="D62" s="363"/>
      <c r="E62" s="363"/>
      <c r="F62" s="363"/>
      <c r="G62" s="363"/>
      <c r="H62" s="363"/>
      <c r="I62" s="363"/>
      <c r="J62" s="363"/>
      <c r="K62" s="363"/>
      <c r="L62" s="363"/>
      <c r="M62" s="363"/>
      <c r="N62" s="363"/>
      <c r="O62" s="363"/>
      <c r="P62" s="363"/>
      <c r="Q62" s="363"/>
      <c r="R62" s="363"/>
      <c r="S62" s="363"/>
      <c r="T62" s="363"/>
      <c r="U62" s="363"/>
      <c r="V62" s="363"/>
      <c r="W62" s="363"/>
      <c r="X62" s="363"/>
      <c r="Y62" s="363"/>
      <c r="Z62" s="363"/>
      <c r="AA62" s="363"/>
      <c r="AB62" s="363"/>
      <c r="AC62" s="363"/>
      <c r="AD62" s="363"/>
      <c r="AE62" s="363"/>
      <c r="AF62" s="363"/>
      <c r="AG62" s="363"/>
      <c r="AH62" s="363"/>
      <c r="AI62" s="363"/>
      <c r="AJ62" s="363"/>
      <c r="AK62" s="363"/>
      <c r="AL62" s="363"/>
      <c r="AM62" s="363"/>
      <c r="AN62" s="363"/>
      <c r="AO62" s="254"/>
      <c r="AP62" s="243"/>
      <c r="AQ62" s="243"/>
      <c r="AR62" s="250"/>
      <c r="AS62" s="246"/>
      <c r="AT62" s="251"/>
      <c r="AU62" s="252"/>
      <c r="AV62" s="252"/>
    </row>
    <row r="63" spans="2:48" ht="15.75" x14ac:dyDescent="0.25">
      <c r="B63" s="246"/>
      <c r="C63" s="253"/>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3"/>
      <c r="AJ63" s="363"/>
      <c r="AK63" s="363"/>
      <c r="AL63" s="363"/>
      <c r="AM63" s="363"/>
      <c r="AN63" s="363"/>
      <c r="AO63" s="254"/>
      <c r="AP63" s="243"/>
      <c r="AQ63" s="243"/>
      <c r="AR63" s="250"/>
      <c r="AS63" s="246"/>
      <c r="AT63" s="251"/>
      <c r="AU63" s="252"/>
      <c r="AV63" s="252"/>
    </row>
    <row r="64" spans="2:48" ht="16.5" x14ac:dyDescent="0.25">
      <c r="B64" s="246"/>
      <c r="C64" s="635"/>
      <c r="D64" s="636"/>
      <c r="E64" s="641" t="s">
        <v>517</v>
      </c>
      <c r="F64" s="642" t="s">
        <v>555</v>
      </c>
      <c r="G64" s="642"/>
      <c r="H64" s="642"/>
      <c r="I64" s="643"/>
      <c r="J64" s="643"/>
      <c r="K64" s="643"/>
      <c r="L64" s="643"/>
      <c r="M64" s="636"/>
      <c r="N64" s="636"/>
      <c r="O64" s="636"/>
      <c r="P64" s="636"/>
      <c r="Q64" s="636"/>
      <c r="R64" s="636"/>
      <c r="S64" s="636"/>
      <c r="T64" s="636"/>
      <c r="U64" s="636"/>
      <c r="V64" s="636"/>
      <c r="W64" s="636"/>
      <c r="X64" s="636"/>
      <c r="Y64" s="636"/>
      <c r="Z64" s="636"/>
      <c r="AA64" s="636"/>
      <c r="AB64" s="636"/>
      <c r="AC64" s="636"/>
      <c r="AD64" s="636"/>
      <c r="AE64" s="636"/>
      <c r="AF64" s="636"/>
      <c r="AG64" s="636"/>
      <c r="AH64" s="636"/>
      <c r="AI64" s="636"/>
      <c r="AJ64" s="636"/>
      <c r="AK64" s="636"/>
      <c r="AL64" s="636"/>
      <c r="AM64" s="636"/>
      <c r="AN64" s="636"/>
      <c r="AO64" s="644"/>
      <c r="AP64" s="243"/>
      <c r="AQ64" s="243"/>
      <c r="AR64" s="250"/>
      <c r="AS64" s="246"/>
      <c r="AT64" s="251"/>
      <c r="AU64" s="252"/>
      <c r="AV64" s="252"/>
    </row>
    <row r="65" spans="2:48" ht="16.5" x14ac:dyDescent="0.25">
      <c r="B65" s="246"/>
      <c r="C65" s="253"/>
      <c r="D65" s="363"/>
      <c r="E65" s="364" t="s">
        <v>519</v>
      </c>
      <c r="F65" s="840">
        <v>7900</v>
      </c>
      <c r="G65" s="840"/>
      <c r="H65" s="365" t="s">
        <v>64</v>
      </c>
      <c r="I65" s="373"/>
      <c r="J65" s="373"/>
      <c r="K65" s="373"/>
      <c r="L65" s="373"/>
      <c r="M65" s="363"/>
      <c r="N65" s="363"/>
      <c r="O65" s="363"/>
      <c r="P65" s="363"/>
      <c r="Q65" s="363"/>
      <c r="R65" s="363"/>
      <c r="S65" s="363"/>
      <c r="T65" s="363"/>
      <c r="U65" s="363"/>
      <c r="V65" s="370" t="s">
        <v>574</v>
      </c>
      <c r="W65" s="371" t="s">
        <v>263</v>
      </c>
      <c r="X65" s="838">
        <f>F65*F66*$AT$185</f>
        <v>9480</v>
      </c>
      <c r="Y65" s="838"/>
      <c r="Z65" s="372" t="s">
        <v>22</v>
      </c>
      <c r="AA65" s="363"/>
      <c r="AB65" s="363"/>
      <c r="AC65" s="363"/>
      <c r="AD65" s="363"/>
      <c r="AE65" s="363"/>
      <c r="AF65" s="363"/>
      <c r="AG65" s="363"/>
      <c r="AH65" s="363"/>
      <c r="AI65" s="363"/>
      <c r="AJ65" s="363"/>
      <c r="AK65" s="363"/>
      <c r="AL65" s="363"/>
      <c r="AM65" s="363"/>
      <c r="AN65" s="363"/>
      <c r="AO65" s="254"/>
      <c r="AP65" s="243"/>
      <c r="AQ65" s="243"/>
      <c r="AR65" s="250"/>
      <c r="AS65" s="246"/>
      <c r="AT65" s="251"/>
      <c r="AU65" s="252"/>
      <c r="AV65" s="252"/>
    </row>
    <row r="66" spans="2:48" ht="16.5" x14ac:dyDescent="0.25">
      <c r="B66" s="246"/>
      <c r="C66" s="253"/>
      <c r="D66" s="363"/>
      <c r="E66" s="364" t="s">
        <v>521</v>
      </c>
      <c r="F66" s="840">
        <v>6</v>
      </c>
      <c r="G66" s="840"/>
      <c r="H66" s="365" t="s">
        <v>64</v>
      </c>
      <c r="I66" s="373"/>
      <c r="J66" s="373"/>
      <c r="K66" s="373"/>
      <c r="L66" s="37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254"/>
      <c r="AP66" s="243"/>
      <c r="AQ66" s="243"/>
      <c r="AR66" s="250"/>
      <c r="AS66" s="246"/>
      <c r="AT66" s="251"/>
      <c r="AU66" s="252"/>
      <c r="AV66" s="252"/>
    </row>
    <row r="67" spans="2:48" ht="16.5" x14ac:dyDescent="0.25">
      <c r="B67" s="246"/>
      <c r="C67" s="257"/>
      <c r="D67" s="373"/>
      <c r="E67" s="375" t="s">
        <v>547</v>
      </c>
      <c r="F67" s="840">
        <v>3773</v>
      </c>
      <c r="G67" s="840">
        <v>434</v>
      </c>
      <c r="H67" s="398" t="s">
        <v>64</v>
      </c>
      <c r="I67" s="373"/>
      <c r="J67" s="373"/>
      <c r="K67" s="373"/>
      <c r="L67" s="37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254"/>
      <c r="AP67" s="243"/>
      <c r="AQ67" s="243"/>
      <c r="AR67" s="250"/>
      <c r="AS67" s="246"/>
      <c r="AT67" s="251"/>
      <c r="AU67" s="252"/>
      <c r="AV67" s="252"/>
    </row>
    <row r="68" spans="2:48" ht="16.5" x14ac:dyDescent="0.25">
      <c r="B68" s="246"/>
      <c r="C68" s="257"/>
      <c r="D68" s="373"/>
      <c r="E68" s="375" t="s">
        <v>546</v>
      </c>
      <c r="F68" s="840">
        <v>7900</v>
      </c>
      <c r="G68" s="840"/>
      <c r="H68" s="398" t="s">
        <v>64</v>
      </c>
      <c r="I68" s="373"/>
      <c r="J68" s="373"/>
      <c r="K68" s="373"/>
      <c r="L68" s="37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254"/>
      <c r="AP68" s="243"/>
      <c r="AQ68" s="243"/>
      <c r="AR68" s="250"/>
      <c r="AS68" s="246"/>
      <c r="AT68" s="251"/>
      <c r="AU68" s="252"/>
      <c r="AV68" s="252"/>
    </row>
    <row r="69" spans="2:48" ht="15.75" x14ac:dyDescent="0.25">
      <c r="B69" s="246"/>
      <c r="C69" s="257"/>
      <c r="D69" s="373"/>
      <c r="E69" s="373"/>
      <c r="F69" s="373"/>
      <c r="G69" s="373"/>
      <c r="H69" s="373"/>
      <c r="I69" s="373"/>
      <c r="J69" s="373"/>
      <c r="K69" s="373"/>
      <c r="L69" s="373"/>
      <c r="M69" s="363"/>
      <c r="N69" s="363"/>
      <c r="O69" s="363"/>
      <c r="P69" s="363"/>
      <c r="Q69" s="363"/>
      <c r="R69" s="363"/>
      <c r="S69" s="363"/>
      <c r="T69" s="363"/>
      <c r="U69" s="363"/>
      <c r="V69" s="645" t="s">
        <v>572</v>
      </c>
      <c r="W69" s="646" t="s">
        <v>263</v>
      </c>
      <c r="X69" s="838">
        <f>X65*G73</f>
        <v>73185.599999999991</v>
      </c>
      <c r="Y69" s="838"/>
      <c r="Z69" s="647" t="s">
        <v>573</v>
      </c>
      <c r="AA69" s="363"/>
      <c r="AB69" s="363"/>
      <c r="AC69" s="363"/>
      <c r="AD69" s="363"/>
      <c r="AE69" s="363"/>
      <c r="AF69" s="363"/>
      <c r="AG69" s="363"/>
      <c r="AH69" s="363"/>
      <c r="AI69" s="363"/>
      <c r="AJ69" s="363"/>
      <c r="AK69" s="363"/>
      <c r="AL69" s="363"/>
      <c r="AM69" s="363"/>
      <c r="AN69" s="363"/>
      <c r="AO69" s="254"/>
      <c r="AP69" s="243"/>
      <c r="AQ69" s="243"/>
      <c r="AR69" s="250"/>
      <c r="AS69" s="246"/>
      <c r="AT69" s="251"/>
      <c r="AU69" s="252"/>
      <c r="AV69" s="252"/>
    </row>
    <row r="70" spans="2:48" ht="15.75" x14ac:dyDescent="0.25">
      <c r="B70" s="246"/>
      <c r="C70" s="265"/>
      <c r="D70" s="625"/>
      <c r="E70" s="625" t="s">
        <v>532</v>
      </c>
      <c r="F70" s="374" t="s">
        <v>263</v>
      </c>
      <c r="G70" s="385" t="s">
        <v>543</v>
      </c>
      <c r="H70" s="373"/>
      <c r="I70" s="373"/>
      <c r="J70" s="373"/>
      <c r="K70" s="373"/>
      <c r="L70" s="373"/>
      <c r="M70" s="363"/>
      <c r="N70" s="363"/>
      <c r="O70" s="363"/>
      <c r="P70" s="363"/>
      <c r="Q70" s="363"/>
      <c r="R70" s="363"/>
      <c r="S70" s="363"/>
      <c r="T70" s="363"/>
      <c r="U70" s="363"/>
      <c r="V70" s="363"/>
      <c r="W70" s="363"/>
      <c r="X70" s="363"/>
      <c r="Y70" s="363"/>
      <c r="Z70" s="363"/>
      <c r="AA70" s="363"/>
      <c r="AB70" s="363"/>
      <c r="AC70" s="363"/>
      <c r="AD70" s="363"/>
      <c r="AE70" s="363"/>
      <c r="AF70" s="363"/>
      <c r="AG70" s="363"/>
      <c r="AH70" s="363"/>
      <c r="AI70" s="363"/>
      <c r="AJ70" s="363"/>
      <c r="AK70" s="363"/>
      <c r="AL70" s="363"/>
      <c r="AM70" s="363"/>
      <c r="AN70" s="363"/>
      <c r="AO70" s="254"/>
      <c r="AP70" s="243"/>
      <c r="AQ70" s="243"/>
      <c r="AR70" s="250"/>
      <c r="AS70" s="246"/>
      <c r="AT70" s="251"/>
      <c r="AU70" s="252"/>
      <c r="AV70" s="252"/>
    </row>
    <row r="71" spans="2:48" ht="15.75" x14ac:dyDescent="0.25">
      <c r="B71" s="246"/>
      <c r="C71" s="265"/>
      <c r="D71" s="625"/>
      <c r="E71" s="625" t="s">
        <v>532</v>
      </c>
      <c r="F71" s="374" t="s">
        <v>263</v>
      </c>
      <c r="G71" s="385" t="s">
        <v>556</v>
      </c>
      <c r="H71" s="373"/>
      <c r="I71" s="373"/>
      <c r="J71" s="373"/>
      <c r="K71" s="373"/>
      <c r="L71" s="37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363"/>
      <c r="AK71" s="363"/>
      <c r="AL71" s="363"/>
      <c r="AM71" s="363"/>
      <c r="AN71" s="363"/>
      <c r="AO71" s="254"/>
      <c r="AP71" s="243"/>
      <c r="AQ71" s="243"/>
      <c r="AR71" s="250"/>
      <c r="AS71" s="246"/>
      <c r="AT71" s="251"/>
      <c r="AU71" s="252"/>
      <c r="AV71" s="252"/>
    </row>
    <row r="72" spans="2:48" ht="15.75" x14ac:dyDescent="0.25">
      <c r="B72" s="246"/>
      <c r="C72" s="265"/>
      <c r="D72" s="625"/>
      <c r="E72" s="625" t="s">
        <v>532</v>
      </c>
      <c r="F72" s="374" t="s">
        <v>263</v>
      </c>
      <c r="G72" s="841">
        <f>3773+(7900/2)</f>
        <v>7723</v>
      </c>
      <c r="H72" s="841"/>
      <c r="I72" s="383" t="s">
        <v>64</v>
      </c>
      <c r="J72" s="376"/>
      <c r="K72" s="624"/>
      <c r="L72" s="624"/>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254"/>
      <c r="AP72" s="243"/>
      <c r="AQ72" s="243"/>
      <c r="AR72" s="250"/>
      <c r="AS72" s="246"/>
      <c r="AT72" s="251"/>
      <c r="AU72" s="252"/>
      <c r="AV72" s="252"/>
    </row>
    <row r="73" spans="2:48" ht="15.75" x14ac:dyDescent="0.25">
      <c r="B73" s="246"/>
      <c r="C73" s="634"/>
      <c r="D73" s="397"/>
      <c r="E73" s="637" t="s">
        <v>270</v>
      </c>
      <c r="F73" s="638" t="s">
        <v>263</v>
      </c>
      <c r="G73" s="842">
        <f>ROUND(G72/1000,2)</f>
        <v>7.72</v>
      </c>
      <c r="H73" s="842"/>
      <c r="I73" s="639" t="s">
        <v>47</v>
      </c>
      <c r="J73" s="398"/>
      <c r="K73" s="624"/>
      <c r="L73" s="624"/>
      <c r="M73" s="363"/>
      <c r="N73" s="363"/>
      <c r="O73" s="363"/>
      <c r="P73" s="363"/>
      <c r="Q73" s="363"/>
      <c r="R73" s="363"/>
      <c r="S73" s="363"/>
      <c r="T73" s="363"/>
      <c r="U73" s="363"/>
      <c r="V73" s="363"/>
      <c r="W73" s="363"/>
      <c r="X73" s="363"/>
      <c r="Y73" s="363"/>
      <c r="Z73" s="363"/>
      <c r="AA73" s="363"/>
      <c r="AB73" s="363"/>
      <c r="AC73" s="363"/>
      <c r="AD73" s="363"/>
      <c r="AE73" s="363"/>
      <c r="AF73" s="363"/>
      <c r="AG73" s="363"/>
      <c r="AH73" s="363"/>
      <c r="AI73" s="363"/>
      <c r="AJ73" s="363"/>
      <c r="AK73" s="363"/>
      <c r="AL73" s="363"/>
      <c r="AM73" s="363"/>
      <c r="AN73" s="363"/>
      <c r="AO73" s="254"/>
      <c r="AP73" s="243"/>
      <c r="AQ73" s="243"/>
      <c r="AR73" s="250"/>
      <c r="AS73" s="246"/>
      <c r="AT73" s="251"/>
      <c r="AU73" s="252"/>
      <c r="AV73" s="252"/>
    </row>
    <row r="74" spans="2:48" ht="15.75" x14ac:dyDescent="0.25">
      <c r="B74" s="246"/>
      <c r="C74" s="253"/>
      <c r="D74" s="363"/>
      <c r="E74" s="363"/>
      <c r="F74" s="363"/>
      <c r="G74" s="363"/>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254"/>
      <c r="AP74" s="243"/>
      <c r="AQ74" s="243"/>
      <c r="AR74" s="250"/>
      <c r="AS74" s="246"/>
      <c r="AT74" s="251"/>
      <c r="AU74" s="252"/>
      <c r="AV74" s="252"/>
    </row>
    <row r="75" spans="2:48" ht="16.5" thickBot="1" x14ac:dyDescent="0.3">
      <c r="B75" s="246"/>
      <c r="C75" s="640"/>
      <c r="D75" s="632"/>
      <c r="E75" s="632"/>
      <c r="F75" s="632"/>
      <c r="G75" s="632"/>
      <c r="H75" s="632"/>
      <c r="I75" s="632"/>
      <c r="J75" s="632"/>
      <c r="K75" s="632"/>
      <c r="L75" s="632"/>
      <c r="M75" s="632"/>
      <c r="N75" s="632"/>
      <c r="O75" s="632"/>
      <c r="P75" s="632"/>
      <c r="Q75" s="632"/>
      <c r="R75" s="632"/>
      <c r="S75" s="632"/>
      <c r="T75" s="632"/>
      <c r="U75" s="632"/>
      <c r="V75" s="632"/>
      <c r="W75" s="632"/>
      <c r="X75" s="632"/>
      <c r="Y75" s="632"/>
      <c r="Z75" s="632"/>
      <c r="AA75" s="632"/>
      <c r="AB75" s="632"/>
      <c r="AC75" s="632"/>
      <c r="AD75" s="632"/>
      <c r="AE75" s="632"/>
      <c r="AF75" s="632"/>
      <c r="AG75" s="632"/>
      <c r="AH75" s="632"/>
      <c r="AI75" s="632"/>
      <c r="AJ75" s="632"/>
      <c r="AK75" s="632"/>
      <c r="AL75" s="632"/>
      <c r="AM75" s="632"/>
      <c r="AN75" s="632"/>
      <c r="AO75" s="633"/>
      <c r="AP75" s="243"/>
      <c r="AQ75" s="243"/>
      <c r="AR75" s="250"/>
      <c r="AS75" s="246"/>
      <c r="AT75" s="251"/>
      <c r="AU75" s="252"/>
      <c r="AV75" s="252"/>
    </row>
    <row r="76" spans="2:48" ht="15.75" x14ac:dyDescent="0.25">
      <c r="B76" s="246"/>
      <c r="C76" s="253"/>
      <c r="D76" s="363"/>
      <c r="E76" s="363"/>
      <c r="F76" s="363"/>
      <c r="G76" s="363"/>
      <c r="H76" s="363"/>
      <c r="I76" s="363"/>
      <c r="J76" s="363"/>
      <c r="K76" s="363"/>
      <c r="L76" s="363"/>
      <c r="M76" s="363"/>
      <c r="N76" s="363"/>
      <c r="O76" s="363"/>
      <c r="P76" s="363"/>
      <c r="Q76" s="363"/>
      <c r="R76" s="363"/>
      <c r="S76" s="363"/>
      <c r="T76" s="363"/>
      <c r="U76" s="363"/>
      <c r="V76" s="363"/>
      <c r="W76" s="363"/>
      <c r="X76" s="363"/>
      <c r="Y76" s="363"/>
      <c r="Z76" s="363"/>
      <c r="AA76" s="363"/>
      <c r="AB76" s="363"/>
      <c r="AC76" s="363"/>
      <c r="AD76" s="363"/>
      <c r="AE76" s="363"/>
      <c r="AF76" s="363"/>
      <c r="AG76" s="363"/>
      <c r="AH76" s="363"/>
      <c r="AI76" s="363"/>
      <c r="AJ76" s="363"/>
      <c r="AK76" s="363"/>
      <c r="AL76" s="363"/>
      <c r="AM76" s="363"/>
      <c r="AN76" s="363"/>
      <c r="AO76" s="254"/>
      <c r="AP76" s="243"/>
      <c r="AQ76" s="243"/>
      <c r="AR76" s="250"/>
      <c r="AS76" s="246"/>
      <c r="AT76" s="251"/>
      <c r="AU76" s="252"/>
      <c r="AV76" s="252"/>
    </row>
    <row r="77" spans="2:48" ht="15.75" x14ac:dyDescent="0.25">
      <c r="B77" s="246"/>
      <c r="C77" s="253"/>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363"/>
      <c r="AI77" s="363"/>
      <c r="AJ77" s="363"/>
      <c r="AK77" s="363"/>
      <c r="AL77" s="363"/>
      <c r="AM77" s="363"/>
      <c r="AN77" s="363"/>
      <c r="AO77" s="254"/>
      <c r="AP77" s="243"/>
      <c r="AQ77" s="243"/>
      <c r="AR77" s="250"/>
      <c r="AS77" s="246"/>
      <c r="AT77" s="251"/>
      <c r="AU77" s="252"/>
      <c r="AV77" s="252"/>
    </row>
    <row r="78" spans="2:48" ht="16.5" x14ac:dyDescent="0.25">
      <c r="B78" s="246"/>
      <c r="C78" s="253"/>
      <c r="D78" s="363"/>
      <c r="E78" s="364" t="s">
        <v>549</v>
      </c>
      <c r="F78" s="846" t="s">
        <v>557</v>
      </c>
      <c r="G78" s="846"/>
      <c r="H78" s="365"/>
      <c r="I78" s="367"/>
      <c r="J78" s="367"/>
      <c r="K78" s="368"/>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254"/>
      <c r="AP78" s="243"/>
      <c r="AQ78" s="243"/>
      <c r="AR78" s="250"/>
      <c r="AS78" s="246"/>
      <c r="AT78" s="251"/>
      <c r="AU78" s="252"/>
      <c r="AV78" s="252"/>
    </row>
    <row r="79" spans="2:48" ht="16.5" x14ac:dyDescent="0.25">
      <c r="B79" s="246"/>
      <c r="C79" s="253"/>
      <c r="D79" s="363"/>
      <c r="E79" s="364"/>
      <c r="F79" s="627"/>
      <c r="G79" s="627"/>
      <c r="H79" s="365"/>
      <c r="I79" s="367"/>
      <c r="J79" s="367"/>
      <c r="K79" s="368"/>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363"/>
      <c r="AJ79" s="363"/>
      <c r="AK79" s="363"/>
      <c r="AL79" s="363"/>
      <c r="AM79" s="363"/>
      <c r="AN79" s="363"/>
      <c r="AO79" s="254"/>
      <c r="AP79" s="243"/>
      <c r="AQ79" s="243"/>
      <c r="AR79" s="250"/>
      <c r="AS79" s="246"/>
      <c r="AT79" s="251"/>
      <c r="AU79" s="252"/>
      <c r="AV79" s="252"/>
    </row>
    <row r="80" spans="2:48" ht="15.75" x14ac:dyDescent="0.25">
      <c r="B80" s="246"/>
      <c r="C80" s="253"/>
      <c r="D80" s="363"/>
      <c r="E80" s="629"/>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254"/>
      <c r="AP80" s="243"/>
      <c r="AQ80" s="243"/>
      <c r="AR80" s="250"/>
      <c r="AS80" s="246"/>
      <c r="AT80" s="251"/>
      <c r="AU80" s="252"/>
      <c r="AV80" s="252"/>
    </row>
    <row r="81" spans="2:48" ht="15.75" x14ac:dyDescent="0.25">
      <c r="B81" s="246"/>
      <c r="C81" s="257"/>
      <c r="D81" s="373"/>
      <c r="E81" s="630"/>
      <c r="F81" s="373"/>
      <c r="G81" s="373"/>
      <c r="H81" s="373"/>
      <c r="I81" s="373"/>
      <c r="J81" s="373"/>
      <c r="K81" s="373"/>
      <c r="L81" s="37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254"/>
      <c r="AP81" s="243"/>
      <c r="AQ81" s="243"/>
      <c r="AR81" s="250"/>
      <c r="AS81" s="246"/>
      <c r="AT81" s="251"/>
      <c r="AU81" s="252"/>
      <c r="AV81" s="252"/>
    </row>
    <row r="82" spans="2:48" ht="15.75" x14ac:dyDescent="0.25">
      <c r="B82" s="246"/>
      <c r="C82" s="257"/>
      <c r="D82" s="373"/>
      <c r="E82" s="631" t="s">
        <v>559</v>
      </c>
      <c r="F82" s="373"/>
      <c r="G82" s="375"/>
      <c r="H82" s="373"/>
      <c r="I82" s="373"/>
      <c r="J82" s="373"/>
      <c r="K82" s="373"/>
      <c r="L82" s="37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254"/>
      <c r="AP82" s="243"/>
      <c r="AQ82" s="243"/>
      <c r="AR82" s="250"/>
      <c r="AS82" s="246"/>
      <c r="AT82" s="251"/>
      <c r="AU82" s="252"/>
      <c r="AV82" s="252"/>
    </row>
    <row r="83" spans="2:48" ht="15.75" x14ac:dyDescent="0.25">
      <c r="B83" s="246"/>
      <c r="C83" s="257"/>
      <c r="D83" s="373"/>
      <c r="E83" s="630"/>
      <c r="F83" s="373" t="s">
        <v>526</v>
      </c>
      <c r="G83" s="373"/>
      <c r="H83" s="374"/>
      <c r="I83" s="374"/>
      <c r="J83" s="376"/>
      <c r="K83" s="373"/>
      <c r="L83" s="37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254"/>
      <c r="AP83" s="243"/>
      <c r="AQ83" s="243"/>
      <c r="AR83" s="250"/>
      <c r="AS83" s="246"/>
      <c r="AT83" s="251"/>
      <c r="AU83" s="252"/>
      <c r="AV83" s="252"/>
    </row>
    <row r="84" spans="2:48" ht="15.75" x14ac:dyDescent="0.25">
      <c r="B84" s="246"/>
      <c r="C84" s="257"/>
      <c r="D84" s="373"/>
      <c r="E84" s="630"/>
      <c r="F84" s="373"/>
      <c r="G84" s="373"/>
      <c r="H84" s="373"/>
      <c r="I84" s="373"/>
      <c r="J84" s="373"/>
      <c r="K84" s="373"/>
      <c r="L84" s="37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c r="AL84" s="363"/>
      <c r="AM84" s="363"/>
      <c r="AN84" s="363"/>
      <c r="AO84" s="254"/>
      <c r="AP84" s="243"/>
      <c r="AQ84" s="243"/>
      <c r="AR84" s="250"/>
      <c r="AS84" s="246"/>
      <c r="AT84" s="251"/>
      <c r="AU84" s="252"/>
      <c r="AV84" s="252"/>
    </row>
    <row r="85" spans="2:48" ht="15.75" x14ac:dyDescent="0.25">
      <c r="B85" s="246"/>
      <c r="C85" s="257"/>
      <c r="D85" s="373"/>
      <c r="E85" s="630"/>
      <c r="F85" s="373"/>
      <c r="G85" s="625"/>
      <c r="H85" s="628"/>
      <c r="I85" s="379"/>
      <c r="J85" s="379"/>
      <c r="K85" s="379"/>
      <c r="L85" s="380"/>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254"/>
      <c r="AP85" s="243"/>
      <c r="AQ85" s="243"/>
      <c r="AR85" s="250"/>
      <c r="AS85" s="246"/>
      <c r="AT85" s="251"/>
      <c r="AU85" s="252"/>
      <c r="AV85" s="252"/>
    </row>
    <row r="86" spans="2:48" ht="15.75" x14ac:dyDescent="0.25">
      <c r="B86" s="246"/>
      <c r="C86" s="265"/>
      <c r="D86" s="374"/>
      <c r="E86" s="382"/>
      <c r="F86" s="847" t="s">
        <v>531</v>
      </c>
      <c r="G86" s="847"/>
      <c r="H86" s="625"/>
      <c r="I86" s="374" t="s">
        <v>544</v>
      </c>
      <c r="J86" s="382"/>
      <c r="K86" s="383"/>
      <c r="L86" s="38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254"/>
      <c r="AP86" s="243"/>
      <c r="AQ86" s="243"/>
      <c r="AR86" s="250"/>
      <c r="AS86" s="246"/>
      <c r="AT86" s="251"/>
      <c r="AU86" s="252"/>
      <c r="AV86" s="252"/>
    </row>
    <row r="87" spans="2:48" ht="15.75" x14ac:dyDescent="0.25">
      <c r="B87" s="246"/>
      <c r="C87" s="257"/>
      <c r="D87" s="373"/>
      <c r="E87" s="373"/>
      <c r="F87" s="373"/>
      <c r="G87" s="373"/>
      <c r="H87" s="373"/>
      <c r="I87" s="373"/>
      <c r="J87" s="373"/>
      <c r="K87" s="373"/>
      <c r="L87" s="37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254"/>
      <c r="AP87" s="243"/>
      <c r="AQ87" s="243"/>
      <c r="AR87" s="250"/>
      <c r="AS87" s="246"/>
      <c r="AT87" s="251"/>
      <c r="AU87" s="252"/>
      <c r="AV87" s="252"/>
    </row>
    <row r="88" spans="2:48" ht="15.75" x14ac:dyDescent="0.25">
      <c r="B88" s="246"/>
      <c r="C88" s="257"/>
      <c r="D88" s="373"/>
      <c r="E88" s="373"/>
      <c r="F88" s="373"/>
      <c r="G88" s="373"/>
      <c r="H88" s="373"/>
      <c r="I88" s="373"/>
      <c r="J88" s="373"/>
      <c r="K88" s="373"/>
      <c r="L88" s="373"/>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254"/>
      <c r="AP88" s="243"/>
      <c r="AQ88" s="243"/>
      <c r="AR88" s="250"/>
      <c r="AS88" s="246"/>
      <c r="AT88" s="251"/>
      <c r="AU88" s="252"/>
      <c r="AV88" s="252"/>
    </row>
    <row r="89" spans="2:48" ht="16.5" x14ac:dyDescent="0.25">
      <c r="B89" s="246"/>
      <c r="C89" s="635"/>
      <c r="D89" s="636"/>
      <c r="E89" s="641" t="s">
        <v>517</v>
      </c>
      <c r="F89" s="642" t="s">
        <v>558</v>
      </c>
      <c r="G89" s="642"/>
      <c r="H89" s="642"/>
      <c r="I89" s="643"/>
      <c r="J89" s="643"/>
      <c r="K89" s="643"/>
      <c r="L89" s="643"/>
      <c r="M89" s="636"/>
      <c r="N89" s="636"/>
      <c r="O89" s="636"/>
      <c r="P89" s="636"/>
      <c r="Q89" s="636"/>
      <c r="R89" s="636"/>
      <c r="S89" s="636"/>
      <c r="T89" s="636"/>
      <c r="U89" s="636"/>
      <c r="V89" s="636"/>
      <c r="W89" s="636"/>
      <c r="X89" s="636"/>
      <c r="Y89" s="636"/>
      <c r="Z89" s="636"/>
      <c r="AA89" s="636"/>
      <c r="AB89" s="636"/>
      <c r="AC89" s="636"/>
      <c r="AD89" s="636"/>
      <c r="AE89" s="636"/>
      <c r="AF89" s="636"/>
      <c r="AG89" s="636"/>
      <c r="AH89" s="636"/>
      <c r="AI89" s="636"/>
      <c r="AJ89" s="636"/>
      <c r="AK89" s="636"/>
      <c r="AL89" s="636"/>
      <c r="AM89" s="636"/>
      <c r="AN89" s="636"/>
      <c r="AO89" s="644"/>
      <c r="AP89" s="243"/>
      <c r="AQ89" s="243"/>
      <c r="AR89" s="250"/>
      <c r="AS89" s="246"/>
      <c r="AT89" s="251"/>
      <c r="AU89" s="252"/>
      <c r="AV89" s="252"/>
    </row>
    <row r="90" spans="2:48" ht="16.5" x14ac:dyDescent="0.25">
      <c r="B90" s="246"/>
      <c r="C90" s="253"/>
      <c r="D90" s="363"/>
      <c r="E90" s="364" t="s">
        <v>519</v>
      </c>
      <c r="F90" s="840">
        <v>6420</v>
      </c>
      <c r="G90" s="840"/>
      <c r="H90" s="365" t="s">
        <v>64</v>
      </c>
      <c r="I90" s="373"/>
      <c r="J90" s="373"/>
      <c r="K90" s="373"/>
      <c r="L90" s="373"/>
      <c r="M90" s="363"/>
      <c r="N90" s="363"/>
      <c r="O90" s="363"/>
      <c r="P90" s="363"/>
      <c r="Q90" s="363"/>
      <c r="R90" s="363"/>
      <c r="S90" s="363"/>
      <c r="T90" s="363"/>
      <c r="U90" s="363"/>
      <c r="V90" s="370" t="s">
        <v>574</v>
      </c>
      <c r="W90" s="371" t="s">
        <v>263</v>
      </c>
      <c r="X90" s="838">
        <f>F90*F91*$AT$185</f>
        <v>7704</v>
      </c>
      <c r="Y90" s="838"/>
      <c r="Z90" s="372" t="s">
        <v>22</v>
      </c>
      <c r="AA90" s="363"/>
      <c r="AB90" s="363"/>
      <c r="AC90" s="363"/>
      <c r="AD90" s="363"/>
      <c r="AE90" s="363"/>
      <c r="AF90" s="363"/>
      <c r="AG90" s="363"/>
      <c r="AH90" s="363"/>
      <c r="AI90" s="363"/>
      <c r="AJ90" s="363"/>
      <c r="AK90" s="363"/>
      <c r="AL90" s="363"/>
      <c r="AM90" s="363"/>
      <c r="AN90" s="363"/>
      <c r="AO90" s="254"/>
      <c r="AP90" s="243"/>
      <c r="AQ90" s="243"/>
      <c r="AR90" s="250"/>
      <c r="AS90" s="246"/>
      <c r="AT90" s="251"/>
      <c r="AU90" s="252"/>
      <c r="AV90" s="252"/>
    </row>
    <row r="91" spans="2:48" ht="16.5" x14ac:dyDescent="0.25">
      <c r="B91" s="246"/>
      <c r="C91" s="253"/>
      <c r="D91" s="363"/>
      <c r="E91" s="364" t="s">
        <v>521</v>
      </c>
      <c r="F91" s="840">
        <v>6</v>
      </c>
      <c r="G91" s="840"/>
      <c r="H91" s="365" t="s">
        <v>64</v>
      </c>
      <c r="I91" s="373"/>
      <c r="J91" s="373"/>
      <c r="K91" s="373"/>
      <c r="L91" s="37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254"/>
      <c r="AP91" s="243"/>
      <c r="AQ91" s="243"/>
      <c r="AR91" s="250"/>
      <c r="AS91" s="246"/>
      <c r="AT91" s="251"/>
      <c r="AU91" s="252"/>
      <c r="AV91" s="252"/>
    </row>
    <row r="92" spans="2:48" ht="16.5" x14ac:dyDescent="0.25">
      <c r="B92" s="246"/>
      <c r="C92" s="257"/>
      <c r="D92" s="373"/>
      <c r="E92" s="375" t="s">
        <v>547</v>
      </c>
      <c r="F92" s="840">
        <v>474</v>
      </c>
      <c r="G92" s="840">
        <v>434</v>
      </c>
      <c r="H92" s="398" t="s">
        <v>64</v>
      </c>
      <c r="I92" s="373"/>
      <c r="J92" s="373"/>
      <c r="K92" s="373"/>
      <c r="L92" s="37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254"/>
      <c r="AP92" s="243"/>
      <c r="AQ92" s="243"/>
      <c r="AR92" s="250"/>
      <c r="AS92" s="246"/>
      <c r="AT92" s="251"/>
      <c r="AU92" s="252"/>
      <c r="AV92" s="252"/>
    </row>
    <row r="93" spans="2:48" ht="16.5" x14ac:dyDescent="0.25">
      <c r="B93" s="246"/>
      <c r="C93" s="257"/>
      <c r="D93" s="373"/>
      <c r="E93" s="375" t="s">
        <v>546</v>
      </c>
      <c r="F93" s="840">
        <v>6420</v>
      </c>
      <c r="G93" s="840"/>
      <c r="H93" s="398" t="s">
        <v>64</v>
      </c>
      <c r="I93" s="373"/>
      <c r="J93" s="373"/>
      <c r="K93" s="373"/>
      <c r="L93" s="37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3"/>
      <c r="AM93" s="363"/>
      <c r="AN93" s="363"/>
      <c r="AO93" s="254"/>
      <c r="AP93" s="243"/>
      <c r="AQ93" s="243"/>
      <c r="AR93" s="250"/>
      <c r="AS93" s="246"/>
      <c r="AT93" s="251"/>
      <c r="AU93" s="252"/>
      <c r="AV93" s="252"/>
    </row>
    <row r="94" spans="2:48" ht="15.75" x14ac:dyDescent="0.25">
      <c r="B94" s="246"/>
      <c r="C94" s="257"/>
      <c r="D94" s="373"/>
      <c r="E94" s="373"/>
      <c r="F94" s="373"/>
      <c r="G94" s="373"/>
      <c r="H94" s="373"/>
      <c r="I94" s="373"/>
      <c r="J94" s="373"/>
      <c r="K94" s="373"/>
      <c r="L94" s="373"/>
      <c r="M94" s="363"/>
      <c r="N94" s="363"/>
      <c r="O94" s="363"/>
      <c r="P94" s="363"/>
      <c r="Q94" s="363"/>
      <c r="R94" s="363"/>
      <c r="S94" s="363"/>
      <c r="T94" s="363"/>
      <c r="U94" s="363"/>
      <c r="V94" s="645" t="s">
        <v>572</v>
      </c>
      <c r="W94" s="646" t="s">
        <v>263</v>
      </c>
      <c r="X94" s="838">
        <f>X90*G98</f>
        <v>28350.720000000001</v>
      </c>
      <c r="Y94" s="838"/>
      <c r="Z94" s="647" t="s">
        <v>573</v>
      </c>
      <c r="AA94" s="363"/>
      <c r="AB94" s="363"/>
      <c r="AC94" s="363"/>
      <c r="AD94" s="363"/>
      <c r="AE94" s="363"/>
      <c r="AF94" s="363"/>
      <c r="AG94" s="363"/>
      <c r="AH94" s="363"/>
      <c r="AI94" s="363"/>
      <c r="AJ94" s="363"/>
      <c r="AK94" s="363"/>
      <c r="AL94" s="363"/>
      <c r="AM94" s="363"/>
      <c r="AN94" s="363"/>
      <c r="AO94" s="254"/>
      <c r="AP94" s="243"/>
      <c r="AQ94" s="243"/>
      <c r="AR94" s="250"/>
      <c r="AS94" s="246"/>
      <c r="AT94" s="251"/>
      <c r="AU94" s="252"/>
      <c r="AV94" s="252"/>
    </row>
    <row r="95" spans="2:48" ht="15.75" x14ac:dyDescent="0.25">
      <c r="B95" s="246"/>
      <c r="C95" s="265"/>
      <c r="D95" s="625"/>
      <c r="E95" s="625" t="s">
        <v>532</v>
      </c>
      <c r="F95" s="374" t="s">
        <v>263</v>
      </c>
      <c r="G95" s="385" t="s">
        <v>543</v>
      </c>
      <c r="H95" s="373"/>
      <c r="I95" s="373"/>
      <c r="J95" s="373"/>
      <c r="K95" s="373"/>
      <c r="L95" s="37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3"/>
      <c r="AM95" s="363"/>
      <c r="AN95" s="363"/>
      <c r="AO95" s="254"/>
      <c r="AP95" s="243"/>
      <c r="AQ95" s="243"/>
      <c r="AR95" s="250"/>
      <c r="AS95" s="246"/>
      <c r="AT95" s="251"/>
      <c r="AU95" s="252"/>
      <c r="AV95" s="252"/>
    </row>
    <row r="96" spans="2:48" ht="15.75" x14ac:dyDescent="0.25">
      <c r="B96" s="246"/>
      <c r="C96" s="265"/>
      <c r="D96" s="625"/>
      <c r="E96" s="625" t="s">
        <v>532</v>
      </c>
      <c r="F96" s="374" t="s">
        <v>263</v>
      </c>
      <c r="G96" s="385" t="s">
        <v>560</v>
      </c>
      <c r="H96" s="373"/>
      <c r="I96" s="373"/>
      <c r="J96" s="373"/>
      <c r="K96" s="373"/>
      <c r="L96" s="37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3"/>
      <c r="AM96" s="363"/>
      <c r="AN96" s="363"/>
      <c r="AO96" s="254"/>
      <c r="AP96" s="243"/>
      <c r="AQ96" s="243"/>
      <c r="AR96" s="250"/>
      <c r="AS96" s="246"/>
      <c r="AT96" s="251"/>
      <c r="AU96" s="252"/>
      <c r="AV96" s="252"/>
    </row>
    <row r="97" spans="2:48" ht="15.75" x14ac:dyDescent="0.25">
      <c r="B97" s="246"/>
      <c r="C97" s="265"/>
      <c r="D97" s="625"/>
      <c r="E97" s="625" t="s">
        <v>532</v>
      </c>
      <c r="F97" s="374" t="s">
        <v>263</v>
      </c>
      <c r="G97" s="841">
        <f>474+(6420/2)</f>
        <v>3684</v>
      </c>
      <c r="H97" s="841"/>
      <c r="I97" s="383" t="s">
        <v>64</v>
      </c>
      <c r="J97" s="376"/>
      <c r="K97" s="624"/>
      <c r="L97" s="624"/>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363"/>
      <c r="AJ97" s="363"/>
      <c r="AK97" s="363"/>
      <c r="AL97" s="363"/>
      <c r="AM97" s="363"/>
      <c r="AN97" s="363"/>
      <c r="AO97" s="254"/>
      <c r="AP97" s="243"/>
      <c r="AQ97" s="243"/>
      <c r="AR97" s="250"/>
      <c r="AS97" s="246"/>
      <c r="AT97" s="251"/>
      <c r="AU97" s="252"/>
      <c r="AV97" s="252"/>
    </row>
    <row r="98" spans="2:48" ht="15.75" x14ac:dyDescent="0.25">
      <c r="B98" s="246"/>
      <c r="C98" s="634"/>
      <c r="D98" s="397"/>
      <c r="E98" s="637" t="s">
        <v>270</v>
      </c>
      <c r="F98" s="638" t="s">
        <v>263</v>
      </c>
      <c r="G98" s="842">
        <f>ROUND(G97/1000,2)</f>
        <v>3.68</v>
      </c>
      <c r="H98" s="842"/>
      <c r="I98" s="639" t="s">
        <v>47</v>
      </c>
      <c r="J98" s="398"/>
      <c r="K98" s="624"/>
      <c r="L98" s="624"/>
      <c r="M98" s="363"/>
      <c r="N98" s="363"/>
      <c r="O98" s="363"/>
      <c r="P98" s="363"/>
      <c r="Q98" s="363"/>
      <c r="R98" s="363"/>
      <c r="S98" s="363"/>
      <c r="T98" s="363"/>
      <c r="U98" s="363"/>
      <c r="V98" s="363"/>
      <c r="W98" s="363"/>
      <c r="X98" s="363"/>
      <c r="Y98" s="363"/>
      <c r="Z98" s="363"/>
      <c r="AA98" s="363"/>
      <c r="AB98" s="363"/>
      <c r="AC98" s="363"/>
      <c r="AD98" s="363"/>
      <c r="AE98" s="363"/>
      <c r="AF98" s="363"/>
      <c r="AG98" s="363"/>
      <c r="AH98" s="363"/>
      <c r="AI98" s="363"/>
      <c r="AJ98" s="363"/>
      <c r="AK98" s="363"/>
      <c r="AL98" s="363"/>
      <c r="AM98" s="363"/>
      <c r="AN98" s="363"/>
      <c r="AO98" s="254"/>
      <c r="AP98" s="243"/>
      <c r="AQ98" s="243"/>
      <c r="AR98" s="250"/>
      <c r="AS98" s="246"/>
      <c r="AT98" s="251"/>
      <c r="AU98" s="252"/>
      <c r="AV98" s="252"/>
    </row>
    <row r="99" spans="2:48" ht="15.75" x14ac:dyDescent="0.25">
      <c r="B99" s="246"/>
      <c r="C99" s="253"/>
      <c r="D99" s="363"/>
      <c r="E99" s="363"/>
      <c r="F99" s="363"/>
      <c r="G99" s="363"/>
      <c r="H99" s="363"/>
      <c r="I99" s="363"/>
      <c r="J99" s="363"/>
      <c r="K99" s="363"/>
      <c r="L99" s="363"/>
      <c r="M99" s="363"/>
      <c r="N99" s="363"/>
      <c r="O99" s="363"/>
      <c r="P99" s="363"/>
      <c r="Q99" s="363"/>
      <c r="R99" s="363"/>
      <c r="S99" s="363"/>
      <c r="T99" s="363"/>
      <c r="U99" s="363"/>
      <c r="V99" s="363"/>
      <c r="W99" s="363"/>
      <c r="X99" s="363"/>
      <c r="Y99" s="363"/>
      <c r="Z99" s="363"/>
      <c r="AA99" s="363"/>
      <c r="AB99" s="363"/>
      <c r="AC99" s="363"/>
      <c r="AD99" s="363"/>
      <c r="AE99" s="363"/>
      <c r="AF99" s="363"/>
      <c r="AG99" s="363"/>
      <c r="AH99" s="363"/>
      <c r="AI99" s="363"/>
      <c r="AJ99" s="363"/>
      <c r="AK99" s="363"/>
      <c r="AL99" s="363"/>
      <c r="AM99" s="363"/>
      <c r="AN99" s="363"/>
      <c r="AO99" s="254"/>
      <c r="AP99" s="243"/>
      <c r="AQ99" s="243"/>
      <c r="AR99" s="250"/>
      <c r="AS99" s="246"/>
      <c r="AT99" s="251"/>
      <c r="AU99" s="252"/>
      <c r="AV99" s="252"/>
    </row>
    <row r="100" spans="2:48" ht="16.5" thickBot="1" x14ac:dyDescent="0.3">
      <c r="B100" s="246"/>
      <c r="C100" s="640"/>
      <c r="D100" s="632"/>
      <c r="E100" s="632"/>
      <c r="F100" s="632"/>
      <c r="G100" s="632"/>
      <c r="H100" s="632"/>
      <c r="I100" s="632"/>
      <c r="J100" s="632"/>
      <c r="K100" s="632"/>
      <c r="L100" s="632"/>
      <c r="M100" s="632"/>
      <c r="N100" s="632"/>
      <c r="O100" s="632"/>
      <c r="P100" s="632"/>
      <c r="Q100" s="632"/>
      <c r="R100" s="632"/>
      <c r="S100" s="632"/>
      <c r="T100" s="632"/>
      <c r="U100" s="632"/>
      <c r="V100" s="632"/>
      <c r="W100" s="632"/>
      <c r="X100" s="632"/>
      <c r="Y100" s="632"/>
      <c r="Z100" s="632"/>
      <c r="AA100" s="632"/>
      <c r="AB100" s="632"/>
      <c r="AC100" s="632"/>
      <c r="AD100" s="632"/>
      <c r="AE100" s="632"/>
      <c r="AF100" s="632"/>
      <c r="AG100" s="632"/>
      <c r="AH100" s="632"/>
      <c r="AI100" s="632"/>
      <c r="AJ100" s="632"/>
      <c r="AK100" s="632"/>
      <c r="AL100" s="632"/>
      <c r="AM100" s="632"/>
      <c r="AN100" s="632"/>
      <c r="AO100" s="633"/>
      <c r="AP100" s="243"/>
      <c r="AQ100" s="243"/>
      <c r="AR100" s="250"/>
      <c r="AS100" s="246"/>
      <c r="AT100" s="251"/>
      <c r="AU100" s="252"/>
      <c r="AV100" s="252"/>
    </row>
    <row r="101" spans="2:48" ht="15.75" x14ac:dyDescent="0.25">
      <c r="B101" s="246"/>
      <c r="C101" s="253"/>
      <c r="D101" s="363"/>
      <c r="E101" s="363"/>
      <c r="F101" s="363"/>
      <c r="G101" s="363"/>
      <c r="H101" s="363"/>
      <c r="I101" s="363"/>
      <c r="J101" s="363"/>
      <c r="K101" s="363"/>
      <c r="L101" s="363"/>
      <c r="M101" s="363"/>
      <c r="N101" s="363"/>
      <c r="O101" s="363"/>
      <c r="P101" s="363"/>
      <c r="Q101" s="363"/>
      <c r="R101" s="363"/>
      <c r="S101" s="363"/>
      <c r="T101" s="363"/>
      <c r="U101" s="363"/>
      <c r="V101" s="363"/>
      <c r="W101" s="363"/>
      <c r="X101" s="363"/>
      <c r="Y101" s="363"/>
      <c r="Z101" s="363"/>
      <c r="AA101" s="363"/>
      <c r="AB101" s="363"/>
      <c r="AC101" s="363"/>
      <c r="AD101" s="363"/>
      <c r="AE101" s="363"/>
      <c r="AF101" s="363"/>
      <c r="AG101" s="363"/>
      <c r="AH101" s="363"/>
      <c r="AI101" s="363"/>
      <c r="AJ101" s="363"/>
      <c r="AK101" s="363"/>
      <c r="AL101" s="363"/>
      <c r="AM101" s="363"/>
      <c r="AN101" s="363"/>
      <c r="AO101" s="254"/>
      <c r="AP101" s="243"/>
      <c r="AQ101" s="243"/>
      <c r="AR101" s="250"/>
      <c r="AS101" s="246"/>
      <c r="AT101" s="251"/>
      <c r="AU101" s="252"/>
      <c r="AV101" s="252"/>
    </row>
    <row r="102" spans="2:48" ht="15.75" x14ac:dyDescent="0.25">
      <c r="B102" s="246"/>
      <c r="C102" s="253"/>
      <c r="D102" s="363"/>
      <c r="E102" s="363"/>
      <c r="F102" s="363"/>
      <c r="G102" s="363"/>
      <c r="H102" s="363"/>
      <c r="I102" s="363"/>
      <c r="J102" s="363"/>
      <c r="K102" s="363"/>
      <c r="L102" s="363"/>
      <c r="M102" s="363"/>
      <c r="N102" s="363"/>
      <c r="O102" s="363"/>
      <c r="P102" s="363"/>
      <c r="Q102" s="363"/>
      <c r="R102" s="363"/>
      <c r="S102" s="363"/>
      <c r="T102" s="363"/>
      <c r="U102" s="363"/>
      <c r="V102" s="363"/>
      <c r="W102" s="363"/>
      <c r="X102" s="363"/>
      <c r="Y102" s="363"/>
      <c r="Z102" s="363"/>
      <c r="AA102" s="363"/>
      <c r="AB102" s="363"/>
      <c r="AC102" s="363"/>
      <c r="AD102" s="363"/>
      <c r="AE102" s="363"/>
      <c r="AF102" s="363"/>
      <c r="AG102" s="363"/>
      <c r="AH102" s="363"/>
      <c r="AI102" s="363"/>
      <c r="AJ102" s="363"/>
      <c r="AK102" s="363"/>
      <c r="AL102" s="363"/>
      <c r="AM102" s="363"/>
      <c r="AN102" s="363"/>
      <c r="AO102" s="254"/>
      <c r="AP102" s="243"/>
      <c r="AQ102" s="243"/>
      <c r="AR102" s="250"/>
      <c r="AS102" s="246"/>
      <c r="AT102" s="251"/>
      <c r="AU102" s="252"/>
      <c r="AV102" s="252"/>
    </row>
    <row r="103" spans="2:48" ht="16.5" x14ac:dyDescent="0.25">
      <c r="B103" s="246"/>
      <c r="C103" s="253"/>
      <c r="D103" s="363"/>
      <c r="E103" s="364" t="s">
        <v>549</v>
      </c>
      <c r="F103" s="846" t="s">
        <v>561</v>
      </c>
      <c r="G103" s="846"/>
      <c r="H103" s="365"/>
      <c r="I103" s="367"/>
      <c r="J103" s="367"/>
      <c r="K103" s="368"/>
      <c r="L103" s="363"/>
      <c r="M103" s="363"/>
      <c r="N103" s="363"/>
      <c r="O103" s="363"/>
      <c r="P103" s="363"/>
      <c r="Q103" s="363"/>
      <c r="R103" s="363"/>
      <c r="S103" s="363"/>
      <c r="T103" s="363"/>
      <c r="U103" s="363"/>
      <c r="V103" s="363"/>
      <c r="W103" s="363"/>
      <c r="X103" s="363"/>
      <c r="Y103" s="363"/>
      <c r="Z103" s="363"/>
      <c r="AA103" s="363"/>
      <c r="AB103" s="363"/>
      <c r="AC103" s="363"/>
      <c r="AD103" s="363"/>
      <c r="AE103" s="363"/>
      <c r="AF103" s="363"/>
      <c r="AG103" s="363"/>
      <c r="AH103" s="363"/>
      <c r="AI103" s="363"/>
      <c r="AJ103" s="363"/>
      <c r="AK103" s="363"/>
      <c r="AL103" s="363"/>
      <c r="AM103" s="363"/>
      <c r="AN103" s="363"/>
      <c r="AO103" s="254"/>
      <c r="AP103" s="243"/>
      <c r="AQ103" s="243"/>
      <c r="AR103" s="250"/>
      <c r="AS103" s="246"/>
      <c r="AT103" s="251"/>
      <c r="AU103" s="252"/>
      <c r="AV103" s="252"/>
    </row>
    <row r="104" spans="2:48" ht="16.5" x14ac:dyDescent="0.25">
      <c r="B104" s="246"/>
      <c r="C104" s="253"/>
      <c r="D104" s="363"/>
      <c r="E104" s="364"/>
      <c r="F104" s="627"/>
      <c r="G104" s="627"/>
      <c r="H104" s="365"/>
      <c r="I104" s="367"/>
      <c r="J104" s="367"/>
      <c r="K104" s="368"/>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3"/>
      <c r="AM104" s="363"/>
      <c r="AN104" s="363"/>
      <c r="AO104" s="254"/>
      <c r="AP104" s="243"/>
      <c r="AQ104" s="243"/>
      <c r="AR104" s="250"/>
      <c r="AS104" s="246"/>
      <c r="AT104" s="251"/>
      <c r="AU104" s="252"/>
      <c r="AV104" s="252"/>
    </row>
    <row r="105" spans="2:48" ht="15.75" x14ac:dyDescent="0.25">
      <c r="B105" s="246"/>
      <c r="C105" s="253"/>
      <c r="D105" s="363"/>
      <c r="E105" s="629"/>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c r="AI105" s="363"/>
      <c r="AJ105" s="363"/>
      <c r="AK105" s="363"/>
      <c r="AL105" s="363"/>
      <c r="AM105" s="363"/>
      <c r="AN105" s="363"/>
      <c r="AO105" s="254"/>
      <c r="AP105" s="243"/>
      <c r="AQ105" s="243"/>
      <c r="AR105" s="250"/>
      <c r="AS105" s="246"/>
      <c r="AT105" s="251"/>
      <c r="AU105" s="252"/>
      <c r="AV105" s="252"/>
    </row>
    <row r="106" spans="2:48" ht="15.75" x14ac:dyDescent="0.25">
      <c r="B106" s="246"/>
      <c r="C106" s="257"/>
      <c r="D106" s="373"/>
      <c r="E106" s="630"/>
      <c r="F106" s="373"/>
      <c r="G106" s="373"/>
      <c r="H106" s="373"/>
      <c r="I106" s="373"/>
      <c r="J106" s="373"/>
      <c r="K106" s="37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3"/>
      <c r="AM106" s="363"/>
      <c r="AN106" s="363"/>
      <c r="AO106" s="254"/>
      <c r="AP106" s="243"/>
      <c r="AQ106" s="243"/>
      <c r="AR106" s="250"/>
      <c r="AS106" s="246"/>
      <c r="AT106" s="251"/>
      <c r="AU106" s="252"/>
      <c r="AV106" s="252"/>
    </row>
    <row r="107" spans="2:48" ht="15.75" x14ac:dyDescent="0.25">
      <c r="B107" s="246"/>
      <c r="C107" s="257"/>
      <c r="D107" s="373"/>
      <c r="E107" s="631" t="s">
        <v>564</v>
      </c>
      <c r="F107" s="373"/>
      <c r="G107" s="375"/>
      <c r="H107" s="373"/>
      <c r="I107" s="373"/>
      <c r="J107" s="373"/>
      <c r="K107" s="373"/>
      <c r="L107" s="363"/>
      <c r="M107" s="363"/>
      <c r="N107" s="363"/>
      <c r="O107" s="363"/>
      <c r="P107" s="363"/>
      <c r="Q107" s="363"/>
      <c r="R107" s="363"/>
      <c r="S107" s="363"/>
      <c r="T107" s="363"/>
      <c r="U107" s="363"/>
      <c r="V107" s="363"/>
      <c r="W107" s="363"/>
      <c r="X107" s="363"/>
      <c r="Y107" s="363"/>
      <c r="Z107" s="363"/>
      <c r="AA107" s="363"/>
      <c r="AB107" s="363"/>
      <c r="AC107" s="363"/>
      <c r="AD107" s="363"/>
      <c r="AE107" s="363"/>
      <c r="AF107" s="363"/>
      <c r="AG107" s="363"/>
      <c r="AH107" s="363"/>
      <c r="AI107" s="363"/>
      <c r="AJ107" s="363"/>
      <c r="AK107" s="363"/>
      <c r="AL107" s="363"/>
      <c r="AM107" s="363"/>
      <c r="AN107" s="363"/>
      <c r="AO107" s="254"/>
      <c r="AP107" s="243"/>
      <c r="AQ107" s="243"/>
      <c r="AR107" s="250"/>
      <c r="AS107" s="246"/>
      <c r="AT107" s="251"/>
      <c r="AU107" s="252"/>
      <c r="AV107" s="252"/>
    </row>
    <row r="108" spans="2:48" ht="15.75" x14ac:dyDescent="0.25">
      <c r="B108" s="246"/>
      <c r="C108" s="257"/>
      <c r="D108" s="373"/>
      <c r="E108" s="630"/>
      <c r="F108" s="373" t="s">
        <v>526</v>
      </c>
      <c r="G108" s="373"/>
      <c r="H108" s="374"/>
      <c r="I108" s="374"/>
      <c r="J108" s="376"/>
      <c r="K108" s="373"/>
      <c r="L108" s="363"/>
      <c r="M108" s="363"/>
      <c r="N108" s="363"/>
      <c r="O108" s="363"/>
      <c r="P108" s="363"/>
      <c r="Q108" s="363"/>
      <c r="R108" s="363"/>
      <c r="S108" s="363"/>
      <c r="T108" s="363"/>
      <c r="U108" s="363"/>
      <c r="V108" s="363"/>
      <c r="W108" s="363"/>
      <c r="X108" s="363"/>
      <c r="Y108" s="363"/>
      <c r="Z108" s="363"/>
      <c r="AA108" s="363"/>
      <c r="AB108" s="363"/>
      <c r="AC108" s="363"/>
      <c r="AD108" s="363"/>
      <c r="AE108" s="363"/>
      <c r="AF108" s="363"/>
      <c r="AG108" s="363"/>
      <c r="AH108" s="363"/>
      <c r="AI108" s="363"/>
      <c r="AJ108" s="363"/>
      <c r="AK108" s="363"/>
      <c r="AL108" s="363"/>
      <c r="AM108" s="363"/>
      <c r="AN108" s="363"/>
      <c r="AO108" s="254"/>
      <c r="AP108" s="243"/>
      <c r="AQ108" s="243"/>
      <c r="AR108" s="250"/>
      <c r="AS108" s="246"/>
      <c r="AT108" s="251"/>
      <c r="AU108" s="252"/>
      <c r="AV108" s="252"/>
    </row>
    <row r="109" spans="2:48" ht="15.75" x14ac:dyDescent="0.25">
      <c r="B109" s="246"/>
      <c r="C109" s="257"/>
      <c r="D109" s="373"/>
      <c r="E109" s="630"/>
      <c r="F109" s="373"/>
      <c r="G109" s="373"/>
      <c r="H109" s="373"/>
      <c r="I109" s="373"/>
      <c r="J109" s="373"/>
      <c r="K109" s="373"/>
      <c r="L109" s="363"/>
      <c r="M109" s="363"/>
      <c r="N109" s="363"/>
      <c r="O109" s="363"/>
      <c r="P109" s="363"/>
      <c r="Q109" s="363"/>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254"/>
      <c r="AP109" s="243"/>
      <c r="AQ109" s="243"/>
      <c r="AR109" s="250"/>
      <c r="AS109" s="246"/>
      <c r="AT109" s="251"/>
      <c r="AU109" s="252"/>
      <c r="AV109" s="252"/>
    </row>
    <row r="110" spans="2:48" ht="15.75" x14ac:dyDescent="0.25">
      <c r="B110" s="246"/>
      <c r="C110" s="257"/>
      <c r="D110" s="373"/>
      <c r="E110" s="630"/>
      <c r="F110" s="373"/>
      <c r="G110" s="625"/>
      <c r="H110" s="628"/>
      <c r="I110" s="379"/>
      <c r="J110" s="379"/>
      <c r="K110" s="379"/>
      <c r="L110" s="363"/>
      <c r="M110" s="363"/>
      <c r="N110" s="363"/>
      <c r="O110" s="363"/>
      <c r="P110" s="363"/>
      <c r="Q110" s="363"/>
      <c r="R110" s="363"/>
      <c r="S110" s="363"/>
      <c r="T110" s="363"/>
      <c r="U110" s="363"/>
      <c r="V110" s="363"/>
      <c r="W110" s="363"/>
      <c r="X110" s="363"/>
      <c r="Y110" s="363"/>
      <c r="Z110" s="363"/>
      <c r="AA110" s="363"/>
      <c r="AB110" s="363"/>
      <c r="AC110" s="363"/>
      <c r="AD110" s="363"/>
      <c r="AE110" s="363"/>
      <c r="AF110" s="363"/>
      <c r="AG110" s="363"/>
      <c r="AH110" s="363"/>
      <c r="AI110" s="363"/>
      <c r="AJ110" s="363"/>
      <c r="AK110" s="363"/>
      <c r="AL110" s="363"/>
      <c r="AM110" s="363"/>
      <c r="AN110" s="363"/>
      <c r="AO110" s="254"/>
      <c r="AP110" s="243"/>
      <c r="AQ110" s="243"/>
      <c r="AR110" s="250"/>
      <c r="AS110" s="246"/>
      <c r="AT110" s="251"/>
      <c r="AU110" s="252"/>
      <c r="AV110" s="252"/>
    </row>
    <row r="111" spans="2:48" ht="15.75" x14ac:dyDescent="0.25">
      <c r="B111" s="246"/>
      <c r="C111" s="265"/>
      <c r="D111" s="374"/>
      <c r="E111" s="382"/>
      <c r="F111" s="847" t="s">
        <v>531</v>
      </c>
      <c r="G111" s="847"/>
      <c r="H111" s="625"/>
      <c r="I111" s="374" t="s">
        <v>544</v>
      </c>
      <c r="J111" s="382"/>
      <c r="K111" s="383"/>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363"/>
      <c r="AK111" s="363"/>
      <c r="AL111" s="363"/>
      <c r="AM111" s="363"/>
      <c r="AN111" s="363"/>
      <c r="AO111" s="254"/>
      <c r="AP111" s="243"/>
      <c r="AQ111" s="243"/>
      <c r="AR111" s="250"/>
      <c r="AS111" s="246"/>
      <c r="AT111" s="251"/>
      <c r="AU111" s="252"/>
      <c r="AV111" s="252"/>
    </row>
    <row r="112" spans="2:48" ht="15.75" x14ac:dyDescent="0.25">
      <c r="B112" s="246"/>
      <c r="C112" s="257"/>
      <c r="D112" s="373"/>
      <c r="E112" s="373"/>
      <c r="F112" s="373"/>
      <c r="G112" s="373"/>
      <c r="H112" s="373"/>
      <c r="I112" s="373"/>
      <c r="J112" s="373"/>
      <c r="K112" s="37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3"/>
      <c r="AL112" s="363"/>
      <c r="AM112" s="363"/>
      <c r="AN112" s="363"/>
      <c r="AO112" s="254"/>
      <c r="AP112" s="243"/>
      <c r="AQ112" s="243"/>
      <c r="AR112" s="250"/>
      <c r="AS112" s="246"/>
      <c r="AT112" s="251"/>
      <c r="AU112" s="252"/>
      <c r="AV112" s="252"/>
    </row>
    <row r="113" spans="2:48" ht="15.75" x14ac:dyDescent="0.25">
      <c r="B113" s="246"/>
      <c r="C113" s="257"/>
      <c r="D113" s="373"/>
      <c r="E113" s="373"/>
      <c r="F113" s="373"/>
      <c r="G113" s="373"/>
      <c r="H113" s="373"/>
      <c r="I113" s="373"/>
      <c r="J113" s="373"/>
      <c r="K113" s="373"/>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254"/>
      <c r="AP113" s="243"/>
      <c r="AQ113" s="243"/>
      <c r="AR113" s="250"/>
      <c r="AS113" s="246"/>
      <c r="AT113" s="251"/>
      <c r="AU113" s="252"/>
      <c r="AV113" s="252"/>
    </row>
    <row r="114" spans="2:48" ht="16.5" x14ac:dyDescent="0.25">
      <c r="B114" s="246"/>
      <c r="C114" s="635"/>
      <c r="D114" s="636"/>
      <c r="E114" s="641" t="s">
        <v>517</v>
      </c>
      <c r="F114" s="642" t="s">
        <v>562</v>
      </c>
      <c r="G114" s="642"/>
      <c r="H114" s="642"/>
      <c r="I114" s="643"/>
      <c r="J114" s="643"/>
      <c r="K114" s="643"/>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6"/>
      <c r="AL114" s="636"/>
      <c r="AM114" s="636"/>
      <c r="AN114" s="636"/>
      <c r="AO114" s="644"/>
      <c r="AP114" s="243"/>
      <c r="AQ114" s="243"/>
      <c r="AR114" s="250"/>
      <c r="AS114" s="246"/>
      <c r="AT114" s="251"/>
      <c r="AU114" s="252"/>
      <c r="AV114" s="252"/>
    </row>
    <row r="115" spans="2:48" ht="16.5" x14ac:dyDescent="0.25">
      <c r="B115" s="246"/>
      <c r="C115" s="253"/>
      <c r="D115" s="363"/>
      <c r="E115" s="364" t="s">
        <v>519</v>
      </c>
      <c r="F115" s="840">
        <v>4740</v>
      </c>
      <c r="G115" s="840"/>
      <c r="H115" s="365" t="s">
        <v>64</v>
      </c>
      <c r="I115" s="373"/>
      <c r="J115" s="373"/>
      <c r="K115" s="373"/>
      <c r="L115" s="363"/>
      <c r="M115" s="363"/>
      <c r="N115" s="363"/>
      <c r="O115" s="363"/>
      <c r="P115" s="363"/>
      <c r="Q115" s="363"/>
      <c r="R115" s="363"/>
      <c r="S115" s="363"/>
      <c r="T115" s="363"/>
      <c r="U115" s="363"/>
      <c r="V115" s="370" t="s">
        <v>574</v>
      </c>
      <c r="W115" s="371" t="s">
        <v>263</v>
      </c>
      <c r="X115" s="838">
        <f>F115*F116*$AT$185</f>
        <v>5688</v>
      </c>
      <c r="Y115" s="838"/>
      <c r="Z115" s="372" t="s">
        <v>22</v>
      </c>
      <c r="AA115" s="363"/>
      <c r="AB115" s="363"/>
      <c r="AC115" s="363"/>
      <c r="AD115" s="363"/>
      <c r="AE115" s="363"/>
      <c r="AF115" s="363"/>
      <c r="AG115" s="363"/>
      <c r="AH115" s="363"/>
      <c r="AI115" s="363"/>
      <c r="AJ115" s="363"/>
      <c r="AK115" s="363"/>
      <c r="AL115" s="363"/>
      <c r="AM115" s="363"/>
      <c r="AN115" s="363"/>
      <c r="AO115" s="254"/>
      <c r="AP115" s="243"/>
      <c r="AQ115" s="243"/>
      <c r="AR115" s="250"/>
      <c r="AS115" s="246"/>
      <c r="AT115" s="251"/>
      <c r="AU115" s="252"/>
      <c r="AV115" s="252"/>
    </row>
    <row r="116" spans="2:48" ht="16.5" x14ac:dyDescent="0.25">
      <c r="B116" s="246"/>
      <c r="C116" s="253"/>
      <c r="D116" s="363"/>
      <c r="E116" s="364" t="s">
        <v>521</v>
      </c>
      <c r="F116" s="840">
        <v>6</v>
      </c>
      <c r="G116" s="840"/>
      <c r="H116" s="365" t="s">
        <v>64</v>
      </c>
      <c r="I116" s="373"/>
      <c r="J116" s="373"/>
      <c r="K116" s="373"/>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3"/>
      <c r="AM116" s="363"/>
      <c r="AN116" s="363"/>
      <c r="AO116" s="254"/>
      <c r="AP116" s="243"/>
      <c r="AQ116" s="243"/>
      <c r="AR116" s="250"/>
      <c r="AS116" s="246"/>
      <c r="AT116" s="251"/>
      <c r="AU116" s="252"/>
      <c r="AV116" s="252"/>
    </row>
    <row r="117" spans="2:48" ht="16.5" x14ac:dyDescent="0.25">
      <c r="B117" s="246"/>
      <c r="C117" s="257"/>
      <c r="D117" s="373"/>
      <c r="E117" s="375" t="s">
        <v>547</v>
      </c>
      <c r="F117" s="840">
        <v>3208</v>
      </c>
      <c r="G117" s="840">
        <v>434</v>
      </c>
      <c r="H117" s="398" t="s">
        <v>64</v>
      </c>
      <c r="I117" s="373"/>
      <c r="J117" s="373"/>
      <c r="K117" s="37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254"/>
      <c r="AP117" s="243"/>
      <c r="AQ117" s="243"/>
      <c r="AR117" s="250"/>
      <c r="AS117" s="246"/>
      <c r="AT117" s="251"/>
      <c r="AU117" s="252"/>
      <c r="AV117" s="252"/>
    </row>
    <row r="118" spans="2:48" ht="16.5" x14ac:dyDescent="0.25">
      <c r="B118" s="246"/>
      <c r="C118" s="257"/>
      <c r="D118" s="373"/>
      <c r="E118" s="375" t="s">
        <v>546</v>
      </c>
      <c r="F118" s="840">
        <v>4740</v>
      </c>
      <c r="G118" s="840"/>
      <c r="H118" s="398" t="s">
        <v>64</v>
      </c>
      <c r="I118" s="373"/>
      <c r="J118" s="373"/>
      <c r="K118" s="37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63"/>
      <c r="AL118" s="363"/>
      <c r="AM118" s="363"/>
      <c r="AN118" s="363"/>
      <c r="AO118" s="254"/>
      <c r="AP118" s="243"/>
      <c r="AQ118" s="243"/>
      <c r="AR118" s="250"/>
      <c r="AS118" s="246"/>
      <c r="AT118" s="251"/>
      <c r="AU118" s="252"/>
      <c r="AV118" s="252"/>
    </row>
    <row r="119" spans="2:48" ht="15.75" x14ac:dyDescent="0.25">
      <c r="B119" s="246"/>
      <c r="C119" s="257"/>
      <c r="D119" s="373"/>
      <c r="E119" s="373"/>
      <c r="F119" s="373"/>
      <c r="G119" s="373"/>
      <c r="H119" s="373"/>
      <c r="I119" s="373"/>
      <c r="J119" s="373"/>
      <c r="K119" s="373"/>
      <c r="L119" s="363"/>
      <c r="M119" s="363"/>
      <c r="N119" s="363"/>
      <c r="O119" s="363"/>
      <c r="P119" s="363"/>
      <c r="Q119" s="363"/>
      <c r="R119" s="363"/>
      <c r="S119" s="363"/>
      <c r="T119" s="363"/>
      <c r="U119" s="363"/>
      <c r="V119" s="645" t="s">
        <v>572</v>
      </c>
      <c r="W119" s="646" t="s">
        <v>263</v>
      </c>
      <c r="X119" s="838">
        <f>X115*G123</f>
        <v>31739.040000000001</v>
      </c>
      <c r="Y119" s="838"/>
      <c r="Z119" s="647" t="s">
        <v>573</v>
      </c>
      <c r="AA119" s="363"/>
      <c r="AB119" s="363"/>
      <c r="AC119" s="363"/>
      <c r="AD119" s="363"/>
      <c r="AE119" s="363"/>
      <c r="AF119" s="363"/>
      <c r="AG119" s="363"/>
      <c r="AH119" s="363"/>
      <c r="AI119" s="363"/>
      <c r="AJ119" s="363"/>
      <c r="AK119" s="363"/>
      <c r="AL119" s="363"/>
      <c r="AM119" s="363"/>
      <c r="AN119" s="363"/>
      <c r="AO119" s="254"/>
      <c r="AP119" s="243"/>
      <c r="AQ119" s="243"/>
      <c r="AR119" s="250"/>
      <c r="AS119" s="246"/>
      <c r="AT119" s="251"/>
      <c r="AU119" s="252"/>
      <c r="AV119" s="252"/>
    </row>
    <row r="120" spans="2:48" ht="15.75" x14ac:dyDescent="0.25">
      <c r="B120" s="246"/>
      <c r="C120" s="265"/>
      <c r="D120" s="625"/>
      <c r="E120" s="625" t="s">
        <v>532</v>
      </c>
      <c r="F120" s="374" t="s">
        <v>263</v>
      </c>
      <c r="G120" s="385" t="s">
        <v>543</v>
      </c>
      <c r="H120" s="373"/>
      <c r="I120" s="373"/>
      <c r="J120" s="373"/>
      <c r="K120" s="373"/>
      <c r="L120" s="363"/>
      <c r="M120" s="363"/>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I120" s="363"/>
      <c r="AJ120" s="363"/>
      <c r="AK120" s="363"/>
      <c r="AL120" s="363"/>
      <c r="AM120" s="363"/>
      <c r="AN120" s="363"/>
      <c r="AO120" s="254"/>
      <c r="AP120" s="243"/>
      <c r="AQ120" s="243"/>
      <c r="AR120" s="250"/>
      <c r="AS120" s="246"/>
      <c r="AT120" s="251"/>
      <c r="AU120" s="252"/>
      <c r="AV120" s="252"/>
    </row>
    <row r="121" spans="2:48" ht="15.75" x14ac:dyDescent="0.25">
      <c r="B121" s="246"/>
      <c r="C121" s="265"/>
      <c r="D121" s="625"/>
      <c r="E121" s="625" t="s">
        <v>532</v>
      </c>
      <c r="F121" s="374" t="s">
        <v>263</v>
      </c>
      <c r="G121" s="385" t="s">
        <v>563</v>
      </c>
      <c r="H121" s="373"/>
      <c r="I121" s="373"/>
      <c r="J121" s="373"/>
      <c r="K121" s="373"/>
      <c r="L121" s="363"/>
      <c r="M121" s="363"/>
      <c r="N121" s="363"/>
      <c r="O121" s="363"/>
      <c r="P121" s="363"/>
      <c r="Q121" s="363"/>
      <c r="R121" s="363"/>
      <c r="S121" s="363"/>
      <c r="T121" s="363"/>
      <c r="U121" s="363"/>
      <c r="V121" s="363"/>
      <c r="W121" s="363"/>
      <c r="X121" s="363"/>
      <c r="Y121" s="363"/>
      <c r="Z121" s="363"/>
      <c r="AA121" s="363"/>
      <c r="AB121" s="363"/>
      <c r="AC121" s="363"/>
      <c r="AD121" s="363"/>
      <c r="AE121" s="363"/>
      <c r="AF121" s="363"/>
      <c r="AG121" s="363"/>
      <c r="AH121" s="363"/>
      <c r="AI121" s="363"/>
      <c r="AJ121" s="363"/>
      <c r="AK121" s="363"/>
      <c r="AL121" s="363"/>
      <c r="AM121" s="363"/>
      <c r="AN121" s="363"/>
      <c r="AO121" s="254"/>
      <c r="AP121" s="243"/>
      <c r="AQ121" s="243"/>
      <c r="AR121" s="250"/>
      <c r="AS121" s="246"/>
      <c r="AT121" s="251"/>
      <c r="AU121" s="252"/>
      <c r="AV121" s="252"/>
    </row>
    <row r="122" spans="2:48" ht="15.75" x14ac:dyDescent="0.25">
      <c r="B122" s="246"/>
      <c r="C122" s="265"/>
      <c r="D122" s="625"/>
      <c r="E122" s="625" t="s">
        <v>532</v>
      </c>
      <c r="F122" s="374" t="s">
        <v>263</v>
      </c>
      <c r="G122" s="841">
        <f>3208+(4740/2)</f>
        <v>5578</v>
      </c>
      <c r="H122" s="841"/>
      <c r="I122" s="383" t="s">
        <v>64</v>
      </c>
      <c r="J122" s="376"/>
      <c r="K122" s="624"/>
      <c r="L122" s="363"/>
      <c r="M122" s="363"/>
      <c r="N122" s="363"/>
      <c r="O122" s="363"/>
      <c r="P122" s="363"/>
      <c r="Q122" s="363"/>
      <c r="R122" s="363"/>
      <c r="S122" s="363"/>
      <c r="T122" s="363"/>
      <c r="U122" s="363"/>
      <c r="V122" s="363"/>
      <c r="W122" s="363"/>
      <c r="X122" s="363"/>
      <c r="Y122" s="363"/>
      <c r="Z122" s="363"/>
      <c r="AA122" s="363"/>
      <c r="AB122" s="363"/>
      <c r="AC122" s="363"/>
      <c r="AD122" s="363"/>
      <c r="AE122" s="363"/>
      <c r="AF122" s="363"/>
      <c r="AG122" s="363"/>
      <c r="AH122" s="363"/>
      <c r="AI122" s="363"/>
      <c r="AJ122" s="363"/>
      <c r="AK122" s="363"/>
      <c r="AL122" s="363"/>
      <c r="AM122" s="363"/>
      <c r="AN122" s="363"/>
      <c r="AO122" s="254"/>
      <c r="AP122" s="243"/>
      <c r="AQ122" s="243"/>
      <c r="AR122" s="250"/>
      <c r="AS122" s="246"/>
      <c r="AT122" s="251"/>
      <c r="AU122" s="252"/>
      <c r="AV122" s="252"/>
    </row>
    <row r="123" spans="2:48" ht="15.75" x14ac:dyDescent="0.25">
      <c r="B123" s="246"/>
      <c r="C123" s="634"/>
      <c r="D123" s="397"/>
      <c r="E123" s="637" t="s">
        <v>270</v>
      </c>
      <c r="F123" s="638" t="s">
        <v>263</v>
      </c>
      <c r="G123" s="842">
        <f>ROUND(G122/1000,2)</f>
        <v>5.58</v>
      </c>
      <c r="H123" s="842"/>
      <c r="I123" s="639" t="s">
        <v>47</v>
      </c>
      <c r="J123" s="398"/>
      <c r="K123" s="624"/>
      <c r="L123" s="363"/>
      <c r="M123" s="363"/>
      <c r="N123" s="363"/>
      <c r="O123" s="363"/>
      <c r="P123" s="363"/>
      <c r="Q123" s="363"/>
      <c r="R123" s="363"/>
      <c r="S123" s="363"/>
      <c r="T123" s="363"/>
      <c r="U123" s="363"/>
      <c r="V123" s="363"/>
      <c r="W123" s="363"/>
      <c r="X123" s="363"/>
      <c r="Y123" s="363"/>
      <c r="Z123" s="363"/>
      <c r="AA123" s="363"/>
      <c r="AB123" s="363"/>
      <c r="AC123" s="363"/>
      <c r="AD123" s="363"/>
      <c r="AE123" s="363"/>
      <c r="AF123" s="363"/>
      <c r="AG123" s="363"/>
      <c r="AH123" s="363"/>
      <c r="AI123" s="363"/>
      <c r="AJ123" s="363"/>
      <c r="AK123" s="363"/>
      <c r="AL123" s="363"/>
      <c r="AM123" s="363"/>
      <c r="AN123" s="363"/>
      <c r="AO123" s="254"/>
      <c r="AP123" s="243"/>
      <c r="AQ123" s="243"/>
      <c r="AR123" s="250"/>
      <c r="AS123" s="246"/>
      <c r="AT123" s="251"/>
      <c r="AU123" s="252"/>
      <c r="AV123" s="252"/>
    </row>
    <row r="124" spans="2:48" ht="15.75" x14ac:dyDescent="0.25">
      <c r="B124" s="246"/>
      <c r="C124" s="253"/>
      <c r="D124" s="363"/>
      <c r="E124" s="363"/>
      <c r="F124" s="363"/>
      <c r="G124" s="363"/>
      <c r="H124" s="363"/>
      <c r="I124" s="363"/>
      <c r="J124" s="363"/>
      <c r="K124" s="363"/>
      <c r="L124" s="363"/>
      <c r="M124" s="363"/>
      <c r="N124" s="363"/>
      <c r="O124" s="363"/>
      <c r="P124" s="363"/>
      <c r="Q124" s="363"/>
      <c r="R124" s="363"/>
      <c r="S124" s="363"/>
      <c r="T124" s="363"/>
      <c r="U124" s="363"/>
      <c r="V124" s="363"/>
      <c r="W124" s="363"/>
      <c r="X124" s="363"/>
      <c r="Y124" s="363"/>
      <c r="Z124" s="363"/>
      <c r="AA124" s="363"/>
      <c r="AB124" s="363"/>
      <c r="AC124" s="363"/>
      <c r="AD124" s="363"/>
      <c r="AE124" s="363"/>
      <c r="AF124" s="363"/>
      <c r="AG124" s="363"/>
      <c r="AH124" s="363"/>
      <c r="AI124" s="363"/>
      <c r="AJ124" s="363"/>
      <c r="AK124" s="363"/>
      <c r="AL124" s="363"/>
      <c r="AM124" s="363"/>
      <c r="AN124" s="363"/>
      <c r="AO124" s="254"/>
      <c r="AP124" s="243"/>
      <c r="AQ124" s="243"/>
      <c r="AR124" s="250"/>
      <c r="AS124" s="246"/>
      <c r="AT124" s="251"/>
      <c r="AU124" s="252"/>
      <c r="AV124" s="252"/>
    </row>
    <row r="125" spans="2:48" ht="16.5" thickBot="1" x14ac:dyDescent="0.3">
      <c r="B125" s="246"/>
      <c r="C125" s="640"/>
      <c r="D125" s="632"/>
      <c r="E125" s="632"/>
      <c r="F125" s="632"/>
      <c r="G125" s="632"/>
      <c r="H125" s="632"/>
      <c r="I125" s="632"/>
      <c r="J125" s="632"/>
      <c r="K125" s="632"/>
      <c r="L125" s="632"/>
      <c r="M125" s="632"/>
      <c r="N125" s="632"/>
      <c r="O125" s="632"/>
      <c r="P125" s="632"/>
      <c r="Q125" s="632"/>
      <c r="R125" s="632"/>
      <c r="S125" s="632"/>
      <c r="T125" s="632"/>
      <c r="U125" s="632"/>
      <c r="V125" s="632"/>
      <c r="W125" s="632"/>
      <c r="X125" s="632"/>
      <c r="Y125" s="632"/>
      <c r="Z125" s="632"/>
      <c r="AA125" s="632"/>
      <c r="AB125" s="632"/>
      <c r="AC125" s="632"/>
      <c r="AD125" s="632"/>
      <c r="AE125" s="632"/>
      <c r="AF125" s="632"/>
      <c r="AG125" s="632"/>
      <c r="AH125" s="632"/>
      <c r="AI125" s="632"/>
      <c r="AJ125" s="632"/>
      <c r="AK125" s="632"/>
      <c r="AL125" s="632"/>
      <c r="AM125" s="632"/>
      <c r="AN125" s="632"/>
      <c r="AO125" s="633"/>
      <c r="AP125" s="243"/>
      <c r="AQ125" s="243"/>
      <c r="AR125" s="250"/>
      <c r="AS125" s="246"/>
      <c r="AT125" s="251"/>
      <c r="AU125" s="252"/>
      <c r="AV125" s="252"/>
    </row>
    <row r="126" spans="2:48" ht="15.75" x14ac:dyDescent="0.25">
      <c r="B126" s="246"/>
      <c r="C126" s="253"/>
      <c r="D126" s="363"/>
      <c r="E126" s="363"/>
      <c r="F126" s="363"/>
      <c r="G126" s="363"/>
      <c r="H126" s="363"/>
      <c r="I126" s="363"/>
      <c r="J126" s="363"/>
      <c r="K126" s="363"/>
      <c r="L126" s="363"/>
      <c r="M126" s="363"/>
      <c r="N126" s="363"/>
      <c r="O126" s="363"/>
      <c r="P126" s="363"/>
      <c r="Q126" s="363"/>
      <c r="R126" s="363"/>
      <c r="S126" s="363"/>
      <c r="T126" s="363"/>
      <c r="U126" s="363"/>
      <c r="V126" s="363"/>
      <c r="W126" s="363"/>
      <c r="X126" s="363"/>
      <c r="Y126" s="363"/>
      <c r="Z126" s="363"/>
      <c r="AA126" s="363"/>
      <c r="AB126" s="363"/>
      <c r="AC126" s="363"/>
      <c r="AD126" s="363"/>
      <c r="AE126" s="363"/>
      <c r="AF126" s="363"/>
      <c r="AG126" s="363"/>
      <c r="AH126" s="363"/>
      <c r="AI126" s="363"/>
      <c r="AJ126" s="363"/>
      <c r="AK126" s="363"/>
      <c r="AL126" s="363"/>
      <c r="AM126" s="363"/>
      <c r="AN126" s="363"/>
      <c r="AO126" s="254"/>
      <c r="AP126" s="243"/>
      <c r="AQ126" s="243"/>
      <c r="AR126" s="250"/>
      <c r="AS126" s="246"/>
      <c r="AT126" s="251"/>
      <c r="AU126" s="252"/>
      <c r="AV126" s="252"/>
    </row>
    <row r="127" spans="2:48" ht="15.75" x14ac:dyDescent="0.25">
      <c r="B127" s="246"/>
      <c r="C127" s="253"/>
      <c r="D127" s="363"/>
      <c r="E127" s="363"/>
      <c r="F127" s="363"/>
      <c r="G127" s="363"/>
      <c r="H127" s="363"/>
      <c r="I127" s="363"/>
      <c r="J127" s="363"/>
      <c r="K127" s="363"/>
      <c r="L127" s="363"/>
      <c r="M127" s="363"/>
      <c r="N127" s="363"/>
      <c r="O127" s="363"/>
      <c r="P127" s="363"/>
      <c r="Q127" s="363"/>
      <c r="R127" s="363"/>
      <c r="S127" s="363"/>
      <c r="T127" s="363"/>
      <c r="U127" s="363"/>
      <c r="V127" s="363"/>
      <c r="W127" s="363"/>
      <c r="X127" s="363"/>
      <c r="Y127" s="363"/>
      <c r="Z127" s="363"/>
      <c r="AA127" s="363"/>
      <c r="AB127" s="363"/>
      <c r="AC127" s="363"/>
      <c r="AD127" s="363"/>
      <c r="AE127" s="363"/>
      <c r="AF127" s="363"/>
      <c r="AG127" s="363"/>
      <c r="AH127" s="363"/>
      <c r="AI127" s="363"/>
      <c r="AJ127" s="363"/>
      <c r="AK127" s="363"/>
      <c r="AL127" s="363"/>
      <c r="AM127" s="363"/>
      <c r="AN127" s="363"/>
      <c r="AO127" s="254"/>
      <c r="AP127" s="243"/>
      <c r="AQ127" s="243"/>
      <c r="AR127" s="250"/>
      <c r="AS127" s="246"/>
      <c r="AT127" s="251"/>
      <c r="AU127" s="252"/>
      <c r="AV127" s="252"/>
    </row>
    <row r="128" spans="2:48" ht="16.5" x14ac:dyDescent="0.25">
      <c r="B128" s="246"/>
      <c r="C128" s="253"/>
      <c r="D128" s="363"/>
      <c r="E128" s="364" t="s">
        <v>549</v>
      </c>
      <c r="F128" s="846" t="s">
        <v>565</v>
      </c>
      <c r="G128" s="846"/>
      <c r="H128" s="365"/>
      <c r="I128" s="367"/>
      <c r="J128" s="367"/>
      <c r="K128" s="368"/>
      <c r="L128" s="363"/>
      <c r="M128" s="363"/>
      <c r="N128" s="363"/>
      <c r="O128" s="363"/>
      <c r="P128" s="363"/>
      <c r="Q128" s="363"/>
      <c r="R128" s="363"/>
      <c r="S128" s="363"/>
      <c r="T128" s="363"/>
      <c r="U128" s="363"/>
      <c r="V128" s="363"/>
      <c r="W128" s="363"/>
      <c r="X128" s="363"/>
      <c r="Y128" s="363"/>
      <c r="Z128" s="363"/>
      <c r="AA128" s="363"/>
      <c r="AB128" s="363"/>
      <c r="AC128" s="363"/>
      <c r="AD128" s="363"/>
      <c r="AE128" s="363"/>
      <c r="AF128" s="363"/>
      <c r="AG128" s="363"/>
      <c r="AH128" s="363"/>
      <c r="AI128" s="363"/>
      <c r="AJ128" s="363"/>
      <c r="AK128" s="363"/>
      <c r="AL128" s="363"/>
      <c r="AM128" s="363"/>
      <c r="AN128" s="363"/>
      <c r="AO128" s="254"/>
      <c r="AP128" s="243"/>
      <c r="AQ128" s="243"/>
      <c r="AR128" s="250"/>
      <c r="AS128" s="246"/>
      <c r="AT128" s="251"/>
      <c r="AU128" s="252"/>
      <c r="AV128" s="252"/>
    </row>
    <row r="129" spans="2:48" ht="16.5" x14ac:dyDescent="0.25">
      <c r="B129" s="246"/>
      <c r="C129" s="253"/>
      <c r="D129" s="363"/>
      <c r="E129" s="364"/>
      <c r="F129" s="627"/>
      <c r="G129" s="627"/>
      <c r="H129" s="365"/>
      <c r="I129" s="367"/>
      <c r="J129" s="367"/>
      <c r="K129" s="368"/>
      <c r="L129" s="363"/>
      <c r="M129" s="363"/>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3"/>
      <c r="AO129" s="254"/>
      <c r="AP129" s="243"/>
      <c r="AQ129" s="243"/>
      <c r="AR129" s="250"/>
      <c r="AS129" s="246"/>
      <c r="AT129" s="251"/>
      <c r="AU129" s="252"/>
      <c r="AV129" s="252"/>
    </row>
    <row r="130" spans="2:48" ht="15.75" x14ac:dyDescent="0.25">
      <c r="B130" s="246"/>
      <c r="C130" s="253"/>
      <c r="D130" s="363"/>
      <c r="E130" s="629"/>
      <c r="F130" s="363"/>
      <c r="G130" s="363"/>
      <c r="H130" s="363"/>
      <c r="I130" s="363"/>
      <c r="J130" s="363"/>
      <c r="K130" s="363"/>
      <c r="L130" s="363"/>
      <c r="M130" s="363"/>
      <c r="N130" s="363"/>
      <c r="O130" s="363"/>
      <c r="P130" s="363"/>
      <c r="Q130" s="363"/>
      <c r="R130" s="363"/>
      <c r="S130" s="363"/>
      <c r="T130" s="363"/>
      <c r="U130" s="363"/>
      <c r="V130" s="363"/>
      <c r="W130" s="363"/>
      <c r="X130" s="363"/>
      <c r="Y130" s="363"/>
      <c r="Z130" s="363"/>
      <c r="AA130" s="363"/>
      <c r="AB130" s="363"/>
      <c r="AC130" s="363"/>
      <c r="AD130" s="363"/>
      <c r="AE130" s="363"/>
      <c r="AF130" s="363"/>
      <c r="AG130" s="363"/>
      <c r="AH130" s="363"/>
      <c r="AI130" s="363"/>
      <c r="AJ130" s="363"/>
      <c r="AK130" s="363"/>
      <c r="AL130" s="363"/>
      <c r="AM130" s="363"/>
      <c r="AN130" s="363"/>
      <c r="AO130" s="254"/>
      <c r="AP130" s="243"/>
      <c r="AQ130" s="243"/>
      <c r="AR130" s="250"/>
      <c r="AS130" s="246"/>
      <c r="AT130" s="251"/>
      <c r="AU130" s="252"/>
      <c r="AV130" s="252"/>
    </row>
    <row r="131" spans="2:48" ht="15.75" x14ac:dyDescent="0.25">
      <c r="B131" s="246"/>
      <c r="C131" s="257"/>
      <c r="D131" s="373"/>
      <c r="E131" s="630"/>
      <c r="F131" s="373"/>
      <c r="G131" s="373"/>
      <c r="H131" s="373"/>
      <c r="I131" s="373"/>
      <c r="J131" s="373"/>
      <c r="K131" s="373"/>
      <c r="L131" s="363"/>
      <c r="M131" s="363"/>
      <c r="N131" s="363"/>
      <c r="O131" s="363"/>
      <c r="P131" s="363"/>
      <c r="Q131" s="363"/>
      <c r="R131" s="363"/>
      <c r="S131" s="363"/>
      <c r="T131" s="363"/>
      <c r="U131" s="363"/>
      <c r="V131" s="363"/>
      <c r="W131" s="363"/>
      <c r="X131" s="363"/>
      <c r="Y131" s="363"/>
      <c r="Z131" s="363"/>
      <c r="AA131" s="363"/>
      <c r="AB131" s="363"/>
      <c r="AC131" s="363"/>
      <c r="AD131" s="363"/>
      <c r="AE131" s="363"/>
      <c r="AF131" s="363"/>
      <c r="AG131" s="363"/>
      <c r="AH131" s="363"/>
      <c r="AI131" s="363"/>
      <c r="AJ131" s="363"/>
      <c r="AK131" s="363"/>
      <c r="AL131" s="363"/>
      <c r="AM131" s="363"/>
      <c r="AN131" s="363"/>
      <c r="AO131" s="254"/>
      <c r="AP131" s="243"/>
      <c r="AQ131" s="243"/>
      <c r="AR131" s="250"/>
      <c r="AS131" s="246"/>
      <c r="AT131" s="251"/>
      <c r="AU131" s="252"/>
      <c r="AV131" s="252"/>
    </row>
    <row r="132" spans="2:48" ht="15.75" x14ac:dyDescent="0.25">
      <c r="B132" s="246"/>
      <c r="C132" s="257"/>
      <c r="D132" s="373"/>
      <c r="E132" s="631" t="s">
        <v>564</v>
      </c>
      <c r="F132" s="373"/>
      <c r="G132" s="375"/>
      <c r="H132" s="373"/>
      <c r="I132" s="373"/>
      <c r="J132" s="373"/>
      <c r="K132" s="373"/>
      <c r="L132" s="363"/>
      <c r="M132" s="363"/>
      <c r="N132" s="363"/>
      <c r="O132" s="363"/>
      <c r="P132" s="363"/>
      <c r="Q132" s="363"/>
      <c r="R132" s="363"/>
      <c r="S132" s="363"/>
      <c r="T132" s="363"/>
      <c r="U132" s="363"/>
      <c r="V132" s="363"/>
      <c r="W132" s="363"/>
      <c r="X132" s="363"/>
      <c r="Y132" s="363"/>
      <c r="Z132" s="363"/>
      <c r="AA132" s="363"/>
      <c r="AB132" s="363"/>
      <c r="AC132" s="363"/>
      <c r="AD132" s="363"/>
      <c r="AE132" s="363"/>
      <c r="AF132" s="363"/>
      <c r="AG132" s="363"/>
      <c r="AH132" s="363"/>
      <c r="AI132" s="363"/>
      <c r="AJ132" s="363"/>
      <c r="AK132" s="363"/>
      <c r="AL132" s="363"/>
      <c r="AM132" s="363"/>
      <c r="AN132" s="363"/>
      <c r="AO132" s="254"/>
      <c r="AP132" s="243"/>
      <c r="AQ132" s="243"/>
      <c r="AR132" s="250"/>
      <c r="AS132" s="246"/>
      <c r="AT132" s="251"/>
      <c r="AU132" s="252"/>
      <c r="AV132" s="252"/>
    </row>
    <row r="133" spans="2:48" ht="15.75" x14ac:dyDescent="0.25">
      <c r="B133" s="246"/>
      <c r="C133" s="257"/>
      <c r="D133" s="373"/>
      <c r="E133" s="630"/>
      <c r="F133" s="373" t="s">
        <v>526</v>
      </c>
      <c r="G133" s="373"/>
      <c r="H133" s="374"/>
      <c r="I133" s="374"/>
      <c r="J133" s="376"/>
      <c r="K133" s="373"/>
      <c r="L133" s="363"/>
      <c r="M133" s="363"/>
      <c r="N133" s="363"/>
      <c r="O133" s="363"/>
      <c r="P133" s="363"/>
      <c r="Q133" s="363"/>
      <c r="R133" s="363"/>
      <c r="S133" s="363"/>
      <c r="T133" s="363"/>
      <c r="U133" s="363"/>
      <c r="V133" s="363"/>
      <c r="W133" s="363"/>
      <c r="X133" s="363"/>
      <c r="Y133" s="363"/>
      <c r="Z133" s="363"/>
      <c r="AA133" s="363"/>
      <c r="AB133" s="363"/>
      <c r="AC133" s="363"/>
      <c r="AD133" s="363"/>
      <c r="AE133" s="363"/>
      <c r="AF133" s="363"/>
      <c r="AG133" s="363"/>
      <c r="AH133" s="363"/>
      <c r="AI133" s="363"/>
      <c r="AJ133" s="363"/>
      <c r="AK133" s="363"/>
      <c r="AL133" s="363"/>
      <c r="AM133" s="363"/>
      <c r="AN133" s="363"/>
      <c r="AO133" s="254"/>
      <c r="AP133" s="243"/>
      <c r="AQ133" s="243"/>
      <c r="AR133" s="250"/>
      <c r="AS133" s="246"/>
      <c r="AT133" s="251"/>
      <c r="AU133" s="252"/>
      <c r="AV133" s="252"/>
    </row>
    <row r="134" spans="2:48" ht="15.75" x14ac:dyDescent="0.25">
      <c r="B134" s="246"/>
      <c r="C134" s="257"/>
      <c r="D134" s="373"/>
      <c r="E134" s="630"/>
      <c r="F134" s="373"/>
      <c r="G134" s="373"/>
      <c r="H134" s="373"/>
      <c r="I134" s="373"/>
      <c r="J134" s="373"/>
      <c r="K134" s="373"/>
      <c r="L134" s="363"/>
      <c r="M134" s="363"/>
      <c r="N134" s="363"/>
      <c r="O134" s="363"/>
      <c r="P134" s="363"/>
      <c r="Q134" s="363"/>
      <c r="R134" s="363"/>
      <c r="S134" s="363"/>
      <c r="T134" s="363"/>
      <c r="U134" s="363"/>
      <c r="V134" s="363"/>
      <c r="W134" s="363"/>
      <c r="X134" s="363"/>
      <c r="Y134" s="363"/>
      <c r="Z134" s="363"/>
      <c r="AA134" s="363"/>
      <c r="AB134" s="363"/>
      <c r="AC134" s="363"/>
      <c r="AD134" s="363"/>
      <c r="AE134" s="363"/>
      <c r="AF134" s="363"/>
      <c r="AG134" s="363"/>
      <c r="AH134" s="363"/>
      <c r="AI134" s="363"/>
      <c r="AJ134" s="363"/>
      <c r="AK134" s="363"/>
      <c r="AL134" s="363"/>
      <c r="AM134" s="363"/>
      <c r="AN134" s="363"/>
      <c r="AO134" s="254"/>
      <c r="AP134" s="243"/>
      <c r="AQ134" s="243"/>
      <c r="AR134" s="250"/>
      <c r="AS134" s="246"/>
      <c r="AT134" s="251"/>
      <c r="AU134" s="252"/>
      <c r="AV134" s="252"/>
    </row>
    <row r="135" spans="2:48" ht="15.75" x14ac:dyDescent="0.25">
      <c r="B135" s="246"/>
      <c r="C135" s="257"/>
      <c r="D135" s="373"/>
      <c r="E135" s="630"/>
      <c r="F135" s="373"/>
      <c r="G135" s="625"/>
      <c r="H135" s="628"/>
      <c r="I135" s="379"/>
      <c r="J135" s="379"/>
      <c r="K135" s="379"/>
      <c r="L135" s="363"/>
      <c r="M135" s="363"/>
      <c r="N135" s="363"/>
      <c r="O135" s="363"/>
      <c r="P135" s="363"/>
      <c r="Q135" s="363"/>
      <c r="R135" s="363"/>
      <c r="S135" s="363"/>
      <c r="T135" s="363"/>
      <c r="U135" s="363"/>
      <c r="V135" s="363"/>
      <c r="W135" s="363"/>
      <c r="X135" s="363"/>
      <c r="Y135" s="363"/>
      <c r="Z135" s="363"/>
      <c r="AA135" s="363"/>
      <c r="AB135" s="363"/>
      <c r="AC135" s="363"/>
      <c r="AD135" s="363"/>
      <c r="AE135" s="363"/>
      <c r="AF135" s="363"/>
      <c r="AG135" s="363"/>
      <c r="AH135" s="363"/>
      <c r="AI135" s="363"/>
      <c r="AJ135" s="363"/>
      <c r="AK135" s="363"/>
      <c r="AL135" s="363"/>
      <c r="AM135" s="363"/>
      <c r="AN135" s="363"/>
      <c r="AO135" s="254"/>
      <c r="AP135" s="243"/>
      <c r="AQ135" s="243"/>
      <c r="AR135" s="250"/>
      <c r="AS135" s="246"/>
      <c r="AT135" s="251"/>
      <c r="AU135" s="252"/>
      <c r="AV135" s="252"/>
    </row>
    <row r="136" spans="2:48" ht="15.75" x14ac:dyDescent="0.25">
      <c r="B136" s="246"/>
      <c r="C136" s="265"/>
      <c r="D136" s="374"/>
      <c r="E136" s="382"/>
      <c r="F136" s="847" t="s">
        <v>531</v>
      </c>
      <c r="G136" s="847"/>
      <c r="H136" s="625"/>
      <c r="I136" s="374" t="s">
        <v>544</v>
      </c>
      <c r="J136" s="382"/>
      <c r="K136" s="383"/>
      <c r="L136" s="363"/>
      <c r="M136" s="363"/>
      <c r="N136" s="363"/>
      <c r="O136" s="363"/>
      <c r="P136" s="363"/>
      <c r="Q136" s="363"/>
      <c r="R136" s="363"/>
      <c r="S136" s="363"/>
      <c r="T136" s="363"/>
      <c r="U136" s="363"/>
      <c r="V136" s="363"/>
      <c r="W136" s="363"/>
      <c r="X136" s="363"/>
      <c r="Y136" s="363"/>
      <c r="Z136" s="363"/>
      <c r="AA136" s="363"/>
      <c r="AB136" s="363"/>
      <c r="AC136" s="363"/>
      <c r="AD136" s="363"/>
      <c r="AE136" s="363"/>
      <c r="AF136" s="363"/>
      <c r="AG136" s="363"/>
      <c r="AH136" s="363"/>
      <c r="AI136" s="363"/>
      <c r="AJ136" s="363"/>
      <c r="AK136" s="363"/>
      <c r="AL136" s="363"/>
      <c r="AM136" s="363"/>
      <c r="AN136" s="363"/>
      <c r="AO136" s="254"/>
      <c r="AP136" s="243"/>
      <c r="AQ136" s="243"/>
      <c r="AR136" s="250"/>
      <c r="AS136" s="246"/>
      <c r="AT136" s="251"/>
      <c r="AU136" s="252"/>
      <c r="AV136" s="252"/>
    </row>
    <row r="137" spans="2:48" ht="15.75" x14ac:dyDescent="0.25">
      <c r="B137" s="246"/>
      <c r="C137" s="257"/>
      <c r="D137" s="373"/>
      <c r="E137" s="373"/>
      <c r="F137" s="373"/>
      <c r="G137" s="373"/>
      <c r="H137" s="373"/>
      <c r="I137" s="373"/>
      <c r="J137" s="373"/>
      <c r="K137" s="37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c r="AI137" s="363"/>
      <c r="AJ137" s="363"/>
      <c r="AK137" s="363"/>
      <c r="AL137" s="363"/>
      <c r="AM137" s="363"/>
      <c r="AN137" s="363"/>
      <c r="AO137" s="254"/>
      <c r="AP137" s="243"/>
      <c r="AQ137" s="243"/>
      <c r="AR137" s="250"/>
      <c r="AS137" s="246"/>
      <c r="AT137" s="251"/>
      <c r="AU137" s="252"/>
      <c r="AV137" s="252"/>
    </row>
    <row r="138" spans="2:48" ht="15.75" x14ac:dyDescent="0.25">
      <c r="B138" s="246"/>
      <c r="C138" s="257"/>
      <c r="D138" s="373"/>
      <c r="E138" s="373"/>
      <c r="F138" s="373"/>
      <c r="G138" s="373"/>
      <c r="H138" s="373"/>
      <c r="I138" s="373"/>
      <c r="J138" s="373"/>
      <c r="K138" s="373"/>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3"/>
      <c r="AM138" s="363"/>
      <c r="AN138" s="363"/>
      <c r="AO138" s="254"/>
      <c r="AP138" s="243"/>
      <c r="AQ138" s="243"/>
      <c r="AR138" s="250"/>
      <c r="AS138" s="246"/>
      <c r="AT138" s="251"/>
      <c r="AU138" s="252"/>
      <c r="AV138" s="252"/>
    </row>
    <row r="139" spans="2:48" ht="16.5" x14ac:dyDescent="0.25">
      <c r="B139" s="246"/>
      <c r="C139" s="635"/>
      <c r="D139" s="636"/>
      <c r="E139" s="641" t="s">
        <v>517</v>
      </c>
      <c r="F139" s="642" t="s">
        <v>566</v>
      </c>
      <c r="G139" s="642"/>
      <c r="H139" s="642"/>
      <c r="I139" s="643"/>
      <c r="J139" s="643"/>
      <c r="K139" s="643"/>
      <c r="L139" s="636"/>
      <c r="M139" s="636"/>
      <c r="N139" s="636"/>
      <c r="O139" s="636"/>
      <c r="P139" s="636"/>
      <c r="Q139" s="636"/>
      <c r="R139" s="636"/>
      <c r="S139" s="636"/>
      <c r="T139" s="636"/>
      <c r="U139" s="636"/>
      <c r="V139" s="636"/>
      <c r="W139" s="636"/>
      <c r="X139" s="636"/>
      <c r="Y139" s="636"/>
      <c r="Z139" s="636"/>
      <c r="AA139" s="636"/>
      <c r="AB139" s="636"/>
      <c r="AC139" s="636"/>
      <c r="AD139" s="636"/>
      <c r="AE139" s="636"/>
      <c r="AF139" s="636"/>
      <c r="AG139" s="636"/>
      <c r="AH139" s="636"/>
      <c r="AI139" s="636"/>
      <c r="AJ139" s="636"/>
      <c r="AK139" s="636"/>
      <c r="AL139" s="636"/>
      <c r="AM139" s="636"/>
      <c r="AN139" s="636"/>
      <c r="AO139" s="644"/>
      <c r="AP139" s="243"/>
      <c r="AQ139" s="243"/>
      <c r="AR139" s="250"/>
      <c r="AS139" s="246"/>
      <c r="AT139" s="251"/>
      <c r="AU139" s="252"/>
      <c r="AV139" s="252"/>
    </row>
    <row r="140" spans="2:48" ht="16.5" x14ac:dyDescent="0.25">
      <c r="B140" s="246"/>
      <c r="C140" s="253"/>
      <c r="D140" s="363"/>
      <c r="E140" s="364" t="s">
        <v>519</v>
      </c>
      <c r="F140" s="840">
        <v>11690</v>
      </c>
      <c r="G140" s="840"/>
      <c r="H140" s="365" t="s">
        <v>64</v>
      </c>
      <c r="I140" s="373"/>
      <c r="J140" s="373"/>
      <c r="K140" s="373"/>
      <c r="L140" s="363"/>
      <c r="M140" s="363"/>
      <c r="N140" s="363"/>
      <c r="O140" s="363"/>
      <c r="P140" s="363"/>
      <c r="Q140" s="363"/>
      <c r="R140" s="363"/>
      <c r="S140" s="363"/>
      <c r="T140" s="363"/>
      <c r="U140" s="363"/>
      <c r="V140" s="370" t="s">
        <v>574</v>
      </c>
      <c r="W140" s="371" t="s">
        <v>263</v>
      </c>
      <c r="X140" s="838">
        <f>F140*F141*$AT$185</f>
        <v>14028</v>
      </c>
      <c r="Y140" s="838"/>
      <c r="Z140" s="372" t="s">
        <v>22</v>
      </c>
      <c r="AA140" s="363"/>
      <c r="AB140" s="363"/>
      <c r="AC140" s="363"/>
      <c r="AD140" s="363"/>
      <c r="AE140" s="363"/>
      <c r="AF140" s="363"/>
      <c r="AG140" s="363"/>
      <c r="AH140" s="363"/>
      <c r="AI140" s="363"/>
      <c r="AJ140" s="363"/>
      <c r="AK140" s="363"/>
      <c r="AL140" s="363"/>
      <c r="AM140" s="363"/>
      <c r="AN140" s="363"/>
      <c r="AO140" s="254"/>
      <c r="AP140" s="243"/>
      <c r="AQ140" s="243"/>
      <c r="AR140" s="250"/>
      <c r="AS140" s="246"/>
      <c r="AT140" s="251"/>
      <c r="AU140" s="252"/>
      <c r="AV140" s="252"/>
    </row>
    <row r="141" spans="2:48" ht="16.5" x14ac:dyDescent="0.25">
      <c r="B141" s="246"/>
      <c r="C141" s="253"/>
      <c r="D141" s="363"/>
      <c r="E141" s="364" t="s">
        <v>521</v>
      </c>
      <c r="F141" s="840">
        <v>6</v>
      </c>
      <c r="G141" s="840"/>
      <c r="H141" s="365" t="s">
        <v>64</v>
      </c>
      <c r="I141" s="373"/>
      <c r="J141" s="373"/>
      <c r="K141" s="373"/>
      <c r="L141" s="363"/>
      <c r="M141" s="363"/>
      <c r="N141" s="363"/>
      <c r="O141" s="363"/>
      <c r="P141" s="363"/>
      <c r="Q141" s="363"/>
      <c r="R141" s="363"/>
      <c r="S141" s="363"/>
      <c r="T141" s="363"/>
      <c r="U141" s="363"/>
      <c r="V141" s="363"/>
      <c r="W141" s="363"/>
      <c r="X141" s="363"/>
      <c r="Y141" s="363"/>
      <c r="Z141" s="363"/>
      <c r="AA141" s="363"/>
      <c r="AB141" s="363"/>
      <c r="AC141" s="363"/>
      <c r="AD141" s="363"/>
      <c r="AE141" s="363"/>
      <c r="AF141" s="363"/>
      <c r="AG141" s="363"/>
      <c r="AH141" s="363"/>
      <c r="AI141" s="363"/>
      <c r="AJ141" s="363"/>
      <c r="AK141" s="363"/>
      <c r="AL141" s="363"/>
      <c r="AM141" s="363"/>
      <c r="AN141" s="363"/>
      <c r="AO141" s="254"/>
      <c r="AP141" s="243"/>
      <c r="AQ141" s="243"/>
      <c r="AR141" s="250"/>
      <c r="AS141" s="246"/>
      <c r="AT141" s="251"/>
      <c r="AU141" s="252"/>
      <c r="AV141" s="252"/>
    </row>
    <row r="142" spans="2:48" ht="16.5" x14ac:dyDescent="0.25">
      <c r="B142" s="246"/>
      <c r="C142" s="257"/>
      <c r="D142" s="373"/>
      <c r="E142" s="375" t="s">
        <v>547</v>
      </c>
      <c r="F142" s="840">
        <v>6784</v>
      </c>
      <c r="G142" s="840">
        <v>434</v>
      </c>
      <c r="H142" s="398" t="s">
        <v>64</v>
      </c>
      <c r="I142" s="373"/>
      <c r="J142" s="373"/>
      <c r="K142" s="373"/>
      <c r="L142" s="363"/>
      <c r="M142" s="363"/>
      <c r="N142" s="363"/>
      <c r="O142" s="363"/>
      <c r="P142" s="363"/>
      <c r="Q142" s="363"/>
      <c r="R142" s="363"/>
      <c r="S142" s="363"/>
      <c r="T142" s="363"/>
      <c r="U142" s="363"/>
      <c r="V142" s="363"/>
      <c r="W142" s="363"/>
      <c r="X142" s="363"/>
      <c r="Y142" s="363"/>
      <c r="Z142" s="363"/>
      <c r="AA142" s="363"/>
      <c r="AB142" s="363"/>
      <c r="AC142" s="363"/>
      <c r="AD142" s="363"/>
      <c r="AE142" s="363"/>
      <c r="AF142" s="363"/>
      <c r="AG142" s="363"/>
      <c r="AH142" s="363"/>
      <c r="AI142" s="363"/>
      <c r="AJ142" s="363"/>
      <c r="AK142" s="363"/>
      <c r="AL142" s="363"/>
      <c r="AM142" s="363"/>
      <c r="AN142" s="363"/>
      <c r="AO142" s="254"/>
      <c r="AP142" s="243"/>
      <c r="AQ142" s="243"/>
      <c r="AR142" s="250"/>
      <c r="AS142" s="246"/>
      <c r="AT142" s="251"/>
      <c r="AU142" s="252"/>
      <c r="AV142" s="252"/>
    </row>
    <row r="143" spans="2:48" ht="16.5" x14ac:dyDescent="0.25">
      <c r="B143" s="246"/>
      <c r="C143" s="257"/>
      <c r="D143" s="373"/>
      <c r="E143" s="375" t="s">
        <v>546</v>
      </c>
      <c r="F143" s="840">
        <v>11690</v>
      </c>
      <c r="G143" s="840"/>
      <c r="H143" s="398" t="s">
        <v>64</v>
      </c>
      <c r="I143" s="373"/>
      <c r="J143" s="373"/>
      <c r="K143" s="373"/>
      <c r="L143" s="363"/>
      <c r="M143" s="363"/>
      <c r="N143" s="363"/>
      <c r="O143" s="363"/>
      <c r="P143" s="363"/>
      <c r="Q143" s="363"/>
      <c r="R143" s="363"/>
      <c r="S143" s="363"/>
      <c r="T143" s="363"/>
      <c r="U143" s="363"/>
      <c r="V143" s="363"/>
      <c r="W143" s="363"/>
      <c r="X143" s="363"/>
      <c r="Y143" s="363"/>
      <c r="Z143" s="363"/>
      <c r="AA143" s="363"/>
      <c r="AB143" s="363"/>
      <c r="AC143" s="363"/>
      <c r="AD143" s="363"/>
      <c r="AE143" s="363"/>
      <c r="AF143" s="363"/>
      <c r="AG143" s="363"/>
      <c r="AH143" s="363"/>
      <c r="AI143" s="363"/>
      <c r="AJ143" s="363"/>
      <c r="AK143" s="363"/>
      <c r="AL143" s="363"/>
      <c r="AM143" s="363"/>
      <c r="AN143" s="363"/>
      <c r="AO143" s="254"/>
      <c r="AP143" s="243"/>
      <c r="AQ143" s="243"/>
      <c r="AR143" s="250"/>
      <c r="AS143" s="246"/>
      <c r="AT143" s="251"/>
      <c r="AU143" s="252"/>
      <c r="AV143" s="252"/>
    </row>
    <row r="144" spans="2:48" ht="15.75" x14ac:dyDescent="0.25">
      <c r="B144" s="246"/>
      <c r="C144" s="257"/>
      <c r="D144" s="373"/>
      <c r="E144" s="373"/>
      <c r="F144" s="373"/>
      <c r="G144" s="373"/>
      <c r="H144" s="373"/>
      <c r="I144" s="373"/>
      <c r="J144" s="373"/>
      <c r="K144" s="373"/>
      <c r="L144" s="363"/>
      <c r="M144" s="363"/>
      <c r="N144" s="363"/>
      <c r="O144" s="363"/>
      <c r="P144" s="363"/>
      <c r="Q144" s="363"/>
      <c r="R144" s="363"/>
      <c r="S144" s="363"/>
      <c r="T144" s="363"/>
      <c r="U144" s="363"/>
      <c r="V144" s="645" t="s">
        <v>572</v>
      </c>
      <c r="W144" s="646" t="s">
        <v>263</v>
      </c>
      <c r="X144" s="838">
        <f>X140*G148</f>
        <v>177173.64</v>
      </c>
      <c r="Y144" s="838"/>
      <c r="Z144" s="647" t="s">
        <v>573</v>
      </c>
      <c r="AA144" s="363"/>
      <c r="AB144" s="363"/>
      <c r="AC144" s="363"/>
      <c r="AD144" s="363"/>
      <c r="AE144" s="363"/>
      <c r="AF144" s="363"/>
      <c r="AG144" s="363"/>
      <c r="AH144" s="363"/>
      <c r="AI144" s="363"/>
      <c r="AJ144" s="363"/>
      <c r="AK144" s="363"/>
      <c r="AL144" s="363"/>
      <c r="AM144" s="363"/>
      <c r="AN144" s="363"/>
      <c r="AO144" s="254"/>
      <c r="AP144" s="243"/>
      <c r="AQ144" s="243"/>
      <c r="AR144" s="250"/>
      <c r="AS144" s="246"/>
      <c r="AT144" s="251"/>
      <c r="AU144" s="252"/>
      <c r="AV144" s="252"/>
    </row>
    <row r="145" spans="2:48" ht="15.75" x14ac:dyDescent="0.25">
      <c r="B145" s="246"/>
      <c r="C145" s="265"/>
      <c r="D145" s="625"/>
      <c r="E145" s="625" t="s">
        <v>532</v>
      </c>
      <c r="F145" s="374" t="s">
        <v>263</v>
      </c>
      <c r="G145" s="385" t="s">
        <v>543</v>
      </c>
      <c r="H145" s="373"/>
      <c r="I145" s="373"/>
      <c r="J145" s="373"/>
      <c r="K145" s="373"/>
      <c r="L145" s="363"/>
      <c r="M145" s="363"/>
      <c r="N145" s="363"/>
      <c r="O145" s="363"/>
      <c r="P145" s="363"/>
      <c r="Q145" s="363"/>
      <c r="R145" s="363"/>
      <c r="S145" s="363"/>
      <c r="T145" s="363"/>
      <c r="U145" s="363"/>
      <c r="V145" s="363"/>
      <c r="W145" s="363"/>
      <c r="X145" s="363"/>
      <c r="Y145" s="363"/>
      <c r="Z145" s="363"/>
      <c r="AA145" s="363"/>
      <c r="AB145" s="363"/>
      <c r="AC145" s="363"/>
      <c r="AD145" s="363"/>
      <c r="AE145" s="363"/>
      <c r="AF145" s="363"/>
      <c r="AG145" s="363"/>
      <c r="AH145" s="363"/>
      <c r="AI145" s="363"/>
      <c r="AJ145" s="363"/>
      <c r="AK145" s="363"/>
      <c r="AL145" s="363"/>
      <c r="AM145" s="363"/>
      <c r="AN145" s="363"/>
      <c r="AO145" s="254"/>
      <c r="AP145" s="243"/>
      <c r="AQ145" s="243"/>
      <c r="AR145" s="250"/>
      <c r="AS145" s="246"/>
      <c r="AT145" s="251"/>
      <c r="AU145" s="252"/>
      <c r="AV145" s="252"/>
    </row>
    <row r="146" spans="2:48" ht="15.75" x14ac:dyDescent="0.25">
      <c r="B146" s="246"/>
      <c r="C146" s="265"/>
      <c r="D146" s="625"/>
      <c r="E146" s="625" t="s">
        <v>532</v>
      </c>
      <c r="F146" s="374" t="s">
        <v>263</v>
      </c>
      <c r="G146" s="385" t="s">
        <v>567</v>
      </c>
      <c r="H146" s="373"/>
      <c r="I146" s="373"/>
      <c r="J146" s="373"/>
      <c r="K146" s="373"/>
      <c r="L146" s="363"/>
      <c r="M146" s="363"/>
      <c r="N146" s="363"/>
      <c r="O146" s="363"/>
      <c r="P146" s="363"/>
      <c r="Q146" s="363"/>
      <c r="R146" s="363"/>
      <c r="S146" s="363"/>
      <c r="T146" s="363"/>
      <c r="U146" s="363"/>
      <c r="V146" s="363"/>
      <c r="W146" s="363"/>
      <c r="X146" s="363"/>
      <c r="Y146" s="363"/>
      <c r="Z146" s="363"/>
      <c r="AA146" s="363"/>
      <c r="AB146" s="363"/>
      <c r="AC146" s="363"/>
      <c r="AD146" s="363"/>
      <c r="AE146" s="363"/>
      <c r="AF146" s="363"/>
      <c r="AG146" s="363"/>
      <c r="AH146" s="363"/>
      <c r="AI146" s="363"/>
      <c r="AJ146" s="363"/>
      <c r="AK146" s="363"/>
      <c r="AL146" s="363"/>
      <c r="AM146" s="363"/>
      <c r="AN146" s="363"/>
      <c r="AO146" s="254"/>
      <c r="AP146" s="243"/>
      <c r="AQ146" s="243"/>
      <c r="AR146" s="250"/>
      <c r="AS146" s="246"/>
      <c r="AT146" s="251"/>
      <c r="AU146" s="252"/>
      <c r="AV146" s="252"/>
    </row>
    <row r="147" spans="2:48" ht="15.75" x14ac:dyDescent="0.25">
      <c r="B147" s="246"/>
      <c r="C147" s="265"/>
      <c r="D147" s="625"/>
      <c r="E147" s="625" t="s">
        <v>532</v>
      </c>
      <c r="F147" s="374" t="s">
        <v>263</v>
      </c>
      <c r="G147" s="841">
        <f>6784+(11690/2)</f>
        <v>12629</v>
      </c>
      <c r="H147" s="841"/>
      <c r="I147" s="383" t="s">
        <v>64</v>
      </c>
      <c r="J147" s="376"/>
      <c r="K147" s="624"/>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3"/>
      <c r="AL147" s="363"/>
      <c r="AM147" s="363"/>
      <c r="AN147" s="363"/>
      <c r="AO147" s="254"/>
      <c r="AP147" s="243"/>
      <c r="AQ147" s="243"/>
      <c r="AR147" s="250"/>
      <c r="AS147" s="246"/>
      <c r="AT147" s="251"/>
      <c r="AU147" s="252"/>
      <c r="AV147" s="252"/>
    </row>
    <row r="148" spans="2:48" ht="15.75" x14ac:dyDescent="0.25">
      <c r="B148" s="246"/>
      <c r="C148" s="634"/>
      <c r="D148" s="397"/>
      <c r="E148" s="637" t="s">
        <v>270</v>
      </c>
      <c r="F148" s="638" t="s">
        <v>263</v>
      </c>
      <c r="G148" s="842">
        <f>ROUND(G147/1000,2)</f>
        <v>12.63</v>
      </c>
      <c r="H148" s="842"/>
      <c r="I148" s="639" t="s">
        <v>47</v>
      </c>
      <c r="J148" s="398"/>
      <c r="K148" s="624"/>
      <c r="L148" s="363"/>
      <c r="M148" s="363"/>
      <c r="N148" s="363"/>
      <c r="O148" s="363"/>
      <c r="P148" s="363"/>
      <c r="Q148" s="363"/>
      <c r="R148" s="363"/>
      <c r="S148" s="363"/>
      <c r="T148" s="363"/>
      <c r="U148" s="363"/>
      <c r="V148" s="363"/>
      <c r="W148" s="363"/>
      <c r="X148" s="363"/>
      <c r="Y148" s="363"/>
      <c r="Z148" s="363"/>
      <c r="AA148" s="363"/>
      <c r="AB148" s="363"/>
      <c r="AC148" s="363"/>
      <c r="AD148" s="363"/>
      <c r="AE148" s="363"/>
      <c r="AF148" s="363"/>
      <c r="AG148" s="363"/>
      <c r="AH148" s="363"/>
      <c r="AI148" s="363"/>
      <c r="AJ148" s="363"/>
      <c r="AK148" s="363"/>
      <c r="AL148" s="363"/>
      <c r="AM148" s="363"/>
      <c r="AN148" s="363"/>
      <c r="AO148" s="254"/>
      <c r="AP148" s="243"/>
      <c r="AQ148" s="243"/>
      <c r="AR148" s="250"/>
      <c r="AS148" s="246"/>
      <c r="AT148" s="251"/>
      <c r="AU148" s="252"/>
      <c r="AV148" s="252"/>
    </row>
    <row r="149" spans="2:48" ht="15.75" x14ac:dyDescent="0.25">
      <c r="B149" s="246"/>
      <c r="C149" s="253"/>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3"/>
      <c r="AL149" s="363"/>
      <c r="AM149" s="363"/>
      <c r="AN149" s="363"/>
      <c r="AO149" s="254"/>
      <c r="AP149" s="243"/>
      <c r="AQ149" s="243"/>
      <c r="AR149" s="250"/>
      <c r="AS149" s="246"/>
      <c r="AT149" s="251"/>
      <c r="AU149" s="252"/>
      <c r="AV149" s="252"/>
    </row>
    <row r="150" spans="2:48" ht="16.5" thickBot="1" x14ac:dyDescent="0.3">
      <c r="B150" s="246"/>
      <c r="C150" s="640"/>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c r="AF150" s="632"/>
      <c r="AG150" s="632"/>
      <c r="AH150" s="632"/>
      <c r="AI150" s="632"/>
      <c r="AJ150" s="632"/>
      <c r="AK150" s="632"/>
      <c r="AL150" s="632"/>
      <c r="AM150" s="632"/>
      <c r="AN150" s="632"/>
      <c r="AO150" s="633"/>
      <c r="AP150" s="243"/>
      <c r="AQ150" s="243"/>
      <c r="AR150" s="250"/>
      <c r="AS150" s="246"/>
      <c r="AT150" s="251"/>
      <c r="AU150" s="252"/>
      <c r="AV150" s="252"/>
    </row>
    <row r="151" spans="2:48" ht="15.75" x14ac:dyDescent="0.25">
      <c r="B151" s="246"/>
      <c r="C151" s="253"/>
      <c r="D151" s="363"/>
      <c r="E151" s="363"/>
      <c r="F151" s="363"/>
      <c r="G151" s="363"/>
      <c r="H151" s="363"/>
      <c r="I151" s="363"/>
      <c r="J151" s="363"/>
      <c r="K151" s="363"/>
      <c r="L151" s="363"/>
      <c r="M151" s="363"/>
      <c r="N151" s="363"/>
      <c r="O151" s="363"/>
      <c r="P151" s="363"/>
      <c r="Q151" s="363"/>
      <c r="R151" s="363"/>
      <c r="S151" s="363"/>
      <c r="T151" s="363"/>
      <c r="U151" s="363"/>
      <c r="V151" s="363"/>
      <c r="W151" s="363"/>
      <c r="X151" s="363"/>
      <c r="Y151" s="363"/>
      <c r="Z151" s="363"/>
      <c r="AA151" s="363"/>
      <c r="AB151" s="363"/>
      <c r="AC151" s="363"/>
      <c r="AD151" s="363"/>
      <c r="AE151" s="363"/>
      <c r="AF151" s="363"/>
      <c r="AG151" s="363"/>
      <c r="AH151" s="363"/>
      <c r="AI151" s="363"/>
      <c r="AJ151" s="363"/>
      <c r="AK151" s="363"/>
      <c r="AL151" s="363"/>
      <c r="AM151" s="363"/>
      <c r="AN151" s="363"/>
      <c r="AO151" s="254"/>
      <c r="AP151" s="243"/>
      <c r="AQ151" s="243"/>
      <c r="AR151" s="250"/>
      <c r="AS151" s="246"/>
      <c r="AT151" s="251"/>
      <c r="AU151" s="252"/>
      <c r="AV151" s="252"/>
    </row>
    <row r="152" spans="2:48" ht="15.75" x14ac:dyDescent="0.25">
      <c r="B152" s="246"/>
      <c r="C152" s="253"/>
      <c r="D152" s="363"/>
      <c r="E152" s="363"/>
      <c r="F152" s="363"/>
      <c r="G152" s="363"/>
      <c r="H152" s="363"/>
      <c r="I152" s="363"/>
      <c r="J152" s="363"/>
      <c r="K152" s="363"/>
      <c r="L152" s="363"/>
      <c r="M152" s="363"/>
      <c r="N152" s="363"/>
      <c r="O152" s="363"/>
      <c r="P152" s="363"/>
      <c r="Q152" s="363"/>
      <c r="R152" s="363"/>
      <c r="S152" s="363"/>
      <c r="T152" s="363"/>
      <c r="U152" s="363"/>
      <c r="V152" s="363"/>
      <c r="W152" s="363"/>
      <c r="X152" s="363"/>
      <c r="Y152" s="363"/>
      <c r="Z152" s="363"/>
      <c r="AA152" s="363"/>
      <c r="AB152" s="363"/>
      <c r="AC152" s="363"/>
      <c r="AD152" s="363"/>
      <c r="AE152" s="363"/>
      <c r="AF152" s="363"/>
      <c r="AG152" s="363"/>
      <c r="AH152" s="363"/>
      <c r="AI152" s="363"/>
      <c r="AJ152" s="363"/>
      <c r="AK152" s="363"/>
      <c r="AL152" s="363"/>
      <c r="AM152" s="363"/>
      <c r="AN152" s="363"/>
      <c r="AO152" s="254"/>
      <c r="AP152" s="243"/>
      <c r="AQ152" s="243"/>
      <c r="AR152" s="250"/>
      <c r="AS152" s="246"/>
      <c r="AT152" s="251"/>
      <c r="AU152" s="252"/>
      <c r="AV152" s="252"/>
    </row>
    <row r="153" spans="2:48" ht="16.5" x14ac:dyDescent="0.25">
      <c r="B153" s="246"/>
      <c r="C153" s="253"/>
      <c r="D153" s="363"/>
      <c r="E153" s="364" t="s">
        <v>549</v>
      </c>
      <c r="F153" s="846" t="s">
        <v>568</v>
      </c>
      <c r="G153" s="846"/>
      <c r="H153" s="365"/>
      <c r="I153" s="367"/>
      <c r="J153" s="367"/>
      <c r="K153" s="368"/>
      <c r="L153" s="363"/>
      <c r="M153" s="363"/>
      <c r="N153" s="363"/>
      <c r="O153" s="363"/>
      <c r="P153" s="363"/>
      <c r="Q153" s="363"/>
      <c r="R153" s="363"/>
      <c r="S153" s="363"/>
      <c r="T153" s="363"/>
      <c r="U153" s="363"/>
      <c r="V153" s="363"/>
      <c r="W153" s="363"/>
      <c r="X153" s="363"/>
      <c r="Y153" s="363"/>
      <c r="Z153" s="363"/>
      <c r="AA153" s="363"/>
      <c r="AB153" s="363"/>
      <c r="AC153" s="363"/>
      <c r="AD153" s="363"/>
      <c r="AE153" s="363"/>
      <c r="AF153" s="363"/>
      <c r="AG153" s="363"/>
      <c r="AH153" s="363"/>
      <c r="AI153" s="363"/>
      <c r="AJ153" s="363"/>
      <c r="AK153" s="363"/>
      <c r="AL153" s="363"/>
      <c r="AM153" s="363"/>
      <c r="AN153" s="363"/>
      <c r="AO153" s="254"/>
      <c r="AP153" s="243"/>
      <c r="AQ153" s="243"/>
      <c r="AR153" s="250"/>
      <c r="AS153" s="246"/>
      <c r="AT153" s="251"/>
      <c r="AU153" s="252"/>
      <c r="AV153" s="252"/>
    </row>
    <row r="154" spans="2:48" ht="16.5" x14ac:dyDescent="0.25">
      <c r="B154" s="246"/>
      <c r="C154" s="253"/>
      <c r="D154" s="363"/>
      <c r="E154" s="364"/>
      <c r="F154" s="627"/>
      <c r="G154" s="627"/>
      <c r="H154" s="365"/>
      <c r="I154" s="367"/>
      <c r="J154" s="367"/>
      <c r="K154" s="368"/>
      <c r="L154" s="363"/>
      <c r="M154" s="363"/>
      <c r="N154" s="363"/>
      <c r="O154" s="363"/>
      <c r="P154" s="363"/>
      <c r="Q154" s="363"/>
      <c r="R154" s="363"/>
      <c r="S154" s="363"/>
      <c r="T154" s="363"/>
      <c r="U154" s="363"/>
      <c r="V154" s="363"/>
      <c r="W154" s="363"/>
      <c r="X154" s="363"/>
      <c r="Y154" s="363"/>
      <c r="Z154" s="363"/>
      <c r="AA154" s="363"/>
      <c r="AB154" s="363"/>
      <c r="AC154" s="363"/>
      <c r="AD154" s="363"/>
      <c r="AE154" s="363"/>
      <c r="AF154" s="363"/>
      <c r="AG154" s="363"/>
      <c r="AH154" s="363"/>
      <c r="AI154" s="363"/>
      <c r="AJ154" s="363"/>
      <c r="AK154" s="363"/>
      <c r="AL154" s="363"/>
      <c r="AM154" s="363"/>
      <c r="AN154" s="363"/>
      <c r="AO154" s="254"/>
      <c r="AP154" s="243"/>
      <c r="AQ154" s="243"/>
      <c r="AR154" s="250"/>
      <c r="AS154" s="246"/>
      <c r="AT154" s="251"/>
      <c r="AU154" s="252"/>
      <c r="AV154" s="252"/>
    </row>
    <row r="155" spans="2:48" ht="15.75" x14ac:dyDescent="0.25">
      <c r="B155" s="246"/>
      <c r="C155" s="253"/>
      <c r="D155" s="363"/>
      <c r="E155" s="629"/>
      <c r="F155" s="363"/>
      <c r="G155" s="363"/>
      <c r="H155" s="363"/>
      <c r="I155" s="363"/>
      <c r="J155" s="363"/>
      <c r="K155" s="363"/>
      <c r="L155" s="363"/>
      <c r="M155" s="363"/>
      <c r="N155" s="363"/>
      <c r="O155" s="363"/>
      <c r="P155" s="363"/>
      <c r="Q155" s="363"/>
      <c r="R155" s="363"/>
      <c r="S155" s="363"/>
      <c r="T155" s="363"/>
      <c r="U155" s="363"/>
      <c r="V155" s="363"/>
      <c r="W155" s="363"/>
      <c r="X155" s="363"/>
      <c r="Y155" s="363"/>
      <c r="Z155" s="363"/>
      <c r="AA155" s="363"/>
      <c r="AB155" s="363"/>
      <c r="AC155" s="363"/>
      <c r="AD155" s="363"/>
      <c r="AE155" s="363"/>
      <c r="AF155" s="363"/>
      <c r="AG155" s="363"/>
      <c r="AH155" s="363"/>
      <c r="AI155" s="363"/>
      <c r="AJ155" s="363"/>
      <c r="AK155" s="363"/>
      <c r="AL155" s="363"/>
      <c r="AM155" s="363"/>
      <c r="AN155" s="363"/>
      <c r="AO155" s="254"/>
      <c r="AP155" s="243"/>
      <c r="AQ155" s="243"/>
      <c r="AR155" s="250"/>
      <c r="AS155" s="246"/>
      <c r="AT155" s="251"/>
      <c r="AU155" s="252"/>
      <c r="AV155" s="252"/>
    </row>
    <row r="156" spans="2:48" ht="15.75" x14ac:dyDescent="0.25">
      <c r="B156" s="246"/>
      <c r="C156" s="257"/>
      <c r="D156" s="373"/>
      <c r="E156" s="630"/>
      <c r="F156" s="373"/>
      <c r="G156" s="373"/>
      <c r="H156" s="373"/>
      <c r="I156" s="373"/>
      <c r="J156" s="373"/>
      <c r="K156" s="373"/>
      <c r="L156" s="363"/>
      <c r="M156" s="363"/>
      <c r="N156" s="363"/>
      <c r="O156" s="363"/>
      <c r="P156" s="363"/>
      <c r="Q156" s="363"/>
      <c r="R156" s="363"/>
      <c r="S156" s="363"/>
      <c r="T156" s="363"/>
      <c r="U156" s="363"/>
      <c r="V156" s="363"/>
      <c r="W156" s="363"/>
      <c r="X156" s="363"/>
      <c r="Y156" s="363"/>
      <c r="Z156" s="363"/>
      <c r="AA156" s="363"/>
      <c r="AB156" s="363"/>
      <c r="AC156" s="363"/>
      <c r="AD156" s="363"/>
      <c r="AE156" s="363"/>
      <c r="AF156" s="363"/>
      <c r="AG156" s="363"/>
      <c r="AH156" s="363"/>
      <c r="AI156" s="363"/>
      <c r="AJ156" s="363"/>
      <c r="AK156" s="363"/>
      <c r="AL156" s="363"/>
      <c r="AM156" s="363"/>
      <c r="AN156" s="363"/>
      <c r="AO156" s="254"/>
      <c r="AP156" s="243"/>
      <c r="AQ156" s="243"/>
      <c r="AR156" s="250"/>
      <c r="AS156" s="246"/>
      <c r="AT156" s="251"/>
      <c r="AU156" s="252"/>
      <c r="AV156" s="252"/>
    </row>
    <row r="157" spans="2:48" ht="15.75" x14ac:dyDescent="0.25">
      <c r="B157" s="246"/>
      <c r="C157" s="257"/>
      <c r="D157" s="373"/>
      <c r="E157" s="631" t="s">
        <v>564</v>
      </c>
      <c r="F157" s="373"/>
      <c r="G157" s="375"/>
      <c r="H157" s="373"/>
      <c r="I157" s="373"/>
      <c r="J157" s="373"/>
      <c r="K157" s="373"/>
      <c r="L157" s="363"/>
      <c r="M157" s="363"/>
      <c r="N157" s="363"/>
      <c r="O157" s="363"/>
      <c r="P157" s="363"/>
      <c r="Q157" s="363"/>
      <c r="R157" s="363"/>
      <c r="S157" s="363"/>
      <c r="T157" s="363"/>
      <c r="U157" s="363"/>
      <c r="V157" s="363"/>
      <c r="W157" s="363"/>
      <c r="X157" s="363"/>
      <c r="Y157" s="363"/>
      <c r="Z157" s="363"/>
      <c r="AA157" s="363"/>
      <c r="AB157" s="363"/>
      <c r="AC157" s="363"/>
      <c r="AD157" s="363"/>
      <c r="AE157" s="363"/>
      <c r="AF157" s="363"/>
      <c r="AG157" s="363"/>
      <c r="AH157" s="363"/>
      <c r="AI157" s="363"/>
      <c r="AJ157" s="363"/>
      <c r="AK157" s="363"/>
      <c r="AL157" s="363"/>
      <c r="AM157" s="363"/>
      <c r="AN157" s="363"/>
      <c r="AO157" s="254"/>
      <c r="AP157" s="243"/>
      <c r="AQ157" s="243"/>
      <c r="AR157" s="250"/>
      <c r="AS157" s="246"/>
      <c r="AT157" s="251"/>
      <c r="AU157" s="252"/>
      <c r="AV157" s="252"/>
    </row>
    <row r="158" spans="2:48" ht="15.75" x14ac:dyDescent="0.25">
      <c r="B158" s="246"/>
      <c r="C158" s="257"/>
      <c r="D158" s="373"/>
      <c r="E158" s="630"/>
      <c r="F158" s="373" t="s">
        <v>526</v>
      </c>
      <c r="G158" s="373"/>
      <c r="H158" s="374"/>
      <c r="I158" s="374"/>
      <c r="J158" s="376"/>
      <c r="K158" s="373"/>
      <c r="L158" s="363"/>
      <c r="M158" s="363"/>
      <c r="N158" s="363"/>
      <c r="O158" s="363"/>
      <c r="P158" s="363"/>
      <c r="Q158" s="363"/>
      <c r="R158" s="363"/>
      <c r="S158" s="363"/>
      <c r="T158" s="363"/>
      <c r="U158" s="363"/>
      <c r="V158" s="363"/>
      <c r="W158" s="363"/>
      <c r="X158" s="363"/>
      <c r="Y158" s="363"/>
      <c r="Z158" s="363"/>
      <c r="AA158" s="363"/>
      <c r="AB158" s="363"/>
      <c r="AC158" s="363"/>
      <c r="AD158" s="363"/>
      <c r="AE158" s="363"/>
      <c r="AF158" s="363"/>
      <c r="AG158" s="363"/>
      <c r="AH158" s="363"/>
      <c r="AI158" s="363"/>
      <c r="AJ158" s="363"/>
      <c r="AK158" s="363"/>
      <c r="AL158" s="363"/>
      <c r="AM158" s="363"/>
      <c r="AN158" s="363"/>
      <c r="AO158" s="254"/>
      <c r="AP158" s="243"/>
      <c r="AQ158" s="243"/>
      <c r="AR158" s="250"/>
      <c r="AS158" s="246"/>
      <c r="AT158" s="251"/>
      <c r="AU158" s="252"/>
      <c r="AV158" s="252"/>
    </row>
    <row r="159" spans="2:48" ht="15.75" x14ac:dyDescent="0.25">
      <c r="B159" s="246"/>
      <c r="C159" s="257"/>
      <c r="D159" s="373"/>
      <c r="E159" s="630"/>
      <c r="F159" s="373"/>
      <c r="G159" s="373"/>
      <c r="H159" s="373"/>
      <c r="I159" s="373"/>
      <c r="J159" s="373"/>
      <c r="K159" s="373"/>
      <c r="L159" s="363"/>
      <c r="M159" s="363"/>
      <c r="N159" s="363"/>
      <c r="O159" s="363"/>
      <c r="P159" s="363"/>
      <c r="Q159" s="363"/>
      <c r="R159" s="363"/>
      <c r="S159" s="363"/>
      <c r="T159" s="363"/>
      <c r="U159" s="363"/>
      <c r="V159" s="363"/>
      <c r="W159" s="363"/>
      <c r="X159" s="363"/>
      <c r="Y159" s="363"/>
      <c r="Z159" s="363"/>
      <c r="AA159" s="363"/>
      <c r="AB159" s="363"/>
      <c r="AC159" s="363"/>
      <c r="AD159" s="363"/>
      <c r="AE159" s="363"/>
      <c r="AF159" s="363"/>
      <c r="AG159" s="363"/>
      <c r="AH159" s="363"/>
      <c r="AI159" s="363"/>
      <c r="AJ159" s="363"/>
      <c r="AK159" s="363"/>
      <c r="AL159" s="363"/>
      <c r="AM159" s="363"/>
      <c r="AN159" s="363"/>
      <c r="AO159" s="254"/>
      <c r="AP159" s="243"/>
      <c r="AQ159" s="243"/>
      <c r="AR159" s="250"/>
      <c r="AS159" s="246"/>
      <c r="AT159" s="251"/>
      <c r="AU159" s="252"/>
      <c r="AV159" s="252"/>
    </row>
    <row r="160" spans="2:48" ht="15.75" x14ac:dyDescent="0.25">
      <c r="B160" s="246"/>
      <c r="C160" s="257"/>
      <c r="D160" s="373"/>
      <c r="E160" s="630"/>
      <c r="F160" s="373"/>
      <c r="G160" s="625"/>
      <c r="H160" s="628"/>
      <c r="I160" s="379"/>
      <c r="J160" s="379"/>
      <c r="K160" s="379"/>
      <c r="L160" s="363"/>
      <c r="M160" s="363"/>
      <c r="N160" s="363"/>
      <c r="O160" s="363"/>
      <c r="P160" s="363"/>
      <c r="Q160" s="363"/>
      <c r="R160" s="363"/>
      <c r="S160" s="363"/>
      <c r="T160" s="363"/>
      <c r="U160" s="363"/>
      <c r="V160" s="363"/>
      <c r="W160" s="363"/>
      <c r="X160" s="363"/>
      <c r="Y160" s="363"/>
      <c r="Z160" s="363"/>
      <c r="AA160" s="363"/>
      <c r="AB160" s="363"/>
      <c r="AC160" s="363"/>
      <c r="AD160" s="363"/>
      <c r="AE160" s="363"/>
      <c r="AF160" s="363"/>
      <c r="AG160" s="363"/>
      <c r="AH160" s="363"/>
      <c r="AI160" s="363"/>
      <c r="AJ160" s="363"/>
      <c r="AK160" s="363"/>
      <c r="AL160" s="363"/>
      <c r="AM160" s="363"/>
      <c r="AN160" s="363"/>
      <c r="AO160" s="254"/>
      <c r="AP160" s="243"/>
      <c r="AQ160" s="243"/>
      <c r="AR160" s="250"/>
      <c r="AS160" s="246"/>
      <c r="AT160" s="251"/>
      <c r="AU160" s="252"/>
      <c r="AV160" s="252"/>
    </row>
    <row r="161" spans="2:48" ht="15.75" x14ac:dyDescent="0.25">
      <c r="B161" s="246"/>
      <c r="C161" s="265"/>
      <c r="D161" s="374"/>
      <c r="E161" s="382"/>
      <c r="F161" s="847" t="s">
        <v>531</v>
      </c>
      <c r="G161" s="847"/>
      <c r="H161" s="625"/>
      <c r="I161" s="374" t="s">
        <v>544</v>
      </c>
      <c r="J161" s="382"/>
      <c r="K161" s="383"/>
      <c r="L161" s="363"/>
      <c r="M161" s="363"/>
      <c r="N161" s="363"/>
      <c r="O161" s="363"/>
      <c r="P161" s="363"/>
      <c r="Q161" s="363"/>
      <c r="R161" s="363"/>
      <c r="S161" s="363"/>
      <c r="T161" s="363"/>
      <c r="U161" s="363"/>
      <c r="V161" s="363"/>
      <c r="W161" s="363"/>
      <c r="X161" s="363"/>
      <c r="Y161" s="363"/>
      <c r="Z161" s="363"/>
      <c r="AA161" s="363"/>
      <c r="AB161" s="363"/>
      <c r="AC161" s="363"/>
      <c r="AD161" s="363"/>
      <c r="AE161" s="363"/>
      <c r="AF161" s="363"/>
      <c r="AG161" s="363"/>
      <c r="AH161" s="363"/>
      <c r="AI161" s="363"/>
      <c r="AJ161" s="363"/>
      <c r="AK161" s="363"/>
      <c r="AL161" s="363"/>
      <c r="AM161" s="363"/>
      <c r="AN161" s="363"/>
      <c r="AO161" s="254"/>
      <c r="AP161" s="243"/>
      <c r="AQ161" s="243"/>
      <c r="AR161" s="250"/>
      <c r="AS161" s="246"/>
      <c r="AT161" s="251"/>
      <c r="AU161" s="252"/>
      <c r="AV161" s="252"/>
    </row>
    <row r="162" spans="2:48" ht="15.75" x14ac:dyDescent="0.25">
      <c r="B162" s="246"/>
      <c r="C162" s="257"/>
      <c r="D162" s="373"/>
      <c r="E162" s="373"/>
      <c r="F162" s="373"/>
      <c r="G162" s="373"/>
      <c r="H162" s="373"/>
      <c r="I162" s="373"/>
      <c r="J162" s="373"/>
      <c r="K162" s="373"/>
      <c r="L162" s="363"/>
      <c r="M162" s="363"/>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3"/>
      <c r="AM162" s="363"/>
      <c r="AN162" s="363"/>
      <c r="AO162" s="254"/>
      <c r="AP162" s="243"/>
      <c r="AQ162" s="243"/>
      <c r="AR162" s="250"/>
      <c r="AS162" s="246"/>
      <c r="AT162" s="251"/>
      <c r="AU162" s="252"/>
      <c r="AV162" s="252"/>
    </row>
    <row r="163" spans="2:48" ht="15.75" x14ac:dyDescent="0.25">
      <c r="B163" s="246"/>
      <c r="C163" s="257"/>
      <c r="D163" s="373"/>
      <c r="E163" s="373"/>
      <c r="F163" s="373"/>
      <c r="G163" s="373"/>
      <c r="H163" s="373"/>
      <c r="I163" s="373"/>
      <c r="J163" s="373"/>
      <c r="K163" s="373"/>
      <c r="L163" s="363"/>
      <c r="M163" s="363"/>
      <c r="N163" s="363"/>
      <c r="O163" s="363"/>
      <c r="P163" s="363"/>
      <c r="Q163" s="363"/>
      <c r="R163" s="363"/>
      <c r="S163" s="363"/>
      <c r="T163" s="363"/>
      <c r="U163" s="363"/>
      <c r="V163" s="363"/>
      <c r="W163" s="363"/>
      <c r="X163" s="363"/>
      <c r="Y163" s="363"/>
      <c r="Z163" s="363"/>
      <c r="AA163" s="363"/>
      <c r="AB163" s="363"/>
      <c r="AC163" s="363"/>
      <c r="AD163" s="363"/>
      <c r="AE163" s="363"/>
      <c r="AF163" s="363"/>
      <c r="AG163" s="363"/>
      <c r="AH163" s="363"/>
      <c r="AI163" s="363"/>
      <c r="AJ163" s="363"/>
      <c r="AK163" s="363"/>
      <c r="AL163" s="363"/>
      <c r="AM163" s="363"/>
      <c r="AN163" s="363"/>
      <c r="AO163" s="254"/>
      <c r="AP163" s="243"/>
      <c r="AQ163" s="243"/>
      <c r="AR163" s="250"/>
      <c r="AS163" s="246"/>
      <c r="AT163" s="251"/>
      <c r="AU163" s="252"/>
      <c r="AV163" s="252"/>
    </row>
    <row r="164" spans="2:48" ht="16.5" x14ac:dyDescent="0.25">
      <c r="B164" s="246"/>
      <c r="C164" s="635"/>
      <c r="D164" s="636"/>
      <c r="E164" s="641" t="s">
        <v>517</v>
      </c>
      <c r="F164" s="642" t="s">
        <v>569</v>
      </c>
      <c r="G164" s="642"/>
      <c r="H164" s="642"/>
      <c r="I164" s="643"/>
      <c r="J164" s="643"/>
      <c r="K164" s="643"/>
      <c r="L164" s="636"/>
      <c r="M164" s="636"/>
      <c r="N164" s="636"/>
      <c r="O164" s="636"/>
      <c r="P164" s="636"/>
      <c r="Q164" s="636"/>
      <c r="R164" s="636"/>
      <c r="S164" s="636"/>
      <c r="T164" s="636"/>
      <c r="U164" s="636"/>
      <c r="V164" s="636"/>
      <c r="W164" s="636"/>
      <c r="X164" s="636"/>
      <c r="Y164" s="636"/>
      <c r="Z164" s="636"/>
      <c r="AA164" s="636"/>
      <c r="AB164" s="636"/>
      <c r="AC164" s="636"/>
      <c r="AD164" s="636"/>
      <c r="AE164" s="636"/>
      <c r="AF164" s="636"/>
      <c r="AG164" s="636"/>
      <c r="AH164" s="636"/>
      <c r="AI164" s="636"/>
      <c r="AJ164" s="636"/>
      <c r="AK164" s="636"/>
      <c r="AL164" s="636"/>
      <c r="AM164" s="636"/>
      <c r="AN164" s="636"/>
      <c r="AO164" s="644"/>
      <c r="AP164" s="243"/>
      <c r="AQ164" s="243"/>
      <c r="AR164" s="250"/>
      <c r="AS164" s="246"/>
      <c r="AT164" s="251"/>
      <c r="AU164" s="252"/>
      <c r="AV164" s="252"/>
    </row>
    <row r="165" spans="2:48" ht="16.5" x14ac:dyDescent="0.25">
      <c r="B165" s="246"/>
      <c r="C165" s="253"/>
      <c r="D165" s="363"/>
      <c r="E165" s="364" t="s">
        <v>519</v>
      </c>
      <c r="F165" s="840">
        <v>1150</v>
      </c>
      <c r="G165" s="840"/>
      <c r="H165" s="365" t="s">
        <v>64</v>
      </c>
      <c r="I165" s="373"/>
      <c r="J165" s="373"/>
      <c r="K165" s="373"/>
      <c r="L165" s="363"/>
      <c r="M165" s="363"/>
      <c r="N165" s="363"/>
      <c r="O165" s="363"/>
      <c r="P165" s="363"/>
      <c r="Q165" s="363"/>
      <c r="R165" s="363"/>
      <c r="S165" s="363"/>
      <c r="T165" s="363"/>
      <c r="U165" s="363"/>
      <c r="V165" s="370" t="s">
        <v>574</v>
      </c>
      <c r="W165" s="371" t="s">
        <v>263</v>
      </c>
      <c r="X165" s="838">
        <f>F165*F166*AT185</f>
        <v>1380</v>
      </c>
      <c r="Y165" s="838"/>
      <c r="Z165" s="372" t="s">
        <v>22</v>
      </c>
      <c r="AA165" s="363"/>
      <c r="AB165" s="363"/>
      <c r="AC165" s="363"/>
      <c r="AD165" s="363"/>
      <c r="AE165" s="363"/>
      <c r="AF165" s="363"/>
      <c r="AG165" s="363"/>
      <c r="AH165" s="363"/>
      <c r="AI165" s="363"/>
      <c r="AJ165" s="363"/>
      <c r="AK165" s="363"/>
      <c r="AL165" s="363"/>
      <c r="AM165" s="363"/>
      <c r="AN165" s="363"/>
      <c r="AO165" s="254"/>
      <c r="AP165" s="243"/>
      <c r="AQ165" s="243"/>
      <c r="AR165" s="250"/>
      <c r="AS165" s="246"/>
      <c r="AT165" s="251"/>
      <c r="AU165" s="252"/>
      <c r="AV165" s="252"/>
    </row>
    <row r="166" spans="2:48" ht="16.5" x14ac:dyDescent="0.25">
      <c r="B166" s="246"/>
      <c r="C166" s="253"/>
      <c r="D166" s="363"/>
      <c r="E166" s="364" t="s">
        <v>521</v>
      </c>
      <c r="F166" s="840">
        <v>6</v>
      </c>
      <c r="G166" s="840"/>
      <c r="H166" s="365" t="s">
        <v>64</v>
      </c>
      <c r="I166" s="373"/>
      <c r="J166" s="373"/>
      <c r="K166" s="373"/>
      <c r="L166" s="363"/>
      <c r="M166" s="363"/>
      <c r="N166" s="363"/>
      <c r="O166" s="363"/>
      <c r="P166" s="363"/>
      <c r="Q166" s="363"/>
      <c r="R166" s="363"/>
      <c r="S166" s="363"/>
      <c r="T166" s="363"/>
      <c r="U166" s="363"/>
      <c r="V166" s="363"/>
      <c r="W166" s="363"/>
      <c r="X166" s="363"/>
      <c r="Y166" s="363"/>
      <c r="Z166" s="363"/>
      <c r="AA166" s="363"/>
      <c r="AB166" s="363"/>
      <c r="AC166" s="363"/>
      <c r="AD166" s="363"/>
      <c r="AE166" s="363"/>
      <c r="AF166" s="363"/>
      <c r="AG166" s="363"/>
      <c r="AH166" s="363"/>
      <c r="AI166" s="363"/>
      <c r="AJ166" s="363"/>
      <c r="AK166" s="363"/>
      <c r="AL166" s="363"/>
      <c r="AM166" s="363"/>
      <c r="AN166" s="363"/>
      <c r="AO166" s="254"/>
      <c r="AP166" s="243"/>
      <c r="AQ166" s="243"/>
      <c r="AR166" s="250"/>
      <c r="AS166" s="246"/>
      <c r="AT166" s="251"/>
      <c r="AU166" s="252"/>
      <c r="AV166" s="252"/>
    </row>
    <row r="167" spans="2:48" ht="16.5" x14ac:dyDescent="0.25">
      <c r="B167" s="246"/>
      <c r="C167" s="257"/>
      <c r="D167" s="373"/>
      <c r="E167" s="375" t="s">
        <v>547</v>
      </c>
      <c r="F167" s="840">
        <v>4355</v>
      </c>
      <c r="G167" s="840">
        <v>434</v>
      </c>
      <c r="H167" s="398" t="s">
        <v>64</v>
      </c>
      <c r="I167" s="373"/>
      <c r="J167" s="373"/>
      <c r="K167" s="373"/>
      <c r="L167" s="363"/>
      <c r="M167" s="363"/>
      <c r="N167" s="363"/>
      <c r="O167" s="363"/>
      <c r="P167" s="363"/>
      <c r="Q167" s="363"/>
      <c r="R167" s="363"/>
      <c r="S167" s="363"/>
      <c r="T167" s="363"/>
      <c r="U167" s="363"/>
      <c r="V167" s="363"/>
      <c r="W167" s="363"/>
      <c r="X167" s="363"/>
      <c r="Y167" s="363"/>
      <c r="Z167" s="363"/>
      <c r="AA167" s="363"/>
      <c r="AB167" s="363"/>
      <c r="AC167" s="363"/>
      <c r="AD167" s="363"/>
      <c r="AE167" s="363"/>
      <c r="AF167" s="363"/>
      <c r="AG167" s="363"/>
      <c r="AH167" s="363"/>
      <c r="AI167" s="363"/>
      <c r="AJ167" s="363"/>
      <c r="AK167" s="363"/>
      <c r="AL167" s="363"/>
      <c r="AM167" s="363"/>
      <c r="AN167" s="363"/>
      <c r="AO167" s="254"/>
      <c r="AP167" s="243"/>
      <c r="AQ167" s="243"/>
      <c r="AR167" s="250"/>
      <c r="AS167" s="246"/>
      <c r="AT167" s="251"/>
      <c r="AU167" s="252"/>
      <c r="AV167" s="252"/>
    </row>
    <row r="168" spans="2:48" ht="16.5" x14ac:dyDescent="0.25">
      <c r="B168" s="246"/>
      <c r="C168" s="257"/>
      <c r="D168" s="373"/>
      <c r="E168" s="375" t="s">
        <v>546</v>
      </c>
      <c r="F168" s="840">
        <v>1150</v>
      </c>
      <c r="G168" s="840"/>
      <c r="H168" s="398" t="s">
        <v>64</v>
      </c>
      <c r="I168" s="373"/>
      <c r="J168" s="373"/>
      <c r="K168" s="37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254"/>
      <c r="AP168" s="243"/>
      <c r="AQ168" s="243"/>
      <c r="AR168" s="250"/>
      <c r="AS168" s="246"/>
      <c r="AT168" s="251"/>
      <c r="AU168" s="252"/>
      <c r="AV168" s="252"/>
    </row>
    <row r="169" spans="2:48" ht="15.75" x14ac:dyDescent="0.25">
      <c r="B169" s="246"/>
      <c r="C169" s="257"/>
      <c r="D169" s="373"/>
      <c r="E169" s="373"/>
      <c r="F169" s="373"/>
      <c r="G169" s="373"/>
      <c r="H169" s="373"/>
      <c r="I169" s="373"/>
      <c r="J169" s="373"/>
      <c r="K169" s="373"/>
      <c r="L169" s="363"/>
      <c r="M169" s="363"/>
      <c r="N169" s="363"/>
      <c r="O169" s="363"/>
      <c r="P169" s="363"/>
      <c r="Q169" s="363"/>
      <c r="R169" s="363"/>
      <c r="S169" s="363"/>
      <c r="T169" s="363"/>
      <c r="U169" s="363"/>
      <c r="V169" s="645" t="s">
        <v>572</v>
      </c>
      <c r="W169" s="646" t="s">
        <v>263</v>
      </c>
      <c r="X169" s="838">
        <f>X165*G173</f>
        <v>6803.4</v>
      </c>
      <c r="Y169" s="838"/>
      <c r="Z169" s="647" t="s">
        <v>573</v>
      </c>
      <c r="AA169" s="363"/>
      <c r="AB169" s="363"/>
      <c r="AC169" s="363"/>
      <c r="AD169" s="363"/>
      <c r="AE169" s="363"/>
      <c r="AF169" s="363"/>
      <c r="AG169" s="363"/>
      <c r="AH169" s="363"/>
      <c r="AI169" s="363"/>
      <c r="AJ169" s="363"/>
      <c r="AK169" s="363"/>
      <c r="AL169" s="363"/>
      <c r="AM169" s="363"/>
      <c r="AN169" s="363"/>
      <c r="AO169" s="254"/>
      <c r="AP169" s="243"/>
      <c r="AQ169" s="243"/>
      <c r="AR169" s="250"/>
      <c r="AS169" s="246"/>
      <c r="AT169" s="251"/>
      <c r="AU169" s="252"/>
      <c r="AV169" s="252"/>
    </row>
    <row r="170" spans="2:48" ht="15.75" x14ac:dyDescent="0.25">
      <c r="B170" s="246"/>
      <c r="C170" s="265"/>
      <c r="D170" s="625"/>
      <c r="E170" s="625" t="s">
        <v>532</v>
      </c>
      <c r="F170" s="374" t="s">
        <v>263</v>
      </c>
      <c r="G170" s="385" t="s">
        <v>543</v>
      </c>
      <c r="H170" s="373"/>
      <c r="I170" s="373"/>
      <c r="J170" s="373"/>
      <c r="K170" s="37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363"/>
      <c r="AK170" s="363"/>
      <c r="AL170" s="363"/>
      <c r="AM170" s="363"/>
      <c r="AN170" s="363"/>
      <c r="AO170" s="254"/>
      <c r="AP170" s="243"/>
      <c r="AQ170" s="243"/>
      <c r="AR170" s="250">
        <f>X185/X183</f>
        <v>7.0434622895936023</v>
      </c>
      <c r="AS170" s="246"/>
      <c r="AT170" s="251"/>
      <c r="AU170" s="252"/>
      <c r="AV170" s="252"/>
    </row>
    <row r="171" spans="2:48" ht="15.75" x14ac:dyDescent="0.25">
      <c r="B171" s="246"/>
      <c r="C171" s="265"/>
      <c r="D171" s="625"/>
      <c r="E171" s="625" t="s">
        <v>532</v>
      </c>
      <c r="F171" s="374" t="s">
        <v>263</v>
      </c>
      <c r="G171" s="385" t="s">
        <v>570</v>
      </c>
      <c r="H171" s="373"/>
      <c r="I171" s="373"/>
      <c r="J171" s="373"/>
      <c r="K171" s="373"/>
      <c r="L171" s="363"/>
      <c r="M171" s="363"/>
      <c r="N171" s="363"/>
      <c r="O171" s="363"/>
      <c r="P171" s="363"/>
      <c r="Q171" s="363"/>
      <c r="R171" s="363"/>
      <c r="S171" s="363"/>
      <c r="T171" s="363"/>
      <c r="U171" s="363"/>
      <c r="V171" s="363"/>
      <c r="W171" s="363"/>
      <c r="X171" s="363"/>
      <c r="Y171" s="363"/>
      <c r="Z171" s="363"/>
      <c r="AA171" s="363"/>
      <c r="AB171" s="363"/>
      <c r="AC171" s="363"/>
      <c r="AD171" s="363"/>
      <c r="AE171" s="363"/>
      <c r="AF171" s="363"/>
      <c r="AG171" s="363"/>
      <c r="AH171" s="363"/>
      <c r="AI171" s="363"/>
      <c r="AJ171" s="363"/>
      <c r="AK171" s="363"/>
      <c r="AL171" s="363"/>
      <c r="AM171" s="363"/>
      <c r="AN171" s="363"/>
      <c r="AO171" s="254"/>
      <c r="AP171" s="243"/>
      <c r="AQ171" s="243"/>
      <c r="AR171" s="250"/>
      <c r="AS171" s="246"/>
      <c r="AT171" s="251"/>
      <c r="AU171" s="252"/>
      <c r="AV171" s="252"/>
    </row>
    <row r="172" spans="2:48" ht="15.75" x14ac:dyDescent="0.25">
      <c r="B172" s="246"/>
      <c r="C172" s="265"/>
      <c r="D172" s="625"/>
      <c r="E172" s="625" t="s">
        <v>532</v>
      </c>
      <c r="F172" s="374" t="s">
        <v>263</v>
      </c>
      <c r="G172" s="841">
        <f>4355+(1150/2)</f>
        <v>4930</v>
      </c>
      <c r="H172" s="841"/>
      <c r="I172" s="383" t="s">
        <v>64</v>
      </c>
      <c r="J172" s="376"/>
      <c r="K172" s="624"/>
      <c r="L172" s="363"/>
      <c r="M172" s="363"/>
      <c r="N172" s="363"/>
      <c r="O172" s="363"/>
      <c r="P172" s="363"/>
      <c r="Q172" s="363"/>
      <c r="R172" s="363"/>
      <c r="S172" s="363"/>
      <c r="T172" s="363"/>
      <c r="U172" s="363"/>
      <c r="V172" s="363"/>
      <c r="W172" s="363"/>
      <c r="X172" s="363"/>
      <c r="Y172" s="363"/>
      <c r="Z172" s="363"/>
      <c r="AA172" s="363"/>
      <c r="AB172" s="363"/>
      <c r="AC172" s="363"/>
      <c r="AD172" s="363"/>
      <c r="AE172" s="363"/>
      <c r="AF172" s="363"/>
      <c r="AG172" s="363"/>
      <c r="AH172" s="363"/>
      <c r="AI172" s="363"/>
      <c r="AJ172" s="363"/>
      <c r="AK172" s="363"/>
      <c r="AL172" s="363"/>
      <c r="AM172" s="363"/>
      <c r="AN172" s="363"/>
      <c r="AO172" s="254"/>
      <c r="AP172" s="243"/>
      <c r="AQ172" s="243"/>
      <c r="AR172" s="250"/>
      <c r="AS172" s="246"/>
      <c r="AT172" s="251"/>
      <c r="AU172" s="252"/>
      <c r="AV172" s="252"/>
    </row>
    <row r="173" spans="2:48" ht="15.75" x14ac:dyDescent="0.25">
      <c r="B173" s="246"/>
      <c r="C173" s="634"/>
      <c r="D173" s="397"/>
      <c r="E173" s="637" t="s">
        <v>270</v>
      </c>
      <c r="F173" s="638" t="s">
        <v>263</v>
      </c>
      <c r="G173" s="842">
        <f>ROUND(G172/1000,2)</f>
        <v>4.93</v>
      </c>
      <c r="H173" s="842"/>
      <c r="I173" s="639" t="s">
        <v>47</v>
      </c>
      <c r="J173" s="398"/>
      <c r="K173" s="624"/>
      <c r="L173" s="363"/>
      <c r="M173" s="363"/>
      <c r="N173" s="363"/>
      <c r="O173" s="363"/>
      <c r="P173" s="363"/>
      <c r="Q173" s="363"/>
      <c r="R173" s="363"/>
      <c r="S173" s="363"/>
      <c r="T173" s="363"/>
      <c r="U173" s="363"/>
      <c r="V173" s="363"/>
      <c r="W173" s="363"/>
      <c r="X173" s="363"/>
      <c r="Y173" s="363"/>
      <c r="Z173" s="363"/>
      <c r="AA173" s="363"/>
      <c r="AB173" s="363"/>
      <c r="AC173" s="363"/>
      <c r="AD173" s="363"/>
      <c r="AE173" s="363"/>
      <c r="AF173" s="363"/>
      <c r="AG173" s="363"/>
      <c r="AH173" s="363"/>
      <c r="AI173" s="363"/>
      <c r="AJ173" s="363"/>
      <c r="AK173" s="363"/>
      <c r="AL173" s="363"/>
      <c r="AM173" s="363"/>
      <c r="AN173" s="363"/>
      <c r="AO173" s="254"/>
      <c r="AP173" s="243"/>
      <c r="AQ173" s="243"/>
      <c r="AR173" s="250"/>
      <c r="AS173" s="246"/>
      <c r="AT173" s="251"/>
      <c r="AU173" s="252"/>
      <c r="AV173" s="252"/>
    </row>
    <row r="174" spans="2:48" ht="15.75" x14ac:dyDescent="0.25">
      <c r="B174" s="246"/>
      <c r="C174" s="253"/>
      <c r="D174" s="363"/>
      <c r="E174" s="363"/>
      <c r="F174" s="363"/>
      <c r="G174" s="363"/>
      <c r="H174" s="363"/>
      <c r="I174" s="363"/>
      <c r="J174" s="363"/>
      <c r="K174" s="363"/>
      <c r="L174" s="363"/>
      <c r="M174" s="363"/>
      <c r="N174" s="363"/>
      <c r="O174" s="363"/>
      <c r="P174" s="363"/>
      <c r="Q174" s="363"/>
      <c r="R174" s="363"/>
      <c r="S174" s="363"/>
      <c r="T174" s="363"/>
      <c r="U174" s="363"/>
      <c r="V174" s="363"/>
      <c r="W174" s="363"/>
      <c r="X174" s="363"/>
      <c r="Y174" s="363"/>
      <c r="Z174" s="363"/>
      <c r="AA174" s="363"/>
      <c r="AB174" s="363"/>
      <c r="AC174" s="363"/>
      <c r="AD174" s="363"/>
      <c r="AE174" s="363"/>
      <c r="AF174" s="363"/>
      <c r="AG174" s="363"/>
      <c r="AH174" s="363"/>
      <c r="AI174" s="363"/>
      <c r="AJ174" s="363"/>
      <c r="AK174" s="363"/>
      <c r="AL174" s="363"/>
      <c r="AM174" s="363"/>
      <c r="AN174" s="363"/>
      <c r="AO174" s="254"/>
      <c r="AP174" s="243"/>
      <c r="AQ174" s="243"/>
      <c r="AR174" s="250"/>
      <c r="AS174" s="246"/>
      <c r="AT174" s="251"/>
      <c r="AU174" s="252"/>
      <c r="AV174" s="252"/>
    </row>
    <row r="175" spans="2:48" ht="16.5" thickBot="1" x14ac:dyDescent="0.3">
      <c r="B175" s="246"/>
      <c r="C175" s="640"/>
      <c r="D175" s="632"/>
      <c r="E175" s="632"/>
      <c r="F175" s="632"/>
      <c r="G175" s="632"/>
      <c r="H175" s="632"/>
      <c r="I175" s="632"/>
      <c r="J175" s="632"/>
      <c r="K175" s="632"/>
      <c r="L175" s="632"/>
      <c r="M175" s="632"/>
      <c r="N175" s="632"/>
      <c r="O175" s="632"/>
      <c r="P175" s="632"/>
      <c r="Q175" s="632"/>
      <c r="R175" s="632"/>
      <c r="S175" s="632"/>
      <c r="T175" s="632"/>
      <c r="U175" s="632"/>
      <c r="V175" s="632"/>
      <c r="W175" s="632"/>
      <c r="X175" s="632"/>
      <c r="Y175" s="632"/>
      <c r="Z175" s="632"/>
      <c r="AA175" s="632"/>
      <c r="AB175" s="632"/>
      <c r="AC175" s="632"/>
      <c r="AD175" s="632"/>
      <c r="AE175" s="632"/>
      <c r="AF175" s="632"/>
      <c r="AG175" s="632"/>
      <c r="AH175" s="632"/>
      <c r="AI175" s="632"/>
      <c r="AJ175" s="632"/>
      <c r="AK175" s="632"/>
      <c r="AL175" s="632"/>
      <c r="AM175" s="632"/>
      <c r="AN175" s="632"/>
      <c r="AO175" s="633"/>
      <c r="AP175" s="243"/>
      <c r="AQ175" s="243"/>
      <c r="AR175" s="250"/>
      <c r="AS175" s="246"/>
      <c r="AT175" s="251"/>
      <c r="AU175" s="252"/>
      <c r="AV175" s="252"/>
    </row>
    <row r="176" spans="2:48" ht="15.75" x14ac:dyDescent="0.25">
      <c r="B176" s="246"/>
      <c r="C176" s="253"/>
      <c r="D176" s="363"/>
      <c r="E176" s="363"/>
      <c r="F176" s="363"/>
      <c r="G176" s="363"/>
      <c r="H176" s="363"/>
      <c r="I176" s="363"/>
      <c r="J176" s="363"/>
      <c r="K176" s="363"/>
      <c r="L176" s="363"/>
      <c r="M176" s="363"/>
      <c r="N176" s="363"/>
      <c r="O176" s="363"/>
      <c r="P176" s="363"/>
      <c r="Q176" s="363"/>
      <c r="R176" s="363"/>
      <c r="S176" s="363"/>
      <c r="T176" s="363"/>
      <c r="U176" s="363"/>
      <c r="V176" s="363"/>
      <c r="W176" s="363"/>
      <c r="X176" s="363"/>
      <c r="Y176" s="363"/>
      <c r="Z176" s="363"/>
      <c r="AA176" s="363"/>
      <c r="AB176" s="363"/>
      <c r="AC176" s="363"/>
      <c r="AD176" s="363"/>
      <c r="AE176" s="363"/>
      <c r="AF176" s="363"/>
      <c r="AG176" s="363"/>
      <c r="AH176" s="363"/>
      <c r="AI176" s="363"/>
      <c r="AJ176" s="363"/>
      <c r="AK176" s="363"/>
      <c r="AL176" s="363"/>
      <c r="AM176" s="363"/>
      <c r="AN176" s="363"/>
      <c r="AO176" s="254"/>
      <c r="AP176" s="243"/>
      <c r="AQ176" s="243"/>
      <c r="AR176" s="250"/>
      <c r="AS176" s="246"/>
      <c r="AT176" s="251"/>
      <c r="AU176" s="252"/>
      <c r="AV176" s="252"/>
    </row>
    <row r="177" spans="2:48" ht="15.75" x14ac:dyDescent="0.25">
      <c r="B177" s="246"/>
      <c r="C177" s="253"/>
      <c r="D177" s="363"/>
      <c r="E177" s="843" t="s">
        <v>517</v>
      </c>
      <c r="F177" s="844" t="s">
        <v>571</v>
      </c>
      <c r="G177" s="844"/>
      <c r="H177" s="844"/>
      <c r="I177" s="844"/>
      <c r="J177" s="844"/>
      <c r="K177" s="844"/>
      <c r="L177" s="844"/>
      <c r="M177" s="844"/>
      <c r="N177" s="844"/>
      <c r="O177" s="844"/>
      <c r="P177" s="844"/>
      <c r="Q177" s="844"/>
      <c r="R177" s="844"/>
      <c r="S177" s="844"/>
      <c r="T177" s="844"/>
      <c r="U177" s="844"/>
      <c r="V177" s="844"/>
      <c r="W177" s="844"/>
      <c r="X177" s="844"/>
      <c r="Y177" s="844"/>
      <c r="Z177" s="844"/>
      <c r="AA177" s="844"/>
      <c r="AB177" s="844"/>
      <c r="AC177" s="844"/>
      <c r="AD177" s="844"/>
      <c r="AE177" s="844"/>
      <c r="AF177" s="844"/>
      <c r="AG177" s="844"/>
      <c r="AH177" s="844"/>
      <c r="AI177" s="844"/>
      <c r="AJ177" s="844"/>
      <c r="AK177" s="844"/>
      <c r="AL177" s="844"/>
      <c r="AM177" s="844"/>
      <c r="AN177" s="844"/>
      <c r="AO177" s="845"/>
      <c r="AP177" s="243"/>
      <c r="AQ177" s="243"/>
      <c r="AR177" s="250"/>
      <c r="AS177" s="246"/>
      <c r="AT177" s="251"/>
      <c r="AU177" s="252"/>
      <c r="AV177" s="252"/>
    </row>
    <row r="178" spans="2:48" ht="15.75" x14ac:dyDescent="0.25">
      <c r="B178" s="246"/>
      <c r="C178" s="253"/>
      <c r="D178" s="363"/>
      <c r="E178" s="843"/>
      <c r="F178" s="844"/>
      <c r="G178" s="844"/>
      <c r="H178" s="844"/>
      <c r="I178" s="844"/>
      <c r="J178" s="844"/>
      <c r="K178" s="844"/>
      <c r="L178" s="844"/>
      <c r="M178" s="844"/>
      <c r="N178" s="844"/>
      <c r="O178" s="844"/>
      <c r="P178" s="844"/>
      <c r="Q178" s="844"/>
      <c r="R178" s="844"/>
      <c r="S178" s="844"/>
      <c r="T178" s="844"/>
      <c r="U178" s="844"/>
      <c r="V178" s="844"/>
      <c r="W178" s="844"/>
      <c r="X178" s="844"/>
      <c r="Y178" s="844"/>
      <c r="Z178" s="844"/>
      <c r="AA178" s="844"/>
      <c r="AB178" s="844"/>
      <c r="AC178" s="844"/>
      <c r="AD178" s="844"/>
      <c r="AE178" s="844"/>
      <c r="AF178" s="844"/>
      <c r="AG178" s="844"/>
      <c r="AH178" s="844"/>
      <c r="AI178" s="844"/>
      <c r="AJ178" s="844"/>
      <c r="AK178" s="844"/>
      <c r="AL178" s="844"/>
      <c r="AM178" s="844"/>
      <c r="AN178" s="844"/>
      <c r="AO178" s="845"/>
      <c r="AP178" s="243"/>
      <c r="AQ178" s="243"/>
      <c r="AR178" s="250"/>
      <c r="AS178" s="246"/>
      <c r="AT178" s="251"/>
      <c r="AU178" s="252"/>
      <c r="AV178" s="252"/>
    </row>
    <row r="179" spans="2:48" ht="16.5" customHeight="1" x14ac:dyDescent="0.25">
      <c r="B179" s="246"/>
      <c r="C179" s="253"/>
      <c r="D179" s="363"/>
      <c r="E179" s="843"/>
      <c r="F179" s="844"/>
      <c r="G179" s="844"/>
      <c r="H179" s="844"/>
      <c r="I179" s="844"/>
      <c r="J179" s="844"/>
      <c r="K179" s="844"/>
      <c r="L179" s="844"/>
      <c r="M179" s="844"/>
      <c r="N179" s="844"/>
      <c r="O179" s="844"/>
      <c r="P179" s="844"/>
      <c r="Q179" s="844"/>
      <c r="R179" s="844"/>
      <c r="S179" s="844"/>
      <c r="T179" s="844"/>
      <c r="U179" s="844"/>
      <c r="V179" s="844"/>
      <c r="W179" s="844"/>
      <c r="X179" s="844"/>
      <c r="Y179" s="844"/>
      <c r="Z179" s="844"/>
      <c r="AA179" s="844"/>
      <c r="AB179" s="844"/>
      <c r="AC179" s="844"/>
      <c r="AD179" s="844"/>
      <c r="AE179" s="844"/>
      <c r="AF179" s="844"/>
      <c r="AG179" s="844"/>
      <c r="AH179" s="844"/>
      <c r="AI179" s="844"/>
      <c r="AJ179" s="844"/>
      <c r="AK179" s="844"/>
      <c r="AL179" s="844"/>
      <c r="AM179" s="844"/>
      <c r="AN179" s="844"/>
      <c r="AO179" s="845"/>
      <c r="AP179" s="246"/>
      <c r="AQ179" s="246"/>
      <c r="AR179" s="250" t="s">
        <v>518</v>
      </c>
      <c r="AS179" s="246" t="s">
        <v>263</v>
      </c>
      <c r="AT179" s="251"/>
      <c r="AU179" s="252" t="s">
        <v>64</v>
      </c>
      <c r="AV179" s="252"/>
    </row>
    <row r="180" spans="2:48" ht="16.5" customHeight="1" x14ac:dyDescent="0.25">
      <c r="B180" s="246"/>
      <c r="C180" s="253"/>
      <c r="D180" s="363"/>
      <c r="E180" s="364" t="s">
        <v>519</v>
      </c>
      <c r="F180" s="840">
        <v>43012</v>
      </c>
      <c r="G180" s="840"/>
      <c r="H180" s="365" t="s">
        <v>64</v>
      </c>
      <c r="I180" s="367"/>
      <c r="J180" s="367"/>
      <c r="K180" s="368"/>
      <c r="L180" s="363"/>
      <c r="M180" s="363"/>
      <c r="N180" s="363"/>
      <c r="O180" s="363"/>
      <c r="P180" s="363"/>
      <c r="Q180" s="363"/>
      <c r="R180" s="363"/>
      <c r="S180" s="363"/>
      <c r="T180" s="363"/>
      <c r="U180" s="363"/>
      <c r="V180" s="363"/>
      <c r="W180" s="363"/>
      <c r="X180" s="363"/>
      <c r="Y180" s="363"/>
      <c r="Z180" s="363"/>
      <c r="AA180" s="363"/>
      <c r="AB180" s="363"/>
      <c r="AC180" s="363"/>
      <c r="AD180" s="363"/>
      <c r="AE180" s="363"/>
      <c r="AF180" s="363"/>
      <c r="AG180" s="363"/>
      <c r="AH180" s="363"/>
      <c r="AI180" s="363"/>
      <c r="AJ180" s="363"/>
      <c r="AK180" s="363"/>
      <c r="AL180" s="363"/>
      <c r="AM180" s="363"/>
      <c r="AN180" s="363"/>
      <c r="AO180" s="254"/>
      <c r="AP180" s="246"/>
      <c r="AQ180" s="246"/>
      <c r="AR180" s="250" t="s">
        <v>520</v>
      </c>
      <c r="AS180" s="246" t="s">
        <v>263</v>
      </c>
      <c r="AT180" s="251"/>
      <c r="AU180" s="252" t="s">
        <v>64</v>
      </c>
      <c r="AV180" s="252"/>
    </row>
    <row r="181" spans="2:48" ht="16.5" customHeight="1" x14ac:dyDescent="0.25">
      <c r="B181" s="246"/>
      <c r="C181" s="253"/>
      <c r="D181" s="363"/>
      <c r="E181" s="364" t="s">
        <v>521</v>
      </c>
      <c r="F181" s="840">
        <v>6</v>
      </c>
      <c r="G181" s="840"/>
      <c r="H181" s="365" t="s">
        <v>64</v>
      </c>
      <c r="I181" s="367"/>
      <c r="J181" s="367"/>
      <c r="K181" s="368"/>
      <c r="L181" s="363"/>
      <c r="M181" s="363"/>
      <c r="N181" s="363"/>
      <c r="O181" s="363"/>
      <c r="P181" s="363"/>
      <c r="Q181" s="363"/>
      <c r="R181" s="363"/>
      <c r="S181" s="363"/>
      <c r="T181" s="363"/>
      <c r="U181" s="363"/>
      <c r="V181" s="363"/>
      <c r="W181" s="363"/>
      <c r="X181" s="363"/>
      <c r="Y181" s="363"/>
      <c r="Z181" s="363"/>
      <c r="AA181" s="363"/>
      <c r="AB181" s="363"/>
      <c r="AC181" s="369"/>
      <c r="AD181" s="363"/>
      <c r="AE181" s="363"/>
      <c r="AF181" s="363"/>
      <c r="AG181" s="363"/>
      <c r="AH181" s="363"/>
      <c r="AI181" s="363"/>
      <c r="AJ181" s="363"/>
      <c r="AK181" s="363"/>
      <c r="AL181" s="363"/>
      <c r="AM181" s="363"/>
      <c r="AN181" s="363"/>
      <c r="AO181" s="254"/>
      <c r="AP181" s="246"/>
      <c r="AQ181" s="246"/>
      <c r="AR181" s="250" t="s">
        <v>522</v>
      </c>
      <c r="AS181" s="246" t="s">
        <v>263</v>
      </c>
      <c r="AT181" s="251"/>
      <c r="AU181" s="252" t="s">
        <v>64</v>
      </c>
      <c r="AV181" s="252"/>
    </row>
    <row r="182" spans="2:48" ht="16.5" customHeight="1" x14ac:dyDescent="0.25">
      <c r="B182" s="246"/>
      <c r="C182" s="253"/>
      <c r="D182" s="363"/>
      <c r="E182" s="364"/>
      <c r="F182" s="627"/>
      <c r="G182" s="627"/>
      <c r="H182" s="365"/>
      <c r="I182" s="367"/>
      <c r="J182" s="367"/>
      <c r="K182" s="368"/>
      <c r="L182" s="363"/>
      <c r="M182" s="363"/>
      <c r="N182" s="363"/>
      <c r="O182" s="363"/>
      <c r="P182" s="363"/>
      <c r="Q182" s="363"/>
      <c r="R182" s="363"/>
      <c r="S182" s="363"/>
      <c r="T182" s="363"/>
      <c r="U182" s="363"/>
      <c r="V182" s="363"/>
      <c r="W182" s="363"/>
      <c r="X182" s="363"/>
      <c r="Y182" s="363"/>
      <c r="Z182" s="363"/>
      <c r="AA182" s="363"/>
      <c r="AB182" s="363"/>
      <c r="AC182" s="369"/>
      <c r="AD182" s="363"/>
      <c r="AE182" s="363"/>
      <c r="AF182" s="363"/>
      <c r="AG182" s="363"/>
      <c r="AH182" s="363"/>
      <c r="AI182" s="363"/>
      <c r="AJ182" s="363"/>
      <c r="AK182" s="363"/>
      <c r="AL182" s="363"/>
      <c r="AM182" s="363"/>
      <c r="AN182" s="363"/>
      <c r="AO182" s="254"/>
      <c r="AP182" s="246"/>
      <c r="AQ182" s="246"/>
      <c r="AR182" s="250"/>
      <c r="AS182" s="246"/>
      <c r="AT182" s="251"/>
      <c r="AU182" s="252"/>
      <c r="AV182" s="252"/>
    </row>
    <row r="183" spans="2:48" ht="15.75" x14ac:dyDescent="0.25">
      <c r="B183" s="246"/>
      <c r="C183" s="253"/>
      <c r="D183" s="363"/>
      <c r="E183" s="363"/>
      <c r="F183" s="363"/>
      <c r="G183" s="363"/>
      <c r="H183" s="363"/>
      <c r="I183" s="363"/>
      <c r="J183" s="363"/>
      <c r="K183" s="363"/>
      <c r="L183" s="363"/>
      <c r="M183" s="363"/>
      <c r="N183" s="363"/>
      <c r="O183" s="363"/>
      <c r="P183" s="363"/>
      <c r="Q183" s="363"/>
      <c r="R183" s="375" t="s">
        <v>574</v>
      </c>
      <c r="S183" s="374" t="s">
        <v>263</v>
      </c>
      <c r="T183" s="626" t="s">
        <v>577</v>
      </c>
      <c r="U183" s="648" t="s">
        <v>576</v>
      </c>
      <c r="V183" s="370" t="s">
        <v>523</v>
      </c>
      <c r="W183" s="371" t="s">
        <v>263</v>
      </c>
      <c r="X183" s="838">
        <f>X165+X140+X115+X90+X65+X53+X41+X18</f>
        <v>51614.400000000001</v>
      </c>
      <c r="Y183" s="838"/>
      <c r="Z183" s="372" t="s">
        <v>22</v>
      </c>
      <c r="AA183" s="363"/>
      <c r="AB183" s="363"/>
      <c r="AC183" s="363"/>
      <c r="AD183" s="363"/>
      <c r="AE183" s="363"/>
      <c r="AF183" s="363"/>
      <c r="AG183" s="363"/>
      <c r="AH183" s="363"/>
      <c r="AI183" s="363"/>
      <c r="AJ183" s="363"/>
      <c r="AK183" s="363"/>
      <c r="AL183" s="363"/>
      <c r="AM183" s="363"/>
      <c r="AN183" s="363"/>
      <c r="AO183" s="254"/>
      <c r="AP183" s="246"/>
      <c r="AQ183" s="246"/>
      <c r="AR183" s="250"/>
      <c r="AS183" s="246"/>
      <c r="AT183" s="251"/>
      <c r="AU183" s="252"/>
      <c r="AV183" s="252"/>
    </row>
    <row r="184" spans="2:48" ht="15.75" customHeight="1" x14ac:dyDescent="0.25">
      <c r="B184" s="241"/>
      <c r="C184" s="257"/>
      <c r="D184" s="373"/>
      <c r="E184" s="373"/>
      <c r="F184" s="373"/>
      <c r="G184" s="373"/>
      <c r="H184" s="373"/>
      <c r="I184" s="373"/>
      <c r="J184" s="373"/>
      <c r="K184" s="373"/>
      <c r="L184" s="373"/>
      <c r="M184" s="373"/>
      <c r="N184" s="373"/>
      <c r="O184" s="373"/>
      <c r="P184" s="373"/>
      <c r="Q184" s="374"/>
      <c r="R184" s="374"/>
      <c r="S184" s="374"/>
      <c r="T184" s="374"/>
      <c r="U184" s="378"/>
      <c r="V184" s="378"/>
      <c r="W184" s="373"/>
      <c r="X184" s="373"/>
      <c r="Y184" s="373"/>
      <c r="Z184" s="373"/>
      <c r="AA184" s="374"/>
      <c r="AB184" s="374"/>
      <c r="AC184" s="374"/>
      <c r="AD184" s="374"/>
      <c r="AE184" s="378"/>
      <c r="AF184" s="378"/>
      <c r="AG184" s="373"/>
      <c r="AH184" s="373"/>
      <c r="AI184" s="373"/>
      <c r="AJ184" s="373"/>
      <c r="AK184" s="374"/>
      <c r="AL184" s="374"/>
      <c r="AM184" s="374"/>
      <c r="AN184" s="374"/>
      <c r="AO184" s="259"/>
      <c r="AP184" s="246"/>
      <c r="AQ184" s="246"/>
      <c r="AR184" s="260" t="s">
        <v>206</v>
      </c>
      <c r="AS184" s="246" t="s">
        <v>263</v>
      </c>
      <c r="AT184" s="251">
        <v>6</v>
      </c>
      <c r="AU184" s="252" t="s">
        <v>64</v>
      </c>
      <c r="AV184" s="252"/>
    </row>
    <row r="185" spans="2:48" ht="16.350000000000001" customHeight="1" x14ac:dyDescent="0.25">
      <c r="B185" s="241"/>
      <c r="C185" s="257"/>
      <c r="D185" s="373"/>
      <c r="E185" s="375"/>
      <c r="F185" s="373"/>
      <c r="G185" s="375"/>
      <c r="H185" s="373"/>
      <c r="I185" s="373"/>
      <c r="J185" s="373"/>
      <c r="K185" s="373"/>
      <c r="L185" s="373"/>
      <c r="M185" s="373"/>
      <c r="N185" s="373"/>
      <c r="O185" s="373"/>
      <c r="P185" s="373"/>
      <c r="Q185" s="375"/>
      <c r="R185" s="375" t="s">
        <v>572</v>
      </c>
      <c r="S185" s="374" t="s">
        <v>263</v>
      </c>
      <c r="T185" s="626" t="s">
        <v>528</v>
      </c>
      <c r="U185" s="649" t="s">
        <v>576</v>
      </c>
      <c r="V185" s="370" t="s">
        <v>575</v>
      </c>
      <c r="W185" s="371" t="s">
        <v>263</v>
      </c>
      <c r="X185" s="838">
        <f>X169+X144+X119+X94+X69+X57+X45+X22</f>
        <v>363544.08</v>
      </c>
      <c r="Y185" s="838"/>
      <c r="Z185" s="372" t="s">
        <v>22</v>
      </c>
      <c r="AA185" s="375"/>
      <c r="AB185" s="375"/>
      <c r="AC185" s="374"/>
      <c r="AD185" s="374"/>
      <c r="AE185" s="378"/>
      <c r="AF185" s="378"/>
      <c r="AG185" s="373"/>
      <c r="AH185" s="373"/>
      <c r="AI185" s="373"/>
      <c r="AJ185" s="373"/>
      <c r="AK185" s="375"/>
      <c r="AL185" s="375"/>
      <c r="AM185" s="374"/>
      <c r="AN185" s="374"/>
      <c r="AO185" s="259"/>
      <c r="AP185" s="246"/>
      <c r="AQ185" s="246"/>
      <c r="AR185" s="250" t="s">
        <v>525</v>
      </c>
      <c r="AS185" s="246" t="s">
        <v>263</v>
      </c>
      <c r="AT185" s="251">
        <v>0.2</v>
      </c>
      <c r="AU185" s="252" t="s">
        <v>64</v>
      </c>
      <c r="AV185" s="252"/>
    </row>
    <row r="186" spans="2:48" ht="15.75" x14ac:dyDescent="0.25">
      <c r="B186" s="241"/>
      <c r="C186" s="257"/>
      <c r="D186" s="373"/>
      <c r="E186" s="373"/>
      <c r="F186" s="373"/>
      <c r="G186" s="373"/>
      <c r="H186" s="374"/>
      <c r="I186" s="374"/>
      <c r="J186" s="376"/>
      <c r="K186" s="373"/>
      <c r="L186" s="373"/>
      <c r="M186" s="373"/>
      <c r="N186" s="373"/>
      <c r="O186" s="373"/>
      <c r="P186" s="373"/>
      <c r="Q186" s="374"/>
      <c r="R186" s="374"/>
      <c r="S186" s="374"/>
      <c r="T186" s="374"/>
      <c r="U186" s="376"/>
      <c r="V186" s="378"/>
      <c r="W186" s="373"/>
      <c r="X186" s="373"/>
      <c r="Y186" s="373"/>
      <c r="Z186" s="373"/>
      <c r="AA186" s="374"/>
      <c r="AB186" s="374"/>
      <c r="AC186" s="374"/>
      <c r="AD186" s="374"/>
      <c r="AE186" s="376"/>
      <c r="AF186" s="378"/>
      <c r="AG186" s="373"/>
      <c r="AH186" s="373"/>
      <c r="AI186" s="373"/>
      <c r="AJ186" s="373"/>
      <c r="AK186" s="374"/>
      <c r="AL186" s="374"/>
      <c r="AM186" s="374"/>
      <c r="AN186" s="374"/>
      <c r="AO186" s="262"/>
      <c r="AP186" s="246"/>
      <c r="AQ186" s="246"/>
      <c r="AR186" s="263" t="s">
        <v>527</v>
      </c>
      <c r="AS186" s="246" t="s">
        <v>263</v>
      </c>
      <c r="AT186" s="260">
        <v>1.3</v>
      </c>
      <c r="AU186" s="264"/>
      <c r="AV186" s="252"/>
    </row>
    <row r="187" spans="2:48" ht="18.75" customHeight="1" x14ac:dyDescent="0.25">
      <c r="B187" s="241"/>
      <c r="C187" s="257"/>
      <c r="D187" s="373"/>
      <c r="E187" s="373"/>
      <c r="F187" s="373"/>
      <c r="G187" s="373"/>
      <c r="H187" s="373"/>
      <c r="I187" s="373"/>
      <c r="J187" s="373"/>
      <c r="K187" s="373"/>
      <c r="L187" s="373"/>
      <c r="M187" s="373"/>
      <c r="N187" s="373"/>
      <c r="O187" s="373"/>
      <c r="P187" s="373"/>
      <c r="Q187" s="377"/>
      <c r="R187" s="374"/>
      <c r="S187" s="374"/>
      <c r="T187" s="851" t="s">
        <v>270</v>
      </c>
      <c r="U187" s="849" t="s">
        <v>263</v>
      </c>
      <c r="V187" s="361" t="s">
        <v>572</v>
      </c>
      <c r="W187" s="378"/>
      <c r="X187" s="378"/>
      <c r="Y187" s="378"/>
      <c r="Z187" s="378"/>
      <c r="AA187" s="378"/>
      <c r="AB187" s="378"/>
      <c r="AC187" s="378"/>
      <c r="AD187" s="378"/>
      <c r="AE187" s="378"/>
      <c r="AF187" s="378"/>
      <c r="AG187" s="378"/>
      <c r="AH187" s="378"/>
      <c r="AI187" s="378"/>
      <c r="AJ187" s="378"/>
      <c r="AK187" s="378"/>
      <c r="AL187" s="378"/>
      <c r="AM187" s="378"/>
      <c r="AN187" s="378"/>
      <c r="AO187" s="259"/>
      <c r="AP187" s="243"/>
      <c r="AQ187" s="243"/>
      <c r="AR187" s="263"/>
      <c r="AS187" s="246"/>
      <c r="AT187" s="260"/>
      <c r="AU187" s="264"/>
      <c r="AV187" s="252"/>
    </row>
    <row r="188" spans="2:48" ht="15.75" x14ac:dyDescent="0.25">
      <c r="B188" s="241"/>
      <c r="C188" s="257"/>
      <c r="D188" s="373"/>
      <c r="E188" s="373"/>
      <c r="F188" s="373"/>
      <c r="G188" s="625"/>
      <c r="H188" s="368"/>
      <c r="I188" s="368"/>
      <c r="J188" s="368"/>
      <c r="K188" s="368"/>
      <c r="L188" s="380"/>
      <c r="M188" s="373"/>
      <c r="N188" s="373"/>
      <c r="O188" s="373"/>
      <c r="P188" s="373"/>
      <c r="Q188" s="374"/>
      <c r="R188" s="377"/>
      <c r="S188" s="368"/>
      <c r="T188" s="851"/>
      <c r="U188" s="849"/>
      <c r="V188" s="378" t="s">
        <v>574</v>
      </c>
      <c r="W188" s="381"/>
      <c r="X188" s="381"/>
      <c r="Y188" s="381"/>
      <c r="Z188" s="378"/>
      <c r="AA188" s="378"/>
      <c r="AB188" s="378"/>
      <c r="AC188" s="378"/>
      <c r="AD188" s="378"/>
      <c r="AE188" s="378"/>
      <c r="AF188" s="378"/>
      <c r="AG188" s="378"/>
      <c r="AH188" s="378"/>
      <c r="AI188" s="378"/>
      <c r="AJ188" s="378"/>
      <c r="AK188" s="378"/>
      <c r="AL188" s="378"/>
      <c r="AM188" s="378"/>
      <c r="AN188" s="378"/>
      <c r="AO188" s="259"/>
      <c r="AP188" s="243"/>
      <c r="AQ188" s="243"/>
      <c r="AS188" s="246"/>
      <c r="AT188" s="251"/>
      <c r="AU188" s="252"/>
      <c r="AV188" s="252"/>
    </row>
    <row r="189" spans="2:48" ht="15.75" x14ac:dyDescent="0.25">
      <c r="B189" s="241"/>
      <c r="C189" s="265"/>
      <c r="D189" s="374"/>
      <c r="E189" s="382"/>
      <c r="F189" s="383"/>
      <c r="G189" s="384"/>
      <c r="H189" s="625"/>
      <c r="I189" s="374"/>
      <c r="J189" s="382"/>
      <c r="K189" s="383"/>
      <c r="L189" s="383"/>
      <c r="M189" s="377"/>
      <c r="N189" s="373"/>
      <c r="O189" s="382"/>
      <c r="P189" s="373"/>
      <c r="Q189" s="377"/>
      <c r="R189" s="377"/>
      <c r="S189" s="373"/>
      <c r="T189" s="377"/>
      <c r="U189" s="378"/>
      <c r="V189" s="378"/>
      <c r="W189" s="381"/>
      <c r="X189" s="381"/>
      <c r="Y189" s="381"/>
      <c r="Z189" s="378"/>
      <c r="AA189" s="378"/>
      <c r="AB189" s="378"/>
      <c r="AC189" s="378"/>
      <c r="AD189" s="378"/>
      <c r="AE189" s="378"/>
      <c r="AF189" s="378"/>
      <c r="AG189" s="378"/>
      <c r="AH189" s="378"/>
      <c r="AI189" s="378"/>
      <c r="AJ189" s="378"/>
      <c r="AK189" s="378"/>
      <c r="AL189" s="378"/>
      <c r="AM189" s="378"/>
      <c r="AN189" s="378"/>
      <c r="AO189" s="259"/>
      <c r="AP189" s="243"/>
      <c r="AQ189" s="243"/>
      <c r="AR189" s="250" t="s">
        <v>10</v>
      </c>
      <c r="AS189" s="246"/>
      <c r="AT189" s="251"/>
      <c r="AU189" s="266"/>
      <c r="AV189" s="266"/>
    </row>
    <row r="190" spans="2:48" ht="15.75" x14ac:dyDescent="0.25">
      <c r="B190" s="241"/>
      <c r="C190" s="257"/>
      <c r="D190" s="373"/>
      <c r="E190" s="373"/>
      <c r="F190" s="373"/>
      <c r="G190" s="373"/>
      <c r="H190" s="373"/>
      <c r="I190" s="373"/>
      <c r="J190" s="373"/>
      <c r="K190" s="373"/>
      <c r="L190" s="373"/>
      <c r="M190" s="373"/>
      <c r="N190" s="373"/>
      <c r="O190" s="373"/>
      <c r="P190" s="373"/>
      <c r="Q190" s="374"/>
      <c r="R190" s="374"/>
      <c r="S190" s="374"/>
      <c r="T190" s="851" t="s">
        <v>270</v>
      </c>
      <c r="U190" s="849" t="s">
        <v>263</v>
      </c>
      <c r="V190" s="852" t="s">
        <v>572</v>
      </c>
      <c r="W190" s="852"/>
      <c r="X190" s="852"/>
      <c r="Y190" s="852"/>
      <c r="Z190" s="852"/>
      <c r="AA190" s="852"/>
      <c r="AB190" s="852"/>
      <c r="AC190" s="852"/>
      <c r="AD190" s="852"/>
      <c r="AE190" s="852"/>
      <c r="AF190" s="852"/>
      <c r="AG190" s="852"/>
      <c r="AH190" s="852"/>
      <c r="AI190" s="852"/>
      <c r="AJ190" s="852"/>
      <c r="AK190" s="852"/>
      <c r="AL190" s="852"/>
      <c r="AM190" s="852"/>
      <c r="AN190" s="852"/>
      <c r="AO190" s="853"/>
      <c r="AP190" s="243"/>
      <c r="AQ190" s="243"/>
      <c r="AR190" s="250">
        <f>SUM(AT5:AT183)</f>
        <v>43012</v>
      </c>
      <c r="AS190" s="246" t="s">
        <v>64</v>
      </c>
      <c r="AT190" s="260"/>
      <c r="AU190" s="266"/>
      <c r="AV190" s="266">
        <f>[16]Resumo!N22</f>
        <v>0</v>
      </c>
    </row>
    <row r="191" spans="2:48" ht="15.75" x14ac:dyDescent="0.25">
      <c r="B191" s="241"/>
      <c r="C191" s="257"/>
      <c r="D191" s="373"/>
      <c r="E191" s="373"/>
      <c r="F191" s="373"/>
      <c r="G191" s="373"/>
      <c r="H191" s="373"/>
      <c r="I191" s="373"/>
      <c r="J191" s="373"/>
      <c r="K191" s="373"/>
      <c r="L191" s="373"/>
      <c r="M191" s="373"/>
      <c r="N191" s="373"/>
      <c r="O191" s="373"/>
      <c r="P191" s="373"/>
      <c r="Q191" s="374"/>
      <c r="R191" s="374"/>
      <c r="S191" s="374"/>
      <c r="T191" s="851"/>
      <c r="U191" s="849"/>
      <c r="V191" s="854" t="s">
        <v>574</v>
      </c>
      <c r="W191" s="854"/>
      <c r="X191" s="854"/>
      <c r="Y191" s="854"/>
      <c r="Z191" s="854"/>
      <c r="AA191" s="854"/>
      <c r="AB191" s="854"/>
      <c r="AC191" s="854"/>
      <c r="AD191" s="854"/>
      <c r="AE191" s="854"/>
      <c r="AF191" s="854"/>
      <c r="AG191" s="854"/>
      <c r="AH191" s="854"/>
      <c r="AI191" s="854"/>
      <c r="AJ191" s="854"/>
      <c r="AK191" s="854"/>
      <c r="AL191" s="854"/>
      <c r="AM191" s="854"/>
      <c r="AN191" s="854"/>
      <c r="AO191" s="855"/>
      <c r="AP191" s="243"/>
      <c r="AQ191" s="243"/>
      <c r="AR191" s="263"/>
      <c r="AS191" s="246"/>
      <c r="AT191" s="266"/>
      <c r="AU191" s="266"/>
      <c r="AV191" s="266"/>
    </row>
    <row r="192" spans="2:48" ht="15.75" x14ac:dyDescent="0.25">
      <c r="B192" s="241"/>
      <c r="C192" s="257"/>
      <c r="D192" s="373"/>
      <c r="E192" s="373"/>
      <c r="F192" s="839"/>
      <c r="G192" s="839"/>
      <c r="H192" s="839"/>
      <c r="I192" s="839"/>
      <c r="J192" s="839"/>
      <c r="K192" s="373"/>
      <c r="L192" s="373"/>
      <c r="M192" s="373"/>
      <c r="N192" s="373"/>
      <c r="O192" s="373"/>
      <c r="P192" s="373"/>
      <c r="Q192" s="374"/>
      <c r="R192" s="374"/>
      <c r="S192" s="363"/>
      <c r="T192" s="377"/>
      <c r="U192" s="378"/>
      <c r="V192" s="378"/>
      <c r="W192" s="373"/>
      <c r="X192" s="373"/>
      <c r="Y192" s="373"/>
      <c r="Z192" s="378"/>
      <c r="AA192" s="378"/>
      <c r="AB192" s="378"/>
      <c r="AC192" s="378"/>
      <c r="AD192" s="378"/>
      <c r="AE192" s="378"/>
      <c r="AF192" s="378"/>
      <c r="AG192" s="378"/>
      <c r="AH192" s="378"/>
      <c r="AI192" s="378"/>
      <c r="AJ192" s="378"/>
      <c r="AK192" s="378"/>
      <c r="AL192" s="378"/>
      <c r="AM192" s="378"/>
      <c r="AN192" s="378"/>
      <c r="AO192" s="259"/>
      <c r="AP192" s="243"/>
      <c r="AQ192" s="243"/>
      <c r="AR192" s="263"/>
      <c r="AS192" s="246"/>
      <c r="AT192" s="266"/>
      <c r="AU192" s="266"/>
      <c r="AV192" s="266"/>
    </row>
    <row r="193" spans="2:52" ht="15.2" customHeight="1" x14ac:dyDescent="0.25">
      <c r="B193" s="241"/>
      <c r="C193" s="257"/>
      <c r="D193" s="373"/>
      <c r="E193" s="373"/>
      <c r="F193" s="373"/>
      <c r="G193" s="373"/>
      <c r="H193" s="373"/>
      <c r="I193" s="373"/>
      <c r="J193" s="373"/>
      <c r="K193" s="373"/>
      <c r="L193" s="373"/>
      <c r="M193" s="373"/>
      <c r="N193" s="373"/>
      <c r="O193" s="373"/>
      <c r="P193" s="373"/>
      <c r="Q193" s="374"/>
      <c r="R193" s="374"/>
      <c r="S193" s="363"/>
      <c r="T193" s="851" t="s">
        <v>270</v>
      </c>
      <c r="U193" s="849" t="s">
        <v>263</v>
      </c>
      <c r="V193" s="852">
        <f>X185</f>
        <v>363544.08</v>
      </c>
      <c r="W193" s="852"/>
      <c r="X193" s="852"/>
      <c r="Y193" s="852"/>
      <c r="Z193" s="852"/>
      <c r="AA193" s="852"/>
      <c r="AB193" s="852"/>
      <c r="AC193" s="852"/>
      <c r="AD193" s="852"/>
      <c r="AE193" s="852"/>
      <c r="AF193" s="852"/>
      <c r="AG193" s="852"/>
      <c r="AH193" s="852"/>
      <c r="AI193" s="852"/>
      <c r="AJ193" s="852"/>
      <c r="AK193" s="852"/>
      <c r="AL193" s="852"/>
      <c r="AM193" s="852"/>
      <c r="AN193" s="852"/>
      <c r="AO193" s="853"/>
      <c r="AP193" s="243"/>
      <c r="AQ193" s="243"/>
      <c r="AR193" s="263">
        <f>O189+J189+E189</f>
        <v>0</v>
      </c>
      <c r="AS193" s="246"/>
      <c r="AT193" s="266"/>
      <c r="AU193" s="266"/>
      <c r="AV193" s="266"/>
    </row>
    <row r="194" spans="2:52" ht="15.75" x14ac:dyDescent="0.25">
      <c r="B194" s="241"/>
      <c r="C194" s="265"/>
      <c r="D194" s="377"/>
      <c r="E194" s="377"/>
      <c r="F194" s="374"/>
      <c r="G194" s="385"/>
      <c r="H194" s="373"/>
      <c r="I194" s="373"/>
      <c r="J194" s="373"/>
      <c r="K194" s="373"/>
      <c r="L194" s="373"/>
      <c r="M194" s="373"/>
      <c r="N194" s="373"/>
      <c r="O194" s="373"/>
      <c r="P194" s="376"/>
      <c r="Q194" s="376"/>
      <c r="R194" s="376"/>
      <c r="S194" s="373"/>
      <c r="T194" s="851"/>
      <c r="U194" s="849"/>
      <c r="V194" s="854">
        <f>X183</f>
        <v>51614.400000000001</v>
      </c>
      <c r="W194" s="854"/>
      <c r="X194" s="854"/>
      <c r="Y194" s="854"/>
      <c r="Z194" s="854"/>
      <c r="AA194" s="854"/>
      <c r="AB194" s="854"/>
      <c r="AC194" s="854"/>
      <c r="AD194" s="854"/>
      <c r="AE194" s="854"/>
      <c r="AF194" s="854"/>
      <c r="AG194" s="854"/>
      <c r="AH194" s="854"/>
      <c r="AI194" s="854"/>
      <c r="AJ194" s="854"/>
      <c r="AK194" s="854"/>
      <c r="AL194" s="854"/>
      <c r="AM194" s="854"/>
      <c r="AN194" s="854"/>
      <c r="AO194" s="855"/>
      <c r="AP194" s="243"/>
      <c r="AQ194" s="243"/>
      <c r="AR194" s="263">
        <f>F180-AR193</f>
        <v>43012</v>
      </c>
      <c r="AS194" s="246"/>
      <c r="AT194" s="266"/>
      <c r="AU194" s="266"/>
      <c r="AV194" s="266"/>
    </row>
    <row r="195" spans="2:52" ht="15.75" x14ac:dyDescent="0.25">
      <c r="B195" s="241"/>
      <c r="C195" s="265"/>
      <c r="D195" s="377"/>
      <c r="E195" s="377"/>
      <c r="F195" s="374"/>
      <c r="G195" s="385"/>
      <c r="H195" s="373"/>
      <c r="I195" s="373"/>
      <c r="J195" s="373"/>
      <c r="K195" s="373"/>
      <c r="L195" s="373"/>
      <c r="M195" s="373"/>
      <c r="N195" s="373"/>
      <c r="O195" s="373"/>
      <c r="P195" s="373"/>
      <c r="Q195" s="373"/>
      <c r="R195" s="373"/>
      <c r="S195" s="373"/>
      <c r="T195" s="374"/>
      <c r="U195" s="378"/>
      <c r="V195" s="378"/>
      <c r="W195" s="386"/>
      <c r="X195" s="386"/>
      <c r="Y195" s="386"/>
      <c r="Z195" s="368"/>
      <c r="AA195" s="378"/>
      <c r="AB195" s="378"/>
      <c r="AC195" s="378"/>
      <c r="AD195" s="378"/>
      <c r="AE195" s="378"/>
      <c r="AF195" s="378"/>
      <c r="AG195" s="378"/>
      <c r="AH195" s="378"/>
      <c r="AI195" s="378"/>
      <c r="AJ195" s="378"/>
      <c r="AK195" s="378"/>
      <c r="AL195" s="378"/>
      <c r="AM195" s="378"/>
      <c r="AN195" s="378"/>
      <c r="AO195" s="259"/>
      <c r="AP195" s="243"/>
      <c r="AQ195" s="243"/>
      <c r="AR195" s="263"/>
      <c r="AS195" s="246"/>
      <c r="AT195" s="266"/>
      <c r="AU195" s="266"/>
      <c r="AV195" s="266"/>
    </row>
    <row r="196" spans="2:52" ht="15.75" customHeight="1" x14ac:dyDescent="0.25">
      <c r="B196" s="241"/>
      <c r="C196" s="265"/>
      <c r="D196" s="377"/>
      <c r="E196" s="377"/>
      <c r="F196" s="374"/>
      <c r="G196" s="841"/>
      <c r="H196" s="841"/>
      <c r="I196" s="383"/>
      <c r="J196" s="376"/>
      <c r="K196" s="378"/>
      <c r="L196" s="378"/>
      <c r="M196" s="378"/>
      <c r="N196" s="387"/>
      <c r="O196" s="388"/>
      <c r="P196" s="388"/>
      <c r="Q196" s="387"/>
      <c r="R196" s="374"/>
      <c r="S196" s="373"/>
      <c r="T196" s="650" t="s">
        <v>270</v>
      </c>
      <c r="U196" s="651" t="s">
        <v>263</v>
      </c>
      <c r="V196" s="652">
        <f>ROUND(X185/X183,2)</f>
        <v>7.04</v>
      </c>
      <c r="W196" s="653" t="s">
        <v>47</v>
      </c>
      <c r="X196" s="393"/>
      <c r="Y196" s="393"/>
      <c r="Z196" s="393"/>
      <c r="AA196" s="393"/>
      <c r="AB196" s="393"/>
      <c r="AC196" s="393"/>
      <c r="AD196" s="393"/>
      <c r="AE196" s="393"/>
      <c r="AF196" s="393"/>
      <c r="AG196" s="393"/>
      <c r="AH196" s="393"/>
      <c r="AI196" s="393"/>
      <c r="AJ196" s="393"/>
      <c r="AK196" s="393"/>
      <c r="AL196" s="393"/>
      <c r="AM196" s="393"/>
      <c r="AN196" s="393"/>
      <c r="AO196" s="259"/>
      <c r="AP196" s="243"/>
      <c r="AQ196" s="243"/>
      <c r="AR196" s="263"/>
      <c r="AS196" s="246"/>
      <c r="AT196" s="266"/>
      <c r="AU196" s="266"/>
      <c r="AV196" s="266"/>
    </row>
    <row r="197" spans="2:52" ht="15.75" customHeight="1" thickBot="1" x14ac:dyDescent="0.3">
      <c r="B197" s="241"/>
      <c r="C197" s="269"/>
      <c r="D197" s="270"/>
      <c r="E197" s="270"/>
      <c r="F197" s="279"/>
      <c r="G197" s="850"/>
      <c r="H197" s="850"/>
      <c r="I197" s="271"/>
      <c r="J197" s="271"/>
      <c r="K197" s="272"/>
      <c r="L197" s="272"/>
      <c r="M197" s="272"/>
      <c r="N197" s="271"/>
      <c r="O197" s="270"/>
      <c r="P197" s="270"/>
      <c r="Q197" s="273"/>
      <c r="R197" s="274"/>
      <c r="S197" s="275"/>
      <c r="T197" s="275"/>
      <c r="U197" s="275"/>
      <c r="V197" s="275"/>
      <c r="W197" s="276"/>
      <c r="X197" s="274"/>
      <c r="Y197" s="274"/>
      <c r="Z197" s="274"/>
      <c r="AA197" s="277"/>
      <c r="AB197" s="278"/>
      <c r="AC197" s="278"/>
      <c r="AD197" s="278"/>
      <c r="AE197" s="270"/>
      <c r="AF197" s="279"/>
      <c r="AG197" s="857"/>
      <c r="AH197" s="857"/>
      <c r="AI197" s="271"/>
      <c r="AJ197" s="278"/>
      <c r="AK197" s="278"/>
      <c r="AL197" s="278"/>
      <c r="AM197" s="278"/>
      <c r="AN197" s="278"/>
      <c r="AO197" s="280"/>
      <c r="AP197" s="243"/>
      <c r="AQ197" s="243"/>
      <c r="AR197" s="263">
        <f>AT5*AT184*AT185+4</f>
        <v>51618.400000000001</v>
      </c>
      <c r="AS197" s="246"/>
      <c r="AT197" s="266">
        <f>AR197*AT186</f>
        <v>67103.92</v>
      </c>
      <c r="AU197" s="266"/>
      <c r="AV197" s="266"/>
    </row>
    <row r="198" spans="2:52" ht="15.75" x14ac:dyDescent="0.25">
      <c r="B198" s="241"/>
      <c r="C198" s="281"/>
      <c r="D198" s="282"/>
      <c r="E198" s="282"/>
      <c r="F198" s="282"/>
      <c r="G198" s="282"/>
      <c r="H198" s="282"/>
      <c r="I198" s="282"/>
      <c r="J198" s="282"/>
      <c r="K198" s="282"/>
      <c r="L198" s="282"/>
      <c r="M198" s="282"/>
      <c r="N198" s="282"/>
      <c r="O198" s="282"/>
      <c r="P198" s="282"/>
      <c r="Q198" s="283"/>
      <c r="R198" s="283"/>
      <c r="S198" s="282"/>
      <c r="T198" s="282"/>
      <c r="U198" s="282"/>
      <c r="V198" s="282"/>
      <c r="W198" s="283"/>
      <c r="X198" s="284"/>
      <c r="Y198" s="285"/>
      <c r="Z198" s="285"/>
      <c r="AA198" s="285"/>
      <c r="AB198" s="285"/>
      <c r="AC198" s="285"/>
      <c r="AD198" s="285"/>
      <c r="AE198" s="286"/>
      <c r="AF198" s="287"/>
      <c r="AG198" s="858"/>
      <c r="AH198" s="858"/>
      <c r="AI198" s="288"/>
      <c r="AJ198" s="285"/>
      <c r="AK198" s="285"/>
      <c r="AL198" s="285"/>
      <c r="AM198" s="285"/>
      <c r="AN198" s="285"/>
      <c r="AO198" s="289"/>
      <c r="AP198" s="243"/>
      <c r="AQ198" s="290"/>
      <c r="AR198" s="263"/>
      <c r="AS198" s="246"/>
      <c r="AT198" s="266"/>
      <c r="AU198" s="266"/>
      <c r="AV198" s="267"/>
    </row>
    <row r="199" spans="2:52" ht="16.350000000000001" customHeight="1" x14ac:dyDescent="0.25">
      <c r="B199" s="241"/>
      <c r="C199" s="257"/>
      <c r="D199" s="373"/>
      <c r="E199" s="377"/>
      <c r="F199" s="374"/>
      <c r="G199" s="385"/>
      <c r="H199" s="373"/>
      <c r="I199" s="373"/>
      <c r="J199" s="373"/>
      <c r="K199" s="373"/>
      <c r="L199" s="373"/>
      <c r="M199" s="373"/>
      <c r="N199" s="373"/>
      <c r="O199" s="373"/>
      <c r="P199" s="376"/>
      <c r="Q199" s="374"/>
      <c r="R199" s="374"/>
      <c r="S199" s="377"/>
      <c r="T199" s="373"/>
      <c r="U199" s="387"/>
      <c r="V199" s="373"/>
      <c r="W199" s="377"/>
      <c r="X199" s="377"/>
      <c r="Y199" s="373"/>
      <c r="Z199" s="387"/>
      <c r="AA199" s="373"/>
      <c r="AB199" s="368"/>
      <c r="AC199" s="368"/>
      <c r="AD199" s="368"/>
      <c r="AE199" s="397"/>
      <c r="AF199" s="375"/>
      <c r="AG199" s="859"/>
      <c r="AH199" s="859"/>
      <c r="AI199" s="398"/>
      <c r="AJ199" s="368"/>
      <c r="AK199" s="368"/>
      <c r="AL199" s="368"/>
      <c r="AM199" s="368"/>
      <c r="AN199" s="368"/>
      <c r="AO199" s="291"/>
      <c r="AP199" s="243"/>
      <c r="AQ199" s="243"/>
      <c r="AR199" s="263"/>
      <c r="AS199" s="246"/>
      <c r="AT199" s="266"/>
      <c r="AU199" s="266"/>
      <c r="AV199" s="266"/>
    </row>
    <row r="200" spans="2:52" ht="15.75" x14ac:dyDescent="0.25">
      <c r="B200" s="241"/>
      <c r="C200" s="265"/>
      <c r="D200" s="377"/>
      <c r="E200" s="377"/>
      <c r="F200" s="374"/>
      <c r="G200" s="385"/>
      <c r="H200" s="373"/>
      <c r="I200" s="373"/>
      <c r="J200" s="373"/>
      <c r="K200" s="373"/>
      <c r="L200" s="373"/>
      <c r="M200" s="373"/>
      <c r="N200" s="373"/>
      <c r="O200" s="373"/>
      <c r="P200" s="373"/>
      <c r="Q200" s="373"/>
      <c r="R200" s="373"/>
      <c r="S200" s="373"/>
      <c r="T200" s="368"/>
      <c r="U200" s="368"/>
      <c r="V200" s="368"/>
      <c r="W200" s="368"/>
      <c r="X200" s="368"/>
      <c r="Y200" s="368"/>
      <c r="Z200" s="368"/>
      <c r="AA200" s="368"/>
      <c r="AB200" s="368"/>
      <c r="AC200" s="368"/>
      <c r="AD200" s="368"/>
      <c r="AE200" s="368"/>
      <c r="AF200" s="368"/>
      <c r="AG200" s="368"/>
      <c r="AH200" s="368"/>
      <c r="AI200" s="368"/>
      <c r="AJ200" s="368"/>
      <c r="AK200" s="368"/>
      <c r="AL200" s="368"/>
      <c r="AM200" s="368"/>
      <c r="AN200" s="368"/>
      <c r="AO200" s="291"/>
      <c r="AP200" s="243"/>
      <c r="AQ200" s="243"/>
      <c r="AR200" s="263"/>
      <c r="AS200" s="246"/>
      <c r="AT200" s="266"/>
      <c r="AU200" s="266"/>
      <c r="AV200" s="266"/>
    </row>
    <row r="201" spans="2:52" ht="15.75" customHeight="1" x14ac:dyDescent="0.25">
      <c r="B201" s="241"/>
      <c r="C201" s="265"/>
      <c r="D201" s="377"/>
      <c r="E201" s="377"/>
      <c r="F201" s="374"/>
      <c r="G201" s="841"/>
      <c r="H201" s="841"/>
      <c r="I201" s="383"/>
      <c r="J201" s="376"/>
      <c r="K201" s="378"/>
      <c r="L201" s="378"/>
      <c r="M201" s="378"/>
      <c r="N201" s="387"/>
      <c r="O201" s="388"/>
      <c r="P201" s="388"/>
      <c r="Q201" s="373"/>
      <c r="R201" s="373"/>
      <c r="S201" s="373"/>
      <c r="T201" s="368"/>
      <c r="U201" s="368"/>
      <c r="V201" s="368"/>
      <c r="W201" s="368"/>
      <c r="X201" s="368"/>
      <c r="Y201" s="368"/>
      <c r="Z201" s="368"/>
      <c r="AA201" s="368"/>
      <c r="AB201" s="368"/>
      <c r="AC201" s="368"/>
      <c r="AD201" s="368"/>
      <c r="AE201" s="368"/>
      <c r="AF201" s="368"/>
      <c r="AG201" s="368"/>
      <c r="AH201" s="368"/>
      <c r="AI201" s="368"/>
      <c r="AJ201" s="368"/>
      <c r="AK201" s="368"/>
      <c r="AL201" s="368"/>
      <c r="AM201" s="368"/>
      <c r="AN201" s="368"/>
      <c r="AO201" s="291"/>
      <c r="AP201" s="290"/>
      <c r="AQ201" s="243"/>
      <c r="AR201" s="263">
        <f>AT197*V196</f>
        <v>472411.5968</v>
      </c>
      <c r="AS201" s="246"/>
      <c r="AT201" s="266"/>
      <c r="AU201" s="266"/>
      <c r="AV201" s="266"/>
    </row>
    <row r="202" spans="2:52" ht="15.75" customHeight="1" x14ac:dyDescent="0.25">
      <c r="B202" s="241"/>
      <c r="C202" s="265"/>
      <c r="D202" s="377"/>
      <c r="E202" s="397"/>
      <c r="F202" s="375"/>
      <c r="G202" s="848"/>
      <c r="H202" s="848"/>
      <c r="I202" s="398"/>
      <c r="J202" s="398"/>
      <c r="K202" s="378"/>
      <c r="L202" s="378"/>
      <c r="M202" s="378"/>
      <c r="N202" s="398"/>
      <c r="O202" s="397"/>
      <c r="P202" s="397"/>
      <c r="Q202" s="387"/>
      <c r="R202" s="374"/>
      <c r="S202" s="374"/>
      <c r="T202" s="368"/>
      <c r="U202" s="368"/>
      <c r="V202" s="368"/>
      <c r="W202" s="368"/>
      <c r="X202" s="368"/>
      <c r="Y202" s="368"/>
      <c r="Z202" s="368"/>
      <c r="AA202" s="368"/>
      <c r="AB202" s="368"/>
      <c r="AC202" s="368"/>
      <c r="AD202" s="368"/>
      <c r="AE202" s="368"/>
      <c r="AF202" s="368"/>
      <c r="AG202" s="368"/>
      <c r="AH202" s="368"/>
      <c r="AI202" s="368"/>
      <c r="AJ202" s="368"/>
      <c r="AK202" s="368"/>
      <c r="AL202" s="368"/>
      <c r="AM202" s="368"/>
      <c r="AN202" s="368"/>
      <c r="AO202" s="291"/>
      <c r="AP202" s="243"/>
      <c r="AQ202" s="268"/>
      <c r="AR202" s="263"/>
      <c r="AS202" s="246"/>
      <c r="AT202" s="266"/>
      <c r="AU202" s="266"/>
      <c r="AV202" s="266"/>
    </row>
    <row r="203" spans="2:52" ht="15.75" x14ac:dyDescent="0.25">
      <c r="B203" s="241"/>
      <c r="C203" s="292"/>
      <c r="D203" s="399"/>
      <c r="E203" s="397"/>
      <c r="F203" s="397"/>
      <c r="G203" s="397"/>
      <c r="H203" s="375"/>
      <c r="I203" s="375"/>
      <c r="J203" s="375"/>
      <c r="K203" s="375"/>
      <c r="L203" s="375"/>
      <c r="M203" s="398"/>
      <c r="N203" s="398"/>
      <c r="O203" s="397"/>
      <c r="P203" s="397"/>
      <c r="Q203" s="399"/>
      <c r="R203" s="374"/>
      <c r="S203" s="374"/>
      <c r="T203" s="368"/>
      <c r="U203" s="368"/>
      <c r="V203" s="368"/>
      <c r="W203" s="368"/>
      <c r="X203" s="368"/>
      <c r="Y203" s="368"/>
      <c r="Z203" s="368"/>
      <c r="AA203" s="368"/>
      <c r="AB203" s="368"/>
      <c r="AC203" s="368"/>
      <c r="AD203" s="368"/>
      <c r="AE203" s="368"/>
      <c r="AF203" s="368"/>
      <c r="AG203" s="368"/>
      <c r="AH203" s="368"/>
      <c r="AI203" s="368"/>
      <c r="AJ203" s="368"/>
      <c r="AK203" s="368"/>
      <c r="AL203" s="368"/>
      <c r="AM203" s="368"/>
      <c r="AN203" s="368"/>
      <c r="AO203" s="291"/>
      <c r="AP203" s="243"/>
      <c r="AQ203" s="243"/>
      <c r="AR203" s="263"/>
      <c r="AS203" s="246"/>
      <c r="AT203" s="266"/>
      <c r="AU203" s="266"/>
      <c r="AV203" s="266"/>
    </row>
    <row r="204" spans="2:52" ht="15.75" customHeight="1" x14ac:dyDescent="0.25">
      <c r="B204" s="242"/>
      <c r="C204" s="257"/>
      <c r="D204" s="373"/>
      <c r="E204" s="377"/>
      <c r="F204" s="374"/>
      <c r="G204" s="385"/>
      <c r="H204" s="373"/>
      <c r="I204" s="373"/>
      <c r="J204" s="373"/>
      <c r="K204" s="373"/>
      <c r="L204" s="373"/>
      <c r="M204" s="373"/>
      <c r="N204" s="373"/>
      <c r="O204" s="373"/>
      <c r="P204" s="397"/>
      <c r="Q204" s="387"/>
      <c r="R204" s="373"/>
      <c r="S204" s="373"/>
      <c r="T204" s="374"/>
      <c r="U204" s="378"/>
      <c r="V204" s="378"/>
      <c r="W204" s="373"/>
      <c r="X204" s="373"/>
      <c r="Y204" s="373"/>
      <c r="Z204" s="373"/>
      <c r="AA204" s="373"/>
      <c r="AB204" s="373"/>
      <c r="AC204" s="373"/>
      <c r="AD204" s="373"/>
      <c r="AE204" s="373"/>
      <c r="AF204" s="373"/>
      <c r="AG204" s="373"/>
      <c r="AH204" s="373"/>
      <c r="AI204" s="373"/>
      <c r="AJ204" s="373"/>
      <c r="AK204" s="373"/>
      <c r="AL204" s="373"/>
      <c r="AM204" s="373"/>
      <c r="AN204" s="373"/>
      <c r="AO204" s="293"/>
      <c r="AP204" s="242"/>
      <c r="AQ204" s="242"/>
      <c r="AR204" s="263"/>
      <c r="AS204" s="246"/>
      <c r="AT204" s="242"/>
      <c r="AZ204" s="242"/>
    </row>
    <row r="205" spans="2:52" ht="15.75" x14ac:dyDescent="0.25">
      <c r="B205" s="242"/>
      <c r="C205" s="257"/>
      <c r="D205" s="368"/>
      <c r="E205" s="377"/>
      <c r="F205" s="374"/>
      <c r="G205" s="385"/>
      <c r="H205" s="373"/>
      <c r="I205" s="373"/>
      <c r="J205" s="373"/>
      <c r="K205" s="373"/>
      <c r="L205" s="373"/>
      <c r="M205" s="373"/>
      <c r="N205" s="373"/>
      <c r="O205" s="373"/>
      <c r="P205" s="373"/>
      <c r="Q205" s="373"/>
      <c r="R205" s="373"/>
      <c r="S205" s="373"/>
      <c r="T205" s="374"/>
      <c r="U205" s="378"/>
      <c r="V205" s="378"/>
      <c r="W205" s="373"/>
      <c r="X205" s="373"/>
      <c r="Y205" s="373"/>
      <c r="Z205" s="373"/>
      <c r="AA205" s="373"/>
      <c r="AB205" s="373"/>
      <c r="AC205" s="373"/>
      <c r="AD205" s="373"/>
      <c r="AE205" s="373"/>
      <c r="AF205" s="373"/>
      <c r="AG205" s="373"/>
      <c r="AH205" s="373"/>
      <c r="AI205" s="373"/>
      <c r="AJ205" s="373"/>
      <c r="AK205" s="373"/>
      <c r="AL205" s="373"/>
      <c r="AM205" s="373"/>
      <c r="AN205" s="373"/>
      <c r="AO205" s="293"/>
      <c r="AP205" s="242"/>
      <c r="AQ205" s="242"/>
      <c r="AT205" s="242"/>
      <c r="AZ205" s="242"/>
    </row>
    <row r="206" spans="2:52" ht="15.75" customHeight="1" x14ac:dyDescent="0.25">
      <c r="B206" s="242"/>
      <c r="C206" s="257"/>
      <c r="D206" s="368"/>
      <c r="E206" s="377"/>
      <c r="F206" s="374"/>
      <c r="G206" s="841"/>
      <c r="H206" s="841"/>
      <c r="I206" s="383"/>
      <c r="J206" s="376"/>
      <c r="K206" s="378"/>
      <c r="L206" s="378"/>
      <c r="M206" s="378"/>
      <c r="N206" s="387"/>
      <c r="O206" s="388"/>
      <c r="P206" s="373"/>
      <c r="Q206" s="373"/>
      <c r="R206" s="373"/>
      <c r="S206" s="373"/>
      <c r="T206" s="373"/>
      <c r="U206" s="373"/>
      <c r="V206" s="373"/>
      <c r="W206" s="373"/>
      <c r="X206" s="373"/>
      <c r="Y206" s="373"/>
      <c r="Z206" s="373"/>
      <c r="AA206" s="373"/>
      <c r="AB206" s="373"/>
      <c r="AC206" s="373"/>
      <c r="AD206" s="373"/>
      <c r="AE206" s="373"/>
      <c r="AF206" s="373"/>
      <c r="AG206" s="373"/>
      <c r="AH206" s="373"/>
      <c r="AI206" s="373"/>
      <c r="AJ206" s="373"/>
      <c r="AK206" s="373"/>
      <c r="AL206" s="373"/>
      <c r="AM206" s="373"/>
      <c r="AN206" s="373"/>
      <c r="AO206" s="293"/>
      <c r="AP206" s="242"/>
      <c r="AQ206" s="242"/>
      <c r="AT206" s="242"/>
      <c r="AU206" s="294"/>
      <c r="AV206" s="295"/>
      <c r="AW206" s="856"/>
      <c r="AX206" s="856"/>
      <c r="AY206" s="296"/>
      <c r="AZ206" s="242"/>
    </row>
    <row r="207" spans="2:52" ht="15.75" customHeight="1" x14ac:dyDescent="0.25">
      <c r="B207" s="242"/>
      <c r="C207" s="257"/>
      <c r="D207" s="368"/>
      <c r="E207" s="397"/>
      <c r="F207" s="375"/>
      <c r="G207" s="848"/>
      <c r="H207" s="848"/>
      <c r="I207" s="398"/>
      <c r="J207" s="398"/>
      <c r="K207" s="378"/>
      <c r="L207" s="378"/>
      <c r="M207" s="378"/>
      <c r="N207" s="398"/>
      <c r="O207" s="397"/>
      <c r="P207" s="373"/>
      <c r="Q207" s="373"/>
      <c r="R207" s="373"/>
      <c r="S207" s="373"/>
      <c r="T207" s="374"/>
      <c r="U207" s="378"/>
      <c r="V207" s="378"/>
      <c r="W207" s="378"/>
      <c r="X207" s="378"/>
      <c r="Y207" s="378"/>
      <c r="Z207" s="378"/>
      <c r="AA207" s="378"/>
      <c r="AB207" s="378"/>
      <c r="AC207" s="378"/>
      <c r="AD207" s="378"/>
      <c r="AE207" s="378"/>
      <c r="AF207" s="378"/>
      <c r="AG207" s="378"/>
      <c r="AH207" s="378"/>
      <c r="AI207" s="378"/>
      <c r="AJ207" s="378"/>
      <c r="AK207" s="378"/>
      <c r="AL207" s="378"/>
      <c r="AM207" s="378"/>
      <c r="AN207" s="378"/>
      <c r="AO207" s="259"/>
      <c r="AP207" s="242"/>
      <c r="AQ207" s="242"/>
      <c r="AT207" s="242"/>
      <c r="AU207" s="242"/>
      <c r="AV207" s="242"/>
      <c r="AW207" s="242"/>
      <c r="AX207" s="242"/>
      <c r="AY207" s="242"/>
      <c r="AZ207" s="242"/>
    </row>
    <row r="208" spans="2:52" ht="15.75" customHeight="1" x14ac:dyDescent="0.25">
      <c r="B208" s="242"/>
      <c r="C208" s="257"/>
      <c r="D208" s="368"/>
      <c r="E208" s="373"/>
      <c r="F208" s="373"/>
      <c r="G208" s="373"/>
      <c r="H208" s="373"/>
      <c r="I208" s="373"/>
      <c r="J208" s="373"/>
      <c r="K208" s="373"/>
      <c r="L208" s="373"/>
      <c r="M208" s="373"/>
      <c r="N208" s="373"/>
      <c r="O208" s="373"/>
      <c r="P208" s="373"/>
      <c r="Q208" s="373"/>
      <c r="R208" s="373"/>
      <c r="S208" s="373"/>
      <c r="T208" s="368"/>
      <c r="U208" s="368"/>
      <c r="V208" s="368"/>
      <c r="W208" s="368"/>
      <c r="X208" s="368"/>
      <c r="Y208" s="368"/>
      <c r="Z208" s="368"/>
      <c r="AA208" s="368"/>
      <c r="AB208" s="368"/>
      <c r="AC208" s="368"/>
      <c r="AD208" s="368"/>
      <c r="AE208" s="368"/>
      <c r="AF208" s="368"/>
      <c r="AG208" s="368"/>
      <c r="AH208" s="368"/>
      <c r="AI208" s="368"/>
      <c r="AJ208" s="368"/>
      <c r="AK208" s="368"/>
      <c r="AL208" s="368"/>
      <c r="AM208" s="368"/>
      <c r="AN208" s="368"/>
      <c r="AO208" s="291"/>
      <c r="AP208" s="242"/>
      <c r="AQ208" s="242"/>
    </row>
    <row r="209" spans="2:43" ht="15.75" x14ac:dyDescent="0.25">
      <c r="B209" s="242"/>
      <c r="C209" s="257"/>
      <c r="D209" s="368"/>
      <c r="E209" s="377"/>
      <c r="F209" s="374"/>
      <c r="G209" s="385"/>
      <c r="H209" s="373"/>
      <c r="I209" s="373"/>
      <c r="J209" s="373"/>
      <c r="K209" s="373"/>
      <c r="L209" s="373"/>
      <c r="M209" s="373"/>
      <c r="N209" s="373"/>
      <c r="O209" s="373"/>
      <c r="P209" s="373"/>
      <c r="Q209" s="373"/>
      <c r="R209" s="373"/>
      <c r="S209" s="373"/>
      <c r="T209" s="368"/>
      <c r="U209" s="368"/>
      <c r="V209" s="368"/>
      <c r="W209" s="368"/>
      <c r="X209" s="368"/>
      <c r="Y209" s="368"/>
      <c r="Z209" s="368"/>
      <c r="AA209" s="368"/>
      <c r="AB209" s="368"/>
      <c r="AC209" s="368"/>
      <c r="AD209" s="368"/>
      <c r="AE209" s="368"/>
      <c r="AF209" s="368"/>
      <c r="AG209" s="368"/>
      <c r="AH209" s="368"/>
      <c r="AI209" s="368"/>
      <c r="AJ209" s="368"/>
      <c r="AK209" s="368"/>
      <c r="AL209" s="368"/>
      <c r="AM209" s="368"/>
      <c r="AN209" s="368"/>
      <c r="AO209" s="291"/>
      <c r="AP209" s="242"/>
      <c r="AQ209" s="242"/>
    </row>
    <row r="210" spans="2:43" ht="15.75" x14ac:dyDescent="0.25">
      <c r="C210" s="297"/>
      <c r="D210" s="368"/>
      <c r="E210" s="377"/>
      <c r="F210" s="374"/>
      <c r="G210" s="385"/>
      <c r="H210" s="373"/>
      <c r="I210" s="373"/>
      <c r="J210" s="373"/>
      <c r="K210" s="373"/>
      <c r="L210" s="373"/>
      <c r="M210" s="373"/>
      <c r="N210" s="373"/>
      <c r="O210" s="373"/>
      <c r="P210" s="368"/>
      <c r="Q210" s="368"/>
      <c r="R210" s="368"/>
      <c r="S210" s="368"/>
      <c r="T210" s="368"/>
      <c r="U210" s="368"/>
      <c r="V210" s="368"/>
      <c r="W210" s="368"/>
      <c r="X210" s="368"/>
      <c r="Y210" s="368"/>
      <c r="Z210" s="368"/>
      <c r="AA210" s="368"/>
      <c r="AB210" s="368"/>
      <c r="AC210" s="368"/>
      <c r="AD210" s="368"/>
      <c r="AE210" s="368"/>
      <c r="AF210" s="368"/>
      <c r="AG210" s="368"/>
      <c r="AH210" s="368"/>
      <c r="AI210" s="368"/>
      <c r="AJ210" s="368"/>
      <c r="AK210" s="368"/>
      <c r="AL210" s="368"/>
      <c r="AM210" s="368"/>
      <c r="AN210" s="368"/>
      <c r="AO210" s="291"/>
    </row>
    <row r="211" spans="2:43" ht="15.75" x14ac:dyDescent="0.25">
      <c r="C211" s="297"/>
      <c r="D211" s="368"/>
      <c r="E211" s="377"/>
      <c r="F211" s="374"/>
      <c r="G211" s="841"/>
      <c r="H211" s="841"/>
      <c r="I211" s="383"/>
      <c r="J211" s="376"/>
      <c r="K211" s="378"/>
      <c r="L211" s="378"/>
      <c r="M211" s="378"/>
      <c r="N211" s="387"/>
      <c r="O211" s="388"/>
      <c r="P211" s="368"/>
      <c r="Q211" s="368"/>
      <c r="R211" s="368"/>
      <c r="S211" s="368"/>
      <c r="T211" s="368"/>
      <c r="U211" s="368"/>
      <c r="V211" s="368"/>
      <c r="W211" s="368"/>
      <c r="X211" s="368"/>
      <c r="Y211" s="368"/>
      <c r="Z211" s="368"/>
      <c r="AA211" s="368"/>
      <c r="AB211" s="368"/>
      <c r="AC211" s="368"/>
      <c r="AD211" s="368"/>
      <c r="AE211" s="368"/>
      <c r="AF211" s="368"/>
      <c r="AG211" s="368"/>
      <c r="AH211" s="368"/>
      <c r="AI211" s="368"/>
      <c r="AJ211" s="368"/>
      <c r="AK211" s="368"/>
      <c r="AL211" s="368"/>
      <c r="AM211" s="368"/>
      <c r="AN211" s="368"/>
      <c r="AO211" s="291"/>
    </row>
    <row r="212" spans="2:43" ht="15.75" x14ac:dyDescent="0.25">
      <c r="C212" s="297"/>
      <c r="D212" s="368"/>
      <c r="E212" s="397"/>
      <c r="F212" s="375"/>
      <c r="G212" s="848"/>
      <c r="H212" s="848"/>
      <c r="I212" s="398"/>
      <c r="J212" s="398"/>
      <c r="K212" s="378"/>
      <c r="L212" s="378"/>
      <c r="M212" s="378"/>
      <c r="N212" s="398"/>
      <c r="O212" s="397"/>
      <c r="P212" s="368"/>
      <c r="Q212" s="368"/>
      <c r="R212" s="368"/>
      <c r="S212" s="368"/>
      <c r="T212" s="368"/>
      <c r="U212" s="368"/>
      <c r="V212" s="368"/>
      <c r="W212" s="368"/>
      <c r="X212" s="368"/>
      <c r="Y212" s="368"/>
      <c r="Z212" s="368"/>
      <c r="AA212" s="368"/>
      <c r="AB212" s="368"/>
      <c r="AC212" s="368"/>
      <c r="AD212" s="368"/>
      <c r="AE212" s="368"/>
      <c r="AF212" s="368"/>
      <c r="AG212" s="368"/>
      <c r="AH212" s="368"/>
      <c r="AI212" s="368"/>
      <c r="AJ212" s="368"/>
      <c r="AK212" s="368"/>
      <c r="AL212" s="368"/>
      <c r="AM212" s="368"/>
      <c r="AN212" s="368"/>
      <c r="AO212" s="291"/>
    </row>
    <row r="213" spans="2:43" ht="15.75" x14ac:dyDescent="0.25">
      <c r="C213" s="297"/>
      <c r="D213" s="368"/>
      <c r="E213" s="397"/>
      <c r="F213" s="397"/>
      <c r="G213" s="397"/>
      <c r="H213" s="375"/>
      <c r="I213" s="375"/>
      <c r="J213" s="375"/>
      <c r="K213" s="375"/>
      <c r="L213" s="375"/>
      <c r="M213" s="398"/>
      <c r="N213" s="398"/>
      <c r="O213" s="397"/>
      <c r="P213" s="368"/>
      <c r="Q213" s="368"/>
      <c r="R213" s="368"/>
      <c r="S213" s="368"/>
      <c r="T213" s="368"/>
      <c r="U213" s="368"/>
      <c r="V213" s="368"/>
      <c r="W213" s="368"/>
      <c r="X213" s="368"/>
      <c r="Y213" s="368"/>
      <c r="Z213" s="368"/>
      <c r="AA213" s="368"/>
      <c r="AB213" s="368"/>
      <c r="AC213" s="368"/>
      <c r="AD213" s="368"/>
      <c r="AE213" s="368"/>
      <c r="AF213" s="368"/>
      <c r="AG213" s="368"/>
      <c r="AH213" s="368"/>
      <c r="AI213" s="368"/>
      <c r="AJ213" s="368"/>
      <c r="AK213" s="368"/>
      <c r="AL213" s="368"/>
      <c r="AM213" s="368"/>
      <c r="AN213" s="368"/>
      <c r="AO213" s="291"/>
    </row>
    <row r="214" spans="2:43" ht="15.75" x14ac:dyDescent="0.25">
      <c r="C214" s="297"/>
      <c r="D214" s="368"/>
      <c r="E214" s="377"/>
      <c r="F214" s="374"/>
      <c r="G214" s="385"/>
      <c r="H214" s="373"/>
      <c r="I214" s="373"/>
      <c r="J214" s="373"/>
      <c r="K214" s="373"/>
      <c r="L214" s="373"/>
      <c r="M214" s="373"/>
      <c r="N214" s="373"/>
      <c r="O214" s="373"/>
      <c r="P214" s="368"/>
      <c r="Q214" s="368"/>
      <c r="R214" s="368"/>
      <c r="S214" s="368"/>
      <c r="T214" s="368"/>
      <c r="U214" s="368"/>
      <c r="V214" s="368"/>
      <c r="W214" s="368"/>
      <c r="X214" s="368"/>
      <c r="Y214" s="368"/>
      <c r="Z214" s="368"/>
      <c r="AA214" s="368"/>
      <c r="AB214" s="368"/>
      <c r="AC214" s="368"/>
      <c r="AD214" s="368"/>
      <c r="AE214" s="368"/>
      <c r="AF214" s="368"/>
      <c r="AG214" s="368"/>
      <c r="AH214" s="368"/>
      <c r="AI214" s="368"/>
      <c r="AJ214" s="368"/>
      <c r="AK214" s="368"/>
      <c r="AL214" s="368"/>
      <c r="AM214" s="368"/>
      <c r="AN214" s="368"/>
      <c r="AO214" s="291"/>
    </row>
    <row r="215" spans="2:43" ht="15.75" x14ac:dyDescent="0.25">
      <c r="C215" s="297"/>
      <c r="D215" s="368"/>
      <c r="E215" s="377"/>
      <c r="F215" s="374"/>
      <c r="G215" s="385"/>
      <c r="H215" s="373"/>
      <c r="I215" s="373"/>
      <c r="J215" s="373"/>
      <c r="K215" s="373"/>
      <c r="L215" s="373"/>
      <c r="M215" s="373"/>
      <c r="N215" s="373"/>
      <c r="O215" s="373"/>
      <c r="P215" s="368"/>
      <c r="Q215" s="368"/>
      <c r="R215" s="368"/>
      <c r="S215" s="368"/>
      <c r="T215" s="368"/>
      <c r="U215" s="368"/>
      <c r="V215" s="368"/>
      <c r="W215" s="368"/>
      <c r="X215" s="368"/>
      <c r="Y215" s="368"/>
      <c r="Z215" s="368"/>
      <c r="AA215" s="368"/>
      <c r="AB215" s="368"/>
      <c r="AC215" s="368"/>
      <c r="AD215" s="368"/>
      <c r="AE215" s="368"/>
      <c r="AF215" s="368"/>
      <c r="AG215" s="368"/>
      <c r="AH215" s="368"/>
      <c r="AI215" s="368"/>
      <c r="AJ215" s="368"/>
      <c r="AK215" s="368"/>
      <c r="AL215" s="368"/>
      <c r="AM215" s="368"/>
      <c r="AN215" s="368"/>
      <c r="AO215" s="291"/>
    </row>
    <row r="216" spans="2:43" ht="15.75" x14ac:dyDescent="0.25">
      <c r="C216" s="297"/>
      <c r="D216" s="368"/>
      <c r="E216" s="377"/>
      <c r="F216" s="374"/>
      <c r="G216" s="385"/>
      <c r="H216" s="373"/>
      <c r="I216" s="373"/>
      <c r="J216" s="373"/>
      <c r="K216" s="373"/>
      <c r="L216" s="373"/>
      <c r="M216" s="373"/>
      <c r="N216" s="373"/>
      <c r="O216" s="373"/>
      <c r="P216" s="368"/>
      <c r="Q216" s="368"/>
      <c r="R216" s="368"/>
      <c r="S216" s="368"/>
      <c r="T216" s="368"/>
      <c r="U216" s="368"/>
      <c r="V216" s="368"/>
      <c r="W216" s="368"/>
      <c r="X216" s="368"/>
      <c r="Y216" s="368"/>
      <c r="Z216" s="368"/>
      <c r="AA216" s="368"/>
      <c r="AB216" s="368"/>
      <c r="AC216" s="368"/>
      <c r="AD216" s="368"/>
      <c r="AE216" s="368"/>
      <c r="AF216" s="368"/>
      <c r="AG216" s="368"/>
      <c r="AH216" s="368"/>
      <c r="AI216" s="368"/>
      <c r="AJ216" s="368"/>
      <c r="AK216" s="368"/>
      <c r="AL216" s="368"/>
      <c r="AM216" s="368"/>
      <c r="AN216" s="368"/>
      <c r="AO216" s="291"/>
    </row>
    <row r="217" spans="2:43" ht="15.75" x14ac:dyDescent="0.25">
      <c r="C217" s="297"/>
      <c r="D217" s="368"/>
      <c r="E217" s="377"/>
      <c r="F217" s="374"/>
      <c r="G217" s="841"/>
      <c r="H217" s="841"/>
      <c r="I217" s="383"/>
      <c r="J217" s="376"/>
      <c r="K217" s="378"/>
      <c r="L217" s="378"/>
      <c r="M217" s="378"/>
      <c r="N217" s="387"/>
      <c r="O217" s="388"/>
      <c r="P217" s="368"/>
      <c r="Q217" s="368"/>
      <c r="R217" s="368"/>
      <c r="S217" s="368"/>
      <c r="T217" s="368"/>
      <c r="U217" s="368"/>
      <c r="V217" s="368"/>
      <c r="W217" s="368"/>
      <c r="X217" s="368"/>
      <c r="Y217" s="368"/>
      <c r="Z217" s="368"/>
      <c r="AA217" s="368"/>
      <c r="AB217" s="368"/>
      <c r="AC217" s="368"/>
      <c r="AD217" s="368"/>
      <c r="AE217" s="368"/>
      <c r="AF217" s="368"/>
      <c r="AG217" s="368"/>
      <c r="AH217" s="368"/>
      <c r="AI217" s="368"/>
      <c r="AJ217" s="368"/>
      <c r="AK217" s="368"/>
      <c r="AL217" s="368"/>
      <c r="AM217" s="368"/>
      <c r="AN217" s="368"/>
      <c r="AO217" s="291"/>
    </row>
    <row r="218" spans="2:43" ht="15.75" x14ac:dyDescent="0.25">
      <c r="C218" s="297"/>
      <c r="D218" s="368"/>
      <c r="E218" s="397"/>
      <c r="F218" s="375"/>
      <c r="G218" s="848"/>
      <c r="H218" s="848"/>
      <c r="I218" s="398"/>
      <c r="J218" s="398"/>
      <c r="K218" s="378"/>
      <c r="L218" s="378"/>
      <c r="M218" s="378"/>
      <c r="N218" s="398"/>
      <c r="O218" s="397"/>
      <c r="P218" s="368"/>
      <c r="Q218" s="368"/>
      <c r="R218" s="368"/>
      <c r="S218" s="368"/>
      <c r="T218" s="373"/>
      <c r="U218" s="386"/>
      <c r="V218" s="849"/>
      <c r="W218" s="849"/>
      <c r="X218" s="849"/>
      <c r="Y218" s="849"/>
      <c r="Z218" s="849"/>
      <c r="AA218" s="849"/>
      <c r="AB218" s="378"/>
      <c r="AC218" s="378"/>
      <c r="AD218" s="378"/>
      <c r="AE218" s="378"/>
      <c r="AF218" s="378"/>
      <c r="AG218" s="378"/>
      <c r="AH218" s="378"/>
      <c r="AI218" s="378"/>
      <c r="AJ218" s="378"/>
      <c r="AK218" s="378"/>
      <c r="AL218" s="378"/>
      <c r="AM218" s="378"/>
      <c r="AN218" s="378"/>
      <c r="AO218" s="298"/>
    </row>
    <row r="219" spans="2:43" ht="15.75" x14ac:dyDescent="0.25">
      <c r="C219" s="297"/>
      <c r="D219" s="368"/>
      <c r="E219" s="397"/>
      <c r="F219" s="397"/>
      <c r="G219" s="397"/>
      <c r="H219" s="375"/>
      <c r="I219" s="375"/>
      <c r="J219" s="375"/>
      <c r="K219" s="375"/>
      <c r="L219" s="375"/>
      <c r="M219" s="398"/>
      <c r="N219" s="398"/>
      <c r="O219" s="397"/>
      <c r="P219" s="368"/>
      <c r="Q219" s="368"/>
      <c r="R219" s="368"/>
      <c r="S219" s="368"/>
      <c r="T219" s="368"/>
      <c r="U219" s="368"/>
      <c r="V219" s="368"/>
      <c r="W219" s="368"/>
      <c r="X219" s="368"/>
      <c r="Y219" s="368"/>
      <c r="Z219" s="368"/>
      <c r="AA219" s="368"/>
      <c r="AB219" s="368"/>
      <c r="AC219" s="368"/>
      <c r="AD219" s="368"/>
      <c r="AE219" s="368"/>
      <c r="AF219" s="368"/>
      <c r="AG219" s="368"/>
      <c r="AH219" s="368"/>
      <c r="AI219" s="368"/>
      <c r="AJ219" s="368"/>
      <c r="AK219" s="368"/>
      <c r="AL219" s="368"/>
      <c r="AM219" s="368"/>
      <c r="AN219" s="368"/>
      <c r="AO219" s="291"/>
    </row>
    <row r="220" spans="2:43" x14ac:dyDescent="0.25">
      <c r="C220" s="297"/>
      <c r="D220" s="368"/>
      <c r="E220" s="368"/>
      <c r="F220" s="368"/>
      <c r="G220" s="368"/>
      <c r="H220" s="368"/>
      <c r="I220" s="368"/>
      <c r="J220" s="368"/>
      <c r="K220" s="368"/>
      <c r="L220" s="368"/>
      <c r="M220" s="368"/>
      <c r="N220" s="368"/>
      <c r="O220" s="368"/>
      <c r="P220" s="368"/>
      <c r="Q220" s="368"/>
      <c r="R220" s="368"/>
      <c r="S220" s="368"/>
      <c r="T220" s="368"/>
      <c r="U220" s="368"/>
      <c r="V220" s="368"/>
      <c r="W220" s="368"/>
      <c r="X220" s="368"/>
      <c r="Y220" s="368"/>
      <c r="Z220" s="368"/>
      <c r="AA220" s="368"/>
      <c r="AB220" s="368"/>
      <c r="AC220" s="368"/>
      <c r="AD220" s="368"/>
      <c r="AE220" s="368"/>
      <c r="AF220" s="368"/>
      <c r="AG220" s="368"/>
      <c r="AH220" s="368"/>
      <c r="AI220" s="368"/>
      <c r="AJ220" s="368"/>
      <c r="AK220" s="368"/>
      <c r="AL220" s="368"/>
      <c r="AM220" s="368"/>
      <c r="AN220" s="368"/>
      <c r="AO220" s="291"/>
    </row>
    <row r="221" spans="2:43" x14ac:dyDescent="0.25">
      <c r="C221" s="297"/>
      <c r="D221" s="368"/>
      <c r="E221" s="368"/>
      <c r="F221" s="368"/>
      <c r="G221" s="368"/>
      <c r="H221" s="368"/>
      <c r="I221" s="368"/>
      <c r="J221" s="368"/>
      <c r="K221" s="368"/>
      <c r="L221" s="368"/>
      <c r="M221" s="368"/>
      <c r="N221" s="368"/>
      <c r="O221" s="368"/>
      <c r="P221" s="368"/>
      <c r="Q221" s="368"/>
      <c r="R221" s="368"/>
      <c r="S221" s="368"/>
      <c r="T221" s="368"/>
      <c r="U221" s="368"/>
      <c r="V221" s="368"/>
      <c r="W221" s="368"/>
      <c r="X221" s="368"/>
      <c r="Y221" s="368"/>
      <c r="Z221" s="368"/>
      <c r="AA221" s="368"/>
      <c r="AB221" s="368"/>
      <c r="AC221" s="368"/>
      <c r="AD221" s="368"/>
      <c r="AE221" s="368"/>
      <c r="AF221" s="368"/>
      <c r="AG221" s="368"/>
      <c r="AH221" s="368"/>
      <c r="AI221" s="368"/>
      <c r="AJ221" s="368"/>
      <c r="AK221" s="368"/>
      <c r="AL221" s="368"/>
      <c r="AM221" s="368"/>
      <c r="AN221" s="368"/>
      <c r="AO221" s="291"/>
    </row>
    <row r="222" spans="2:43" x14ac:dyDescent="0.25">
      <c r="C222" s="297"/>
      <c r="D222" s="368"/>
      <c r="E222" s="368"/>
      <c r="F222" s="368"/>
      <c r="G222" s="368"/>
      <c r="H222" s="368"/>
      <c r="I222" s="368"/>
      <c r="J222" s="368"/>
      <c r="K222" s="368"/>
      <c r="L222" s="368"/>
      <c r="M222" s="368"/>
      <c r="N222" s="368"/>
      <c r="O222" s="368"/>
      <c r="P222" s="368"/>
      <c r="Q222" s="368"/>
      <c r="R222" s="368"/>
      <c r="S222" s="368"/>
      <c r="T222" s="368"/>
      <c r="U222" s="368"/>
      <c r="V222" s="368"/>
      <c r="W222" s="368"/>
      <c r="X222" s="368"/>
      <c r="Y222" s="368"/>
      <c r="Z222" s="368"/>
      <c r="AA222" s="368"/>
      <c r="AB222" s="368"/>
      <c r="AC222" s="368"/>
      <c r="AD222" s="368"/>
      <c r="AE222" s="368"/>
      <c r="AF222" s="368"/>
      <c r="AG222" s="368"/>
      <c r="AH222" s="368"/>
      <c r="AI222" s="368"/>
      <c r="AJ222" s="368"/>
      <c r="AK222" s="368"/>
      <c r="AL222" s="368"/>
      <c r="AM222" s="368"/>
      <c r="AN222" s="368"/>
      <c r="AO222" s="291"/>
    </row>
    <row r="223" spans="2:43" x14ac:dyDescent="0.25">
      <c r="C223" s="297"/>
      <c r="D223" s="368"/>
      <c r="E223" s="368"/>
      <c r="F223" s="368"/>
      <c r="G223" s="368"/>
      <c r="H223" s="368"/>
      <c r="I223" s="368"/>
      <c r="J223" s="368"/>
      <c r="K223" s="368"/>
      <c r="L223" s="368"/>
      <c r="M223" s="368"/>
      <c r="N223" s="368"/>
      <c r="O223" s="368"/>
      <c r="P223" s="368"/>
      <c r="Q223" s="368"/>
      <c r="R223" s="368"/>
      <c r="S223" s="368"/>
      <c r="T223" s="368"/>
      <c r="U223" s="368"/>
      <c r="V223" s="368"/>
      <c r="W223" s="368"/>
      <c r="X223" s="368"/>
      <c r="Y223" s="368"/>
      <c r="Z223" s="368"/>
      <c r="AA223" s="368"/>
      <c r="AB223" s="368"/>
      <c r="AC223" s="368"/>
      <c r="AD223" s="368"/>
      <c r="AE223" s="368"/>
      <c r="AF223" s="368"/>
      <c r="AG223" s="368"/>
      <c r="AH223" s="368"/>
      <c r="AI223" s="368"/>
      <c r="AJ223" s="368"/>
      <c r="AK223" s="368"/>
      <c r="AL223" s="368"/>
      <c r="AM223" s="368"/>
      <c r="AN223" s="368"/>
      <c r="AO223" s="291"/>
    </row>
    <row r="224" spans="2:43" x14ac:dyDescent="0.25">
      <c r="C224" s="297"/>
      <c r="D224" s="368"/>
      <c r="E224" s="368"/>
      <c r="F224" s="368"/>
      <c r="G224" s="368"/>
      <c r="H224" s="368"/>
      <c r="I224" s="368"/>
      <c r="J224" s="368"/>
      <c r="K224" s="368"/>
      <c r="L224" s="368"/>
      <c r="M224" s="368"/>
      <c r="N224" s="368"/>
      <c r="O224" s="368"/>
      <c r="P224" s="368"/>
      <c r="Q224" s="368"/>
      <c r="R224" s="368"/>
      <c r="S224" s="368"/>
      <c r="T224" s="368"/>
      <c r="U224" s="368"/>
      <c r="V224" s="368"/>
      <c r="W224" s="368"/>
      <c r="X224" s="368"/>
      <c r="Y224" s="368"/>
      <c r="Z224" s="368"/>
      <c r="AA224" s="368"/>
      <c r="AB224" s="368"/>
      <c r="AC224" s="368"/>
      <c r="AD224" s="368"/>
      <c r="AE224" s="368"/>
      <c r="AF224" s="368"/>
      <c r="AG224" s="368"/>
      <c r="AH224" s="368"/>
      <c r="AI224" s="368"/>
      <c r="AJ224" s="368"/>
      <c r="AK224" s="368"/>
      <c r="AL224" s="368"/>
      <c r="AM224" s="368"/>
      <c r="AN224" s="368"/>
      <c r="AO224" s="291"/>
    </row>
    <row r="225" spans="3:41" x14ac:dyDescent="0.25">
      <c r="C225" s="297"/>
      <c r="D225" s="368"/>
      <c r="E225" s="368"/>
      <c r="F225" s="368"/>
      <c r="G225" s="368"/>
      <c r="H225" s="368"/>
      <c r="I225" s="368"/>
      <c r="J225" s="368"/>
      <c r="K225" s="368"/>
      <c r="L225" s="368"/>
      <c r="M225" s="368"/>
      <c r="N225" s="368"/>
      <c r="O225" s="368"/>
      <c r="P225" s="368"/>
      <c r="Q225" s="368"/>
      <c r="R225" s="368"/>
      <c r="S225" s="368"/>
      <c r="T225" s="368"/>
      <c r="U225" s="368"/>
      <c r="V225" s="368"/>
      <c r="W225" s="368"/>
      <c r="X225" s="368"/>
      <c r="Y225" s="368"/>
      <c r="Z225" s="368"/>
      <c r="AA225" s="368"/>
      <c r="AB225" s="368"/>
      <c r="AC225" s="368"/>
      <c r="AD225" s="368"/>
      <c r="AE225" s="368"/>
      <c r="AF225" s="368"/>
      <c r="AG225" s="368"/>
      <c r="AH225" s="368"/>
      <c r="AI225" s="368"/>
      <c r="AJ225" s="368"/>
      <c r="AK225" s="368"/>
      <c r="AL225" s="368"/>
      <c r="AM225" s="368"/>
      <c r="AN225" s="368"/>
      <c r="AO225" s="291"/>
    </row>
    <row r="226" spans="3:41" x14ac:dyDescent="0.25">
      <c r="C226" s="297"/>
      <c r="D226" s="368"/>
      <c r="E226" s="368"/>
      <c r="F226" s="368"/>
      <c r="G226" s="368"/>
      <c r="H226" s="368"/>
      <c r="I226" s="368"/>
      <c r="J226" s="368"/>
      <c r="K226" s="368"/>
      <c r="L226" s="368"/>
      <c r="M226" s="368"/>
      <c r="N226" s="368"/>
      <c r="O226" s="368"/>
      <c r="P226" s="368"/>
      <c r="Q226" s="368"/>
      <c r="R226" s="368"/>
      <c r="S226" s="368"/>
      <c r="T226" s="368"/>
      <c r="U226" s="368"/>
      <c r="V226" s="368"/>
      <c r="W226" s="368"/>
      <c r="X226" s="368"/>
      <c r="Y226" s="368"/>
      <c r="Z226" s="368"/>
      <c r="AA226" s="368"/>
      <c r="AB226" s="368"/>
      <c r="AC226" s="368"/>
      <c r="AD226" s="368"/>
      <c r="AE226" s="368"/>
      <c r="AF226" s="368"/>
      <c r="AG226" s="368"/>
      <c r="AH226" s="368"/>
      <c r="AI226" s="368"/>
      <c r="AJ226" s="368"/>
      <c r="AK226" s="368"/>
      <c r="AL226" s="368"/>
      <c r="AM226" s="368"/>
      <c r="AN226" s="368"/>
      <c r="AO226" s="291"/>
    </row>
    <row r="227" spans="3:41" x14ac:dyDescent="0.25">
      <c r="C227" s="297"/>
      <c r="D227" s="368"/>
      <c r="E227" s="368"/>
      <c r="F227" s="368"/>
      <c r="G227" s="368"/>
      <c r="H227" s="368"/>
      <c r="I227" s="368"/>
      <c r="J227" s="368"/>
      <c r="K227" s="368"/>
      <c r="L227" s="368"/>
      <c r="M227" s="368"/>
      <c r="N227" s="368"/>
      <c r="O227" s="368"/>
      <c r="P227" s="368"/>
      <c r="Q227" s="368"/>
      <c r="R227" s="368"/>
      <c r="S227" s="368"/>
      <c r="T227" s="368"/>
      <c r="U227" s="368"/>
      <c r="V227" s="368"/>
      <c r="W227" s="368"/>
      <c r="X227" s="368"/>
      <c r="Y227" s="368"/>
      <c r="Z227" s="368"/>
      <c r="AA227" s="368"/>
      <c r="AB227" s="368"/>
      <c r="AC227" s="368"/>
      <c r="AD227" s="368"/>
      <c r="AE227" s="368"/>
      <c r="AF227" s="368"/>
      <c r="AG227" s="368"/>
      <c r="AH227" s="368"/>
      <c r="AI227" s="368"/>
      <c r="AJ227" s="368"/>
      <c r="AK227" s="368"/>
      <c r="AL227" s="368"/>
      <c r="AM227" s="368"/>
      <c r="AN227" s="368"/>
      <c r="AO227" s="291"/>
    </row>
    <row r="228" spans="3:41" x14ac:dyDescent="0.25">
      <c r="C228" s="297"/>
      <c r="D228" s="368"/>
      <c r="E228" s="368"/>
      <c r="F228" s="368"/>
      <c r="G228" s="368"/>
      <c r="H228" s="368"/>
      <c r="I228" s="368"/>
      <c r="J228" s="368"/>
      <c r="K228" s="368"/>
      <c r="L228" s="368"/>
      <c r="M228" s="368"/>
      <c r="N228" s="368"/>
      <c r="O228" s="368"/>
      <c r="P228" s="368"/>
      <c r="Q228" s="368"/>
      <c r="R228" s="368"/>
      <c r="S228" s="368"/>
      <c r="T228" s="368"/>
      <c r="U228" s="368"/>
      <c r="V228" s="368"/>
      <c r="W228" s="368"/>
      <c r="X228" s="368"/>
      <c r="Y228" s="368"/>
      <c r="Z228" s="368"/>
      <c r="AA228" s="368"/>
      <c r="AB228" s="368"/>
      <c r="AC228" s="368"/>
      <c r="AD228" s="368"/>
      <c r="AE228" s="368"/>
      <c r="AF228" s="368"/>
      <c r="AG228" s="368"/>
      <c r="AH228" s="368"/>
      <c r="AI228" s="368"/>
      <c r="AJ228" s="368"/>
      <c r="AK228" s="368"/>
      <c r="AL228" s="368"/>
      <c r="AM228" s="368"/>
      <c r="AN228" s="368"/>
      <c r="AO228" s="291"/>
    </row>
    <row r="229" spans="3:41" x14ac:dyDescent="0.25">
      <c r="C229" s="297"/>
      <c r="D229" s="368"/>
      <c r="E229" s="368"/>
      <c r="F229" s="368"/>
      <c r="G229" s="368"/>
      <c r="H229" s="368"/>
      <c r="I229" s="368"/>
      <c r="J229" s="368"/>
      <c r="K229" s="368"/>
      <c r="L229" s="368"/>
      <c r="M229" s="368"/>
      <c r="N229" s="368"/>
      <c r="O229" s="368"/>
      <c r="P229" s="368"/>
      <c r="Q229" s="368"/>
      <c r="R229" s="368"/>
      <c r="S229" s="368"/>
      <c r="T229" s="368"/>
      <c r="U229" s="368"/>
      <c r="V229" s="368"/>
      <c r="W229" s="368"/>
      <c r="X229" s="368"/>
      <c r="Y229" s="368"/>
      <c r="Z229" s="368"/>
      <c r="AA229" s="368"/>
      <c r="AB229" s="368"/>
      <c r="AC229" s="368"/>
      <c r="AD229" s="368"/>
      <c r="AE229" s="368"/>
      <c r="AF229" s="368"/>
      <c r="AG229" s="368"/>
      <c r="AH229" s="368"/>
      <c r="AI229" s="368"/>
      <c r="AJ229" s="368"/>
      <c r="AK229" s="368"/>
      <c r="AL229" s="368"/>
      <c r="AM229" s="368"/>
      <c r="AN229" s="368"/>
      <c r="AO229" s="291"/>
    </row>
    <row r="230" spans="3:41" x14ac:dyDescent="0.25">
      <c r="C230" s="297"/>
      <c r="D230" s="368"/>
      <c r="E230" s="368"/>
      <c r="F230" s="368"/>
      <c r="G230" s="368"/>
      <c r="H230" s="368"/>
      <c r="I230" s="368"/>
      <c r="J230" s="368"/>
      <c r="K230" s="368"/>
      <c r="L230" s="368"/>
      <c r="M230" s="368"/>
      <c r="N230" s="368"/>
      <c r="O230" s="368"/>
      <c r="P230" s="368"/>
      <c r="Q230" s="368"/>
      <c r="R230" s="368"/>
      <c r="S230" s="368"/>
      <c r="T230" s="368"/>
      <c r="U230" s="368"/>
      <c r="V230" s="368"/>
      <c r="W230" s="368"/>
      <c r="X230" s="368"/>
      <c r="Y230" s="368"/>
      <c r="Z230" s="368"/>
      <c r="AA230" s="368"/>
      <c r="AB230" s="368"/>
      <c r="AC230" s="368"/>
      <c r="AD230" s="368"/>
      <c r="AE230" s="368"/>
      <c r="AF230" s="368"/>
      <c r="AG230" s="368"/>
      <c r="AH230" s="368"/>
      <c r="AI230" s="368"/>
      <c r="AJ230" s="368"/>
      <c r="AK230" s="368"/>
      <c r="AL230" s="368"/>
      <c r="AM230" s="368"/>
      <c r="AN230" s="368"/>
      <c r="AO230" s="291"/>
    </row>
    <row r="231" spans="3:41" ht="15.75" thickBot="1" x14ac:dyDescent="0.3">
      <c r="C231" s="299"/>
      <c r="D231" s="278"/>
      <c r="E231" s="278"/>
      <c r="F231" s="278"/>
      <c r="G231" s="278"/>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c r="AD231" s="278"/>
      <c r="AE231" s="278"/>
      <c r="AF231" s="278"/>
      <c r="AG231" s="278"/>
      <c r="AH231" s="278"/>
      <c r="AI231" s="278"/>
      <c r="AJ231" s="278"/>
      <c r="AK231" s="278"/>
      <c r="AL231" s="278"/>
      <c r="AM231" s="278"/>
      <c r="AN231" s="278"/>
      <c r="AO231" s="280"/>
    </row>
  </sheetData>
  <sheetProtection selectLockedCells="1" selectUnlockedCells="1"/>
  <mergeCells count="109">
    <mergeCell ref="C2:AO4"/>
    <mergeCell ref="F180:G180"/>
    <mergeCell ref="F181:G181"/>
    <mergeCell ref="X183:Y183"/>
    <mergeCell ref="T187:T188"/>
    <mergeCell ref="U187:U188"/>
    <mergeCell ref="F6:G6"/>
    <mergeCell ref="G25:H25"/>
    <mergeCell ref="G26:H26"/>
    <mergeCell ref="F14:G14"/>
    <mergeCell ref="F18:G18"/>
    <mergeCell ref="F29:G29"/>
    <mergeCell ref="F37:G37"/>
    <mergeCell ref="F41:G41"/>
    <mergeCell ref="F42:G42"/>
    <mergeCell ref="F43:G43"/>
    <mergeCell ref="G48:H48"/>
    <mergeCell ref="F44:G44"/>
    <mergeCell ref="G49:H49"/>
    <mergeCell ref="F19:G19"/>
    <mergeCell ref="F20:G20"/>
    <mergeCell ref="F21:G21"/>
    <mergeCell ref="G72:H72"/>
    <mergeCell ref="G73:H73"/>
    <mergeCell ref="T193:T194"/>
    <mergeCell ref="U193:U194"/>
    <mergeCell ref="V193:AO193"/>
    <mergeCell ref="V194:AO194"/>
    <mergeCell ref="AW206:AX206"/>
    <mergeCell ref="AG197:AH197"/>
    <mergeCell ref="AG198:AH198"/>
    <mergeCell ref="AG199:AH199"/>
    <mergeCell ref="T190:T191"/>
    <mergeCell ref="U190:U191"/>
    <mergeCell ref="V190:AO190"/>
    <mergeCell ref="V191:AO191"/>
    <mergeCell ref="G217:H217"/>
    <mergeCell ref="G218:H218"/>
    <mergeCell ref="V218:AA218"/>
    <mergeCell ref="G202:H202"/>
    <mergeCell ref="G206:H206"/>
    <mergeCell ref="G207:H207"/>
    <mergeCell ref="G211:H211"/>
    <mergeCell ref="G212:H212"/>
    <mergeCell ref="G196:H196"/>
    <mergeCell ref="G197:H197"/>
    <mergeCell ref="G201:H201"/>
    <mergeCell ref="G61:H61"/>
    <mergeCell ref="F65:G65"/>
    <mergeCell ref="F66:G66"/>
    <mergeCell ref="F67:G67"/>
    <mergeCell ref="F68:G68"/>
    <mergeCell ref="F53:G53"/>
    <mergeCell ref="F54:G54"/>
    <mergeCell ref="F55:G55"/>
    <mergeCell ref="F56:G56"/>
    <mergeCell ref="G60:H60"/>
    <mergeCell ref="F78:G78"/>
    <mergeCell ref="F86:G86"/>
    <mergeCell ref="F90:G90"/>
    <mergeCell ref="F103:G103"/>
    <mergeCell ref="F91:G91"/>
    <mergeCell ref="F92:G92"/>
    <mergeCell ref="F93:G93"/>
    <mergeCell ref="G97:H97"/>
    <mergeCell ref="G98:H98"/>
    <mergeCell ref="G122:H122"/>
    <mergeCell ref="G123:H123"/>
    <mergeCell ref="F128:G128"/>
    <mergeCell ref="F136:G136"/>
    <mergeCell ref="F140:G140"/>
    <mergeCell ref="F111:G111"/>
    <mergeCell ref="F115:G115"/>
    <mergeCell ref="F116:G116"/>
    <mergeCell ref="F117:G117"/>
    <mergeCell ref="F118:G118"/>
    <mergeCell ref="E177:E179"/>
    <mergeCell ref="F177:AO179"/>
    <mergeCell ref="F153:G153"/>
    <mergeCell ref="F161:G161"/>
    <mergeCell ref="F165:G165"/>
    <mergeCell ref="F166:G166"/>
    <mergeCell ref="F167:G167"/>
    <mergeCell ref="F141:G141"/>
    <mergeCell ref="F142:G142"/>
    <mergeCell ref="F143:G143"/>
    <mergeCell ref="G147:H147"/>
    <mergeCell ref="G148:H148"/>
    <mergeCell ref="F192:J192"/>
    <mergeCell ref="X165:Y165"/>
    <mergeCell ref="X169:Y169"/>
    <mergeCell ref="X140:Y140"/>
    <mergeCell ref="X144:Y144"/>
    <mergeCell ref="X185:Y185"/>
    <mergeCell ref="F168:G168"/>
    <mergeCell ref="G172:H172"/>
    <mergeCell ref="G173:H173"/>
    <mergeCell ref="X53:Y53"/>
    <mergeCell ref="X57:Y57"/>
    <mergeCell ref="X41:Y41"/>
    <mergeCell ref="X45:Y45"/>
    <mergeCell ref="X18:Y18"/>
    <mergeCell ref="X22:Y22"/>
    <mergeCell ref="X115:Y115"/>
    <mergeCell ref="X119:Y119"/>
    <mergeCell ref="X90:Y90"/>
    <mergeCell ref="X94:Y94"/>
    <mergeCell ref="X65:Y65"/>
    <mergeCell ref="X69:Y69"/>
  </mergeCells>
  <printOptions horizontalCentered="1"/>
  <pageMargins left="0.78740157480314965" right="0.19685039370078741" top="0.39370078740157483" bottom="0.78740157480314965" header="0.31496062992125984" footer="0.31496062992125984"/>
  <pageSetup paperSize="9" scale="40" firstPageNumber="0" orientation="portrait" r:id="rId1"/>
  <headerFooter>
    <oddFooter>&amp;R&amp;G</oddFooter>
  </headerFooter>
  <colBreaks count="1" manualBreakCount="1">
    <brk id="43" max="1048575" man="1"/>
  </col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AZ57"/>
  <sheetViews>
    <sheetView showGridLines="0" view="pageBreakPreview" topLeftCell="A13" zoomScale="60" zoomScaleNormal="100" workbookViewId="0">
      <selection activeCell="I12" sqref="I12"/>
    </sheetView>
  </sheetViews>
  <sheetFormatPr defaultRowHeight="15" x14ac:dyDescent="0.25"/>
  <cols>
    <col min="1" max="1" width="8.75" style="244"/>
    <col min="2" max="2" width="2" style="244" customWidth="1"/>
    <col min="3" max="3" width="3" style="244" customWidth="1"/>
    <col min="4" max="4" width="2.125" style="244" customWidth="1"/>
    <col min="5" max="5" width="11.625" style="244" customWidth="1"/>
    <col min="6" max="6" width="3.25" style="244" bestFit="1" customWidth="1"/>
    <col min="7" max="7" width="8.25" style="244" customWidth="1"/>
    <col min="8" max="8" width="3.625" style="244" customWidth="1"/>
    <col min="9" max="9" width="7.25" style="244" customWidth="1"/>
    <col min="10" max="10" width="8.625" style="244" customWidth="1"/>
    <col min="11" max="12" width="2.5" style="244" customWidth="1"/>
    <col min="13" max="13" width="6" style="244" customWidth="1"/>
    <col min="14" max="14" width="2" style="244" customWidth="1"/>
    <col min="15" max="15" width="6.75" style="244" customWidth="1"/>
    <col min="16" max="16" width="2.125" style="244" customWidth="1"/>
    <col min="17" max="17" width="3.375" style="244" customWidth="1"/>
    <col min="18" max="18" width="3.75" style="244" customWidth="1"/>
    <col min="19" max="19" width="5.25" style="244" customWidth="1"/>
    <col min="20" max="20" width="8" style="244" bestFit="1" customWidth="1"/>
    <col min="21" max="21" width="7.125" style="244" bestFit="1" customWidth="1"/>
    <col min="22" max="22" width="8.5" style="244" bestFit="1" customWidth="1"/>
    <col min="23" max="23" width="3.5" style="244" customWidth="1"/>
    <col min="24" max="24" width="4.5" style="244" customWidth="1"/>
    <col min="25" max="25" width="10.75" style="244" customWidth="1"/>
    <col min="26" max="26" width="7.125" style="244" bestFit="1" customWidth="1"/>
    <col min="27" max="27" width="4.625" style="244" customWidth="1"/>
    <col min="28" max="28" width="4.125" style="244" customWidth="1"/>
    <col min="29" max="29" width="7.25" style="244" customWidth="1"/>
    <col min="30" max="30" width="7.125" style="244" bestFit="1" customWidth="1"/>
    <col min="31" max="31" width="6.875" style="244" customWidth="1"/>
    <col min="32" max="33" width="3" style="244" customWidth="1"/>
    <col min="34" max="34" width="6.75" style="244" customWidth="1"/>
    <col min="35" max="35" width="7.125" style="244" bestFit="1" customWidth="1"/>
    <col min="36" max="36" width="2.625" style="244" customWidth="1"/>
    <col min="37" max="37" width="3" style="244" bestFit="1" customWidth="1"/>
    <col min="38" max="38" width="4.625" style="244" customWidth="1"/>
    <col min="39" max="39" width="3.875" style="244" bestFit="1" customWidth="1"/>
    <col min="40" max="40" width="7.125" style="244" bestFit="1" customWidth="1"/>
    <col min="41" max="41" width="2.625" style="244" bestFit="1" customWidth="1"/>
    <col min="42" max="42" width="3.5" style="244" customWidth="1"/>
    <col min="43" max="43" width="2.375" style="244" customWidth="1"/>
    <col min="44" max="44" width="14.125" style="244" customWidth="1"/>
    <col min="45" max="45" width="2" style="244" customWidth="1"/>
    <col min="46" max="46" width="14.5" style="244" customWidth="1"/>
    <col min="47" max="47" width="2.375" style="244" customWidth="1"/>
    <col min="48" max="257" width="9" style="244"/>
    <col min="258" max="258" width="2" style="244" customWidth="1"/>
    <col min="259" max="259" width="3" style="244" customWidth="1"/>
    <col min="260" max="260" width="2.125" style="244" customWidth="1"/>
    <col min="261" max="261" width="11.625" style="244" customWidth="1"/>
    <col min="262" max="262" width="2.5" style="244" customWidth="1"/>
    <col min="263" max="263" width="8.25" style="244" customWidth="1"/>
    <col min="264" max="264" width="3.625" style="244" customWidth="1"/>
    <col min="265" max="265" width="7.25" style="244" customWidth="1"/>
    <col min="266" max="266" width="8.625" style="244" customWidth="1"/>
    <col min="267" max="268" width="2.5" style="244" customWidth="1"/>
    <col min="269" max="269" width="6" style="244" customWidth="1"/>
    <col min="270" max="270" width="2" style="244" customWidth="1"/>
    <col min="271" max="271" width="6.75" style="244" customWidth="1"/>
    <col min="272" max="272" width="2.125" style="244" customWidth="1"/>
    <col min="273" max="273" width="3.375" style="244" customWidth="1"/>
    <col min="274" max="274" width="3.75" style="244" customWidth="1"/>
    <col min="275" max="275" width="5.25" style="244" customWidth="1"/>
    <col min="276" max="276" width="8" style="244" bestFit="1" customWidth="1"/>
    <col min="277" max="277" width="7.125" style="244" bestFit="1" customWidth="1"/>
    <col min="278" max="278" width="8.5" style="244" bestFit="1" customWidth="1"/>
    <col min="279" max="279" width="3.5" style="244" customWidth="1"/>
    <col min="280" max="280" width="4.5" style="244" customWidth="1"/>
    <col min="281" max="281" width="10.75" style="244" customWidth="1"/>
    <col min="282" max="282" width="7.125" style="244" bestFit="1" customWidth="1"/>
    <col min="283" max="283" width="4.625" style="244" customWidth="1"/>
    <col min="284" max="284" width="4.125" style="244" customWidth="1"/>
    <col min="285" max="285" width="7.25" style="244" customWidth="1"/>
    <col min="286" max="286" width="7.125" style="244" bestFit="1" customWidth="1"/>
    <col min="287" max="287" width="6.875" style="244" customWidth="1"/>
    <col min="288" max="289" width="3" style="244" customWidth="1"/>
    <col min="290" max="290" width="6.75" style="244" customWidth="1"/>
    <col min="291" max="291" width="7.125" style="244" bestFit="1" customWidth="1"/>
    <col min="292" max="292" width="2.625" style="244" customWidth="1"/>
    <col min="293" max="293" width="3" style="244" bestFit="1" customWidth="1"/>
    <col min="294" max="294" width="4.625" style="244" customWidth="1"/>
    <col min="295" max="295" width="3.875" style="244" bestFit="1" customWidth="1"/>
    <col min="296" max="296" width="7.125" style="244" bestFit="1" customWidth="1"/>
    <col min="297" max="297" width="2.625" style="244" bestFit="1" customWidth="1"/>
    <col min="298" max="298" width="3.5" style="244" customWidth="1"/>
    <col min="299" max="299" width="2.375" style="244" customWidth="1"/>
    <col min="300" max="300" width="14.125" style="244" customWidth="1"/>
    <col min="301" max="301" width="2" style="244" customWidth="1"/>
    <col min="302" max="302" width="14.5" style="244" customWidth="1"/>
    <col min="303" max="303" width="2.375" style="244" customWidth="1"/>
    <col min="304" max="513" width="9" style="244"/>
    <col min="514" max="514" width="2" style="244" customWidth="1"/>
    <col min="515" max="515" width="3" style="244" customWidth="1"/>
    <col min="516" max="516" width="2.125" style="244" customWidth="1"/>
    <col min="517" max="517" width="11.625" style="244" customWidth="1"/>
    <col min="518" max="518" width="2.5" style="244" customWidth="1"/>
    <col min="519" max="519" width="8.25" style="244" customWidth="1"/>
    <col min="520" max="520" width="3.625" style="244" customWidth="1"/>
    <col min="521" max="521" width="7.25" style="244" customWidth="1"/>
    <col min="522" max="522" width="8.625" style="244" customWidth="1"/>
    <col min="523" max="524" width="2.5" style="244" customWidth="1"/>
    <col min="525" max="525" width="6" style="244" customWidth="1"/>
    <col min="526" max="526" width="2" style="244" customWidth="1"/>
    <col min="527" max="527" width="6.75" style="244" customWidth="1"/>
    <col min="528" max="528" width="2.125" style="244" customWidth="1"/>
    <col min="529" max="529" width="3.375" style="244" customWidth="1"/>
    <col min="530" max="530" width="3.75" style="244" customWidth="1"/>
    <col min="531" max="531" width="5.25" style="244" customWidth="1"/>
    <col min="532" max="532" width="8" style="244" bestFit="1" customWidth="1"/>
    <col min="533" max="533" width="7.125" style="244" bestFit="1" customWidth="1"/>
    <col min="534" max="534" width="8.5" style="244" bestFit="1" customWidth="1"/>
    <col min="535" max="535" width="3.5" style="244" customWidth="1"/>
    <col min="536" max="536" width="4.5" style="244" customWidth="1"/>
    <col min="537" max="537" width="10.75" style="244" customWidth="1"/>
    <col min="538" max="538" width="7.125" style="244" bestFit="1" customWidth="1"/>
    <col min="539" max="539" width="4.625" style="244" customWidth="1"/>
    <col min="540" max="540" width="4.125" style="244" customWidth="1"/>
    <col min="541" max="541" width="7.25" style="244" customWidth="1"/>
    <col min="542" max="542" width="7.125" style="244" bestFit="1" customWidth="1"/>
    <col min="543" max="543" width="6.875" style="244" customWidth="1"/>
    <col min="544" max="545" width="3" style="244" customWidth="1"/>
    <col min="546" max="546" width="6.75" style="244" customWidth="1"/>
    <col min="547" max="547" width="7.125" style="244" bestFit="1" customWidth="1"/>
    <col min="548" max="548" width="2.625" style="244" customWidth="1"/>
    <col min="549" max="549" width="3" style="244" bestFit="1" customWidth="1"/>
    <col min="550" max="550" width="4.625" style="244" customWidth="1"/>
    <col min="551" max="551" width="3.875" style="244" bestFit="1" customWidth="1"/>
    <col min="552" max="552" width="7.125" style="244" bestFit="1" customWidth="1"/>
    <col min="553" max="553" width="2.625" style="244" bestFit="1" customWidth="1"/>
    <col min="554" max="554" width="3.5" style="244" customWidth="1"/>
    <col min="555" max="555" width="2.375" style="244" customWidth="1"/>
    <col min="556" max="556" width="14.125" style="244" customWidth="1"/>
    <col min="557" max="557" width="2" style="244" customWidth="1"/>
    <col min="558" max="558" width="14.5" style="244" customWidth="1"/>
    <col min="559" max="559" width="2.375" style="244" customWidth="1"/>
    <col min="560" max="769" width="9" style="244"/>
    <col min="770" max="770" width="2" style="244" customWidth="1"/>
    <col min="771" max="771" width="3" style="244" customWidth="1"/>
    <col min="772" max="772" width="2.125" style="244" customWidth="1"/>
    <col min="773" max="773" width="11.625" style="244" customWidth="1"/>
    <col min="774" max="774" width="2.5" style="244" customWidth="1"/>
    <col min="775" max="775" width="8.25" style="244" customWidth="1"/>
    <col min="776" max="776" width="3.625" style="244" customWidth="1"/>
    <col min="777" max="777" width="7.25" style="244" customWidth="1"/>
    <col min="778" max="778" width="8.625" style="244" customWidth="1"/>
    <col min="779" max="780" width="2.5" style="244" customWidth="1"/>
    <col min="781" max="781" width="6" style="244" customWidth="1"/>
    <col min="782" max="782" width="2" style="244" customWidth="1"/>
    <col min="783" max="783" width="6.75" style="244" customWidth="1"/>
    <col min="784" max="784" width="2.125" style="244" customWidth="1"/>
    <col min="785" max="785" width="3.375" style="244" customWidth="1"/>
    <col min="786" max="786" width="3.75" style="244" customWidth="1"/>
    <col min="787" max="787" width="5.25" style="244" customWidth="1"/>
    <col min="788" max="788" width="8" style="244" bestFit="1" customWidth="1"/>
    <col min="789" max="789" width="7.125" style="244" bestFit="1" customWidth="1"/>
    <col min="790" max="790" width="8.5" style="244" bestFit="1" customWidth="1"/>
    <col min="791" max="791" width="3.5" style="244" customWidth="1"/>
    <col min="792" max="792" width="4.5" style="244" customWidth="1"/>
    <col min="793" max="793" width="10.75" style="244" customWidth="1"/>
    <col min="794" max="794" width="7.125" style="244" bestFit="1" customWidth="1"/>
    <col min="795" max="795" width="4.625" style="244" customWidth="1"/>
    <col min="796" max="796" width="4.125" style="244" customWidth="1"/>
    <col min="797" max="797" width="7.25" style="244" customWidth="1"/>
    <col min="798" max="798" width="7.125" style="244" bestFit="1" customWidth="1"/>
    <col min="799" max="799" width="6.875" style="244" customWidth="1"/>
    <col min="800" max="801" width="3" style="244" customWidth="1"/>
    <col min="802" max="802" width="6.75" style="244" customWidth="1"/>
    <col min="803" max="803" width="7.125" style="244" bestFit="1" customWidth="1"/>
    <col min="804" max="804" width="2.625" style="244" customWidth="1"/>
    <col min="805" max="805" width="3" style="244" bestFit="1" customWidth="1"/>
    <col min="806" max="806" width="4.625" style="244" customWidth="1"/>
    <col min="807" max="807" width="3.875" style="244" bestFit="1" customWidth="1"/>
    <col min="808" max="808" width="7.125" style="244" bestFit="1" customWidth="1"/>
    <col min="809" max="809" width="2.625" style="244" bestFit="1" customWidth="1"/>
    <col min="810" max="810" width="3.5" style="244" customWidth="1"/>
    <col min="811" max="811" width="2.375" style="244" customWidth="1"/>
    <col min="812" max="812" width="14.125" style="244" customWidth="1"/>
    <col min="813" max="813" width="2" style="244" customWidth="1"/>
    <col min="814" max="814" width="14.5" style="244" customWidth="1"/>
    <col min="815" max="815" width="2.375" style="244" customWidth="1"/>
    <col min="816" max="1025" width="9" style="244"/>
    <col min="1026" max="1026" width="2" style="244" customWidth="1"/>
    <col min="1027" max="1027" width="3" style="244" customWidth="1"/>
    <col min="1028" max="1028" width="2.125" style="244" customWidth="1"/>
    <col min="1029" max="1029" width="11.625" style="244" customWidth="1"/>
    <col min="1030" max="1030" width="2.5" style="244" customWidth="1"/>
    <col min="1031" max="1031" width="8.25" style="244" customWidth="1"/>
    <col min="1032" max="1032" width="3.625" style="244" customWidth="1"/>
    <col min="1033" max="1033" width="7.25" style="244" customWidth="1"/>
    <col min="1034" max="1034" width="8.625" style="244" customWidth="1"/>
    <col min="1035" max="1036" width="2.5" style="244" customWidth="1"/>
    <col min="1037" max="1037" width="6" style="244" customWidth="1"/>
    <col min="1038" max="1038" width="2" style="244" customWidth="1"/>
    <col min="1039" max="1039" width="6.75" style="244" customWidth="1"/>
    <col min="1040" max="1040" width="2.125" style="244" customWidth="1"/>
    <col min="1041" max="1041" width="3.375" style="244" customWidth="1"/>
    <col min="1042" max="1042" width="3.75" style="244" customWidth="1"/>
    <col min="1043" max="1043" width="5.25" style="244" customWidth="1"/>
    <col min="1044" max="1044" width="8" style="244" bestFit="1" customWidth="1"/>
    <col min="1045" max="1045" width="7.125" style="244" bestFit="1" customWidth="1"/>
    <col min="1046" max="1046" width="8.5" style="244" bestFit="1" customWidth="1"/>
    <col min="1047" max="1047" width="3.5" style="244" customWidth="1"/>
    <col min="1048" max="1048" width="4.5" style="244" customWidth="1"/>
    <col min="1049" max="1049" width="10.75" style="244" customWidth="1"/>
    <col min="1050" max="1050" width="7.125" style="244" bestFit="1" customWidth="1"/>
    <col min="1051" max="1051" width="4.625" style="244" customWidth="1"/>
    <col min="1052" max="1052" width="4.125" style="244" customWidth="1"/>
    <col min="1053" max="1053" width="7.25" style="244" customWidth="1"/>
    <col min="1054" max="1054" width="7.125" style="244" bestFit="1" customWidth="1"/>
    <col min="1055" max="1055" width="6.875" style="244" customWidth="1"/>
    <col min="1056" max="1057" width="3" style="244" customWidth="1"/>
    <col min="1058" max="1058" width="6.75" style="244" customWidth="1"/>
    <col min="1059" max="1059" width="7.125" style="244" bestFit="1" customWidth="1"/>
    <col min="1060" max="1060" width="2.625" style="244" customWidth="1"/>
    <col min="1061" max="1061" width="3" style="244" bestFit="1" customWidth="1"/>
    <col min="1062" max="1062" width="4.625" style="244" customWidth="1"/>
    <col min="1063" max="1063" width="3.875" style="244" bestFit="1" customWidth="1"/>
    <col min="1064" max="1064" width="7.125" style="244" bestFit="1" customWidth="1"/>
    <col min="1065" max="1065" width="2.625" style="244" bestFit="1" customWidth="1"/>
    <col min="1066" max="1066" width="3.5" style="244" customWidth="1"/>
    <col min="1067" max="1067" width="2.375" style="244" customWidth="1"/>
    <col min="1068" max="1068" width="14.125" style="244" customWidth="1"/>
    <col min="1069" max="1069" width="2" style="244" customWidth="1"/>
    <col min="1070" max="1070" width="14.5" style="244" customWidth="1"/>
    <col min="1071" max="1071" width="2.375" style="244" customWidth="1"/>
    <col min="1072" max="1281" width="9" style="244"/>
    <col min="1282" max="1282" width="2" style="244" customWidth="1"/>
    <col min="1283" max="1283" width="3" style="244" customWidth="1"/>
    <col min="1284" max="1284" width="2.125" style="244" customWidth="1"/>
    <col min="1285" max="1285" width="11.625" style="244" customWidth="1"/>
    <col min="1286" max="1286" width="2.5" style="244" customWidth="1"/>
    <col min="1287" max="1287" width="8.25" style="244" customWidth="1"/>
    <col min="1288" max="1288" width="3.625" style="244" customWidth="1"/>
    <col min="1289" max="1289" width="7.25" style="244" customWidth="1"/>
    <col min="1290" max="1290" width="8.625" style="244" customWidth="1"/>
    <col min="1291" max="1292" width="2.5" style="244" customWidth="1"/>
    <col min="1293" max="1293" width="6" style="244" customWidth="1"/>
    <col min="1294" max="1294" width="2" style="244" customWidth="1"/>
    <col min="1295" max="1295" width="6.75" style="244" customWidth="1"/>
    <col min="1296" max="1296" width="2.125" style="244" customWidth="1"/>
    <col min="1297" max="1297" width="3.375" style="244" customWidth="1"/>
    <col min="1298" max="1298" width="3.75" style="244" customWidth="1"/>
    <col min="1299" max="1299" width="5.25" style="244" customWidth="1"/>
    <col min="1300" max="1300" width="8" style="244" bestFit="1" customWidth="1"/>
    <col min="1301" max="1301" width="7.125" style="244" bestFit="1" customWidth="1"/>
    <col min="1302" max="1302" width="8.5" style="244" bestFit="1" customWidth="1"/>
    <col min="1303" max="1303" width="3.5" style="244" customWidth="1"/>
    <col min="1304" max="1304" width="4.5" style="244" customWidth="1"/>
    <col min="1305" max="1305" width="10.75" style="244" customWidth="1"/>
    <col min="1306" max="1306" width="7.125" style="244" bestFit="1" customWidth="1"/>
    <col min="1307" max="1307" width="4.625" style="244" customWidth="1"/>
    <col min="1308" max="1308" width="4.125" style="244" customWidth="1"/>
    <col min="1309" max="1309" width="7.25" style="244" customWidth="1"/>
    <col min="1310" max="1310" width="7.125" style="244" bestFit="1" customWidth="1"/>
    <col min="1311" max="1311" width="6.875" style="244" customWidth="1"/>
    <col min="1312" max="1313" width="3" style="244" customWidth="1"/>
    <col min="1314" max="1314" width="6.75" style="244" customWidth="1"/>
    <col min="1315" max="1315" width="7.125" style="244" bestFit="1" customWidth="1"/>
    <col min="1316" max="1316" width="2.625" style="244" customWidth="1"/>
    <col min="1317" max="1317" width="3" style="244" bestFit="1" customWidth="1"/>
    <col min="1318" max="1318" width="4.625" style="244" customWidth="1"/>
    <col min="1319" max="1319" width="3.875" style="244" bestFit="1" customWidth="1"/>
    <col min="1320" max="1320" width="7.125" style="244" bestFit="1" customWidth="1"/>
    <col min="1321" max="1321" width="2.625" style="244" bestFit="1" customWidth="1"/>
    <col min="1322" max="1322" width="3.5" style="244" customWidth="1"/>
    <col min="1323" max="1323" width="2.375" style="244" customWidth="1"/>
    <col min="1324" max="1324" width="14.125" style="244" customWidth="1"/>
    <col min="1325" max="1325" width="2" style="244" customWidth="1"/>
    <col min="1326" max="1326" width="14.5" style="244" customWidth="1"/>
    <col min="1327" max="1327" width="2.375" style="244" customWidth="1"/>
    <col min="1328" max="1537" width="9" style="244"/>
    <col min="1538" max="1538" width="2" style="244" customWidth="1"/>
    <col min="1539" max="1539" width="3" style="244" customWidth="1"/>
    <col min="1540" max="1540" width="2.125" style="244" customWidth="1"/>
    <col min="1541" max="1541" width="11.625" style="244" customWidth="1"/>
    <col min="1542" max="1542" width="2.5" style="244" customWidth="1"/>
    <col min="1543" max="1543" width="8.25" style="244" customWidth="1"/>
    <col min="1544" max="1544" width="3.625" style="244" customWidth="1"/>
    <col min="1545" max="1545" width="7.25" style="244" customWidth="1"/>
    <col min="1546" max="1546" width="8.625" style="244" customWidth="1"/>
    <col min="1547" max="1548" width="2.5" style="244" customWidth="1"/>
    <col min="1549" max="1549" width="6" style="244" customWidth="1"/>
    <col min="1550" max="1550" width="2" style="244" customWidth="1"/>
    <col min="1551" max="1551" width="6.75" style="244" customWidth="1"/>
    <col min="1552" max="1552" width="2.125" style="244" customWidth="1"/>
    <col min="1553" max="1553" width="3.375" style="244" customWidth="1"/>
    <col min="1554" max="1554" width="3.75" style="244" customWidth="1"/>
    <col min="1555" max="1555" width="5.25" style="244" customWidth="1"/>
    <col min="1556" max="1556" width="8" style="244" bestFit="1" customWidth="1"/>
    <col min="1557" max="1557" width="7.125" style="244" bestFit="1" customWidth="1"/>
    <col min="1558" max="1558" width="8.5" style="244" bestFit="1" customWidth="1"/>
    <col min="1559" max="1559" width="3.5" style="244" customWidth="1"/>
    <col min="1560" max="1560" width="4.5" style="244" customWidth="1"/>
    <col min="1561" max="1561" width="10.75" style="244" customWidth="1"/>
    <col min="1562" max="1562" width="7.125" style="244" bestFit="1" customWidth="1"/>
    <col min="1563" max="1563" width="4.625" style="244" customWidth="1"/>
    <col min="1564" max="1564" width="4.125" style="244" customWidth="1"/>
    <col min="1565" max="1565" width="7.25" style="244" customWidth="1"/>
    <col min="1566" max="1566" width="7.125" style="244" bestFit="1" customWidth="1"/>
    <col min="1567" max="1567" width="6.875" style="244" customWidth="1"/>
    <col min="1568" max="1569" width="3" style="244" customWidth="1"/>
    <col min="1570" max="1570" width="6.75" style="244" customWidth="1"/>
    <col min="1571" max="1571" width="7.125" style="244" bestFit="1" customWidth="1"/>
    <col min="1572" max="1572" width="2.625" style="244" customWidth="1"/>
    <col min="1573" max="1573" width="3" style="244" bestFit="1" customWidth="1"/>
    <col min="1574" max="1574" width="4.625" style="244" customWidth="1"/>
    <col min="1575" max="1575" width="3.875" style="244" bestFit="1" customWidth="1"/>
    <col min="1576" max="1576" width="7.125" style="244" bestFit="1" customWidth="1"/>
    <col min="1577" max="1577" width="2.625" style="244" bestFit="1" customWidth="1"/>
    <col min="1578" max="1578" width="3.5" style="244" customWidth="1"/>
    <col min="1579" max="1579" width="2.375" style="244" customWidth="1"/>
    <col min="1580" max="1580" width="14.125" style="244" customWidth="1"/>
    <col min="1581" max="1581" width="2" style="244" customWidth="1"/>
    <col min="1582" max="1582" width="14.5" style="244" customWidth="1"/>
    <col min="1583" max="1583" width="2.375" style="244" customWidth="1"/>
    <col min="1584" max="1793" width="9" style="244"/>
    <col min="1794" max="1794" width="2" style="244" customWidth="1"/>
    <col min="1795" max="1795" width="3" style="244" customWidth="1"/>
    <col min="1796" max="1796" width="2.125" style="244" customWidth="1"/>
    <col min="1797" max="1797" width="11.625" style="244" customWidth="1"/>
    <col min="1798" max="1798" width="2.5" style="244" customWidth="1"/>
    <col min="1799" max="1799" width="8.25" style="244" customWidth="1"/>
    <col min="1800" max="1800" width="3.625" style="244" customWidth="1"/>
    <col min="1801" max="1801" width="7.25" style="244" customWidth="1"/>
    <col min="1802" max="1802" width="8.625" style="244" customWidth="1"/>
    <col min="1803" max="1804" width="2.5" style="244" customWidth="1"/>
    <col min="1805" max="1805" width="6" style="244" customWidth="1"/>
    <col min="1806" max="1806" width="2" style="244" customWidth="1"/>
    <col min="1807" max="1807" width="6.75" style="244" customWidth="1"/>
    <col min="1808" max="1808" width="2.125" style="244" customWidth="1"/>
    <col min="1809" max="1809" width="3.375" style="244" customWidth="1"/>
    <col min="1810" max="1810" width="3.75" style="244" customWidth="1"/>
    <col min="1811" max="1811" width="5.25" style="244" customWidth="1"/>
    <col min="1812" max="1812" width="8" style="244" bestFit="1" customWidth="1"/>
    <col min="1813" max="1813" width="7.125" style="244" bestFit="1" customWidth="1"/>
    <col min="1814" max="1814" width="8.5" style="244" bestFit="1" customWidth="1"/>
    <col min="1815" max="1815" width="3.5" style="244" customWidth="1"/>
    <col min="1816" max="1816" width="4.5" style="244" customWidth="1"/>
    <col min="1817" max="1817" width="10.75" style="244" customWidth="1"/>
    <col min="1818" max="1818" width="7.125" style="244" bestFit="1" customWidth="1"/>
    <col min="1819" max="1819" width="4.625" style="244" customWidth="1"/>
    <col min="1820" max="1820" width="4.125" style="244" customWidth="1"/>
    <col min="1821" max="1821" width="7.25" style="244" customWidth="1"/>
    <col min="1822" max="1822" width="7.125" style="244" bestFit="1" customWidth="1"/>
    <col min="1823" max="1823" width="6.875" style="244" customWidth="1"/>
    <col min="1824" max="1825" width="3" style="244" customWidth="1"/>
    <col min="1826" max="1826" width="6.75" style="244" customWidth="1"/>
    <col min="1827" max="1827" width="7.125" style="244" bestFit="1" customWidth="1"/>
    <col min="1828" max="1828" width="2.625" style="244" customWidth="1"/>
    <col min="1829" max="1829" width="3" style="244" bestFit="1" customWidth="1"/>
    <col min="1830" max="1830" width="4.625" style="244" customWidth="1"/>
    <col min="1831" max="1831" width="3.875" style="244" bestFit="1" customWidth="1"/>
    <col min="1832" max="1832" width="7.125" style="244" bestFit="1" customWidth="1"/>
    <col min="1833" max="1833" width="2.625" style="244" bestFit="1" customWidth="1"/>
    <col min="1834" max="1834" width="3.5" style="244" customWidth="1"/>
    <col min="1835" max="1835" width="2.375" style="244" customWidth="1"/>
    <col min="1836" max="1836" width="14.125" style="244" customWidth="1"/>
    <col min="1837" max="1837" width="2" style="244" customWidth="1"/>
    <col min="1838" max="1838" width="14.5" style="244" customWidth="1"/>
    <col min="1839" max="1839" width="2.375" style="244" customWidth="1"/>
    <col min="1840" max="2049" width="9" style="244"/>
    <col min="2050" max="2050" width="2" style="244" customWidth="1"/>
    <col min="2051" max="2051" width="3" style="244" customWidth="1"/>
    <col min="2052" max="2052" width="2.125" style="244" customWidth="1"/>
    <col min="2053" max="2053" width="11.625" style="244" customWidth="1"/>
    <col min="2054" max="2054" width="2.5" style="244" customWidth="1"/>
    <col min="2055" max="2055" width="8.25" style="244" customWidth="1"/>
    <col min="2056" max="2056" width="3.625" style="244" customWidth="1"/>
    <col min="2057" max="2057" width="7.25" style="244" customWidth="1"/>
    <col min="2058" max="2058" width="8.625" style="244" customWidth="1"/>
    <col min="2059" max="2060" width="2.5" style="244" customWidth="1"/>
    <col min="2061" max="2061" width="6" style="244" customWidth="1"/>
    <col min="2062" max="2062" width="2" style="244" customWidth="1"/>
    <col min="2063" max="2063" width="6.75" style="244" customWidth="1"/>
    <col min="2064" max="2064" width="2.125" style="244" customWidth="1"/>
    <col min="2065" max="2065" width="3.375" style="244" customWidth="1"/>
    <col min="2066" max="2066" width="3.75" style="244" customWidth="1"/>
    <col min="2067" max="2067" width="5.25" style="244" customWidth="1"/>
    <col min="2068" max="2068" width="8" style="244" bestFit="1" customWidth="1"/>
    <col min="2069" max="2069" width="7.125" style="244" bestFit="1" customWidth="1"/>
    <col min="2070" max="2070" width="8.5" style="244" bestFit="1" customWidth="1"/>
    <col min="2071" max="2071" width="3.5" style="244" customWidth="1"/>
    <col min="2072" max="2072" width="4.5" style="244" customWidth="1"/>
    <col min="2073" max="2073" width="10.75" style="244" customWidth="1"/>
    <col min="2074" max="2074" width="7.125" style="244" bestFit="1" customWidth="1"/>
    <col min="2075" max="2075" width="4.625" style="244" customWidth="1"/>
    <col min="2076" max="2076" width="4.125" style="244" customWidth="1"/>
    <col min="2077" max="2077" width="7.25" style="244" customWidth="1"/>
    <col min="2078" max="2078" width="7.125" style="244" bestFit="1" customWidth="1"/>
    <col min="2079" max="2079" width="6.875" style="244" customWidth="1"/>
    <col min="2080" max="2081" width="3" style="244" customWidth="1"/>
    <col min="2082" max="2082" width="6.75" style="244" customWidth="1"/>
    <col min="2083" max="2083" width="7.125" style="244" bestFit="1" customWidth="1"/>
    <col min="2084" max="2084" width="2.625" style="244" customWidth="1"/>
    <col min="2085" max="2085" width="3" style="244" bestFit="1" customWidth="1"/>
    <col min="2086" max="2086" width="4.625" style="244" customWidth="1"/>
    <col min="2087" max="2087" width="3.875" style="244" bestFit="1" customWidth="1"/>
    <col min="2088" max="2088" width="7.125" style="244" bestFit="1" customWidth="1"/>
    <col min="2089" max="2089" width="2.625" style="244" bestFit="1" customWidth="1"/>
    <col min="2090" max="2090" width="3.5" style="244" customWidth="1"/>
    <col min="2091" max="2091" width="2.375" style="244" customWidth="1"/>
    <col min="2092" max="2092" width="14.125" style="244" customWidth="1"/>
    <col min="2093" max="2093" width="2" style="244" customWidth="1"/>
    <col min="2094" max="2094" width="14.5" style="244" customWidth="1"/>
    <col min="2095" max="2095" width="2.375" style="244" customWidth="1"/>
    <col min="2096" max="2305" width="9" style="244"/>
    <col min="2306" max="2306" width="2" style="244" customWidth="1"/>
    <col min="2307" max="2307" width="3" style="244" customWidth="1"/>
    <col min="2308" max="2308" width="2.125" style="244" customWidth="1"/>
    <col min="2309" max="2309" width="11.625" style="244" customWidth="1"/>
    <col min="2310" max="2310" width="2.5" style="244" customWidth="1"/>
    <col min="2311" max="2311" width="8.25" style="244" customWidth="1"/>
    <col min="2312" max="2312" width="3.625" style="244" customWidth="1"/>
    <col min="2313" max="2313" width="7.25" style="244" customWidth="1"/>
    <col min="2314" max="2314" width="8.625" style="244" customWidth="1"/>
    <col min="2315" max="2316" width="2.5" style="244" customWidth="1"/>
    <col min="2317" max="2317" width="6" style="244" customWidth="1"/>
    <col min="2318" max="2318" width="2" style="244" customWidth="1"/>
    <col min="2319" max="2319" width="6.75" style="244" customWidth="1"/>
    <col min="2320" max="2320" width="2.125" style="244" customWidth="1"/>
    <col min="2321" max="2321" width="3.375" style="244" customWidth="1"/>
    <col min="2322" max="2322" width="3.75" style="244" customWidth="1"/>
    <col min="2323" max="2323" width="5.25" style="244" customWidth="1"/>
    <col min="2324" max="2324" width="8" style="244" bestFit="1" customWidth="1"/>
    <col min="2325" max="2325" width="7.125" style="244" bestFit="1" customWidth="1"/>
    <col min="2326" max="2326" width="8.5" style="244" bestFit="1" customWidth="1"/>
    <col min="2327" max="2327" width="3.5" style="244" customWidth="1"/>
    <col min="2328" max="2328" width="4.5" style="244" customWidth="1"/>
    <col min="2329" max="2329" width="10.75" style="244" customWidth="1"/>
    <col min="2330" max="2330" width="7.125" style="244" bestFit="1" customWidth="1"/>
    <col min="2331" max="2331" width="4.625" style="244" customWidth="1"/>
    <col min="2332" max="2332" width="4.125" style="244" customWidth="1"/>
    <col min="2333" max="2333" width="7.25" style="244" customWidth="1"/>
    <col min="2334" max="2334" width="7.125" style="244" bestFit="1" customWidth="1"/>
    <col min="2335" max="2335" width="6.875" style="244" customWidth="1"/>
    <col min="2336" max="2337" width="3" style="244" customWidth="1"/>
    <col min="2338" max="2338" width="6.75" style="244" customWidth="1"/>
    <col min="2339" max="2339" width="7.125" style="244" bestFit="1" customWidth="1"/>
    <col min="2340" max="2340" width="2.625" style="244" customWidth="1"/>
    <col min="2341" max="2341" width="3" style="244" bestFit="1" customWidth="1"/>
    <col min="2342" max="2342" width="4.625" style="244" customWidth="1"/>
    <col min="2343" max="2343" width="3.875" style="244" bestFit="1" customWidth="1"/>
    <col min="2344" max="2344" width="7.125" style="244" bestFit="1" customWidth="1"/>
    <col min="2345" max="2345" width="2.625" style="244" bestFit="1" customWidth="1"/>
    <col min="2346" max="2346" width="3.5" style="244" customWidth="1"/>
    <col min="2347" max="2347" width="2.375" style="244" customWidth="1"/>
    <col min="2348" max="2348" width="14.125" style="244" customWidth="1"/>
    <col min="2349" max="2349" width="2" style="244" customWidth="1"/>
    <col min="2350" max="2350" width="14.5" style="244" customWidth="1"/>
    <col min="2351" max="2351" width="2.375" style="244" customWidth="1"/>
    <col min="2352" max="2561" width="9" style="244"/>
    <col min="2562" max="2562" width="2" style="244" customWidth="1"/>
    <col min="2563" max="2563" width="3" style="244" customWidth="1"/>
    <col min="2564" max="2564" width="2.125" style="244" customWidth="1"/>
    <col min="2565" max="2565" width="11.625" style="244" customWidth="1"/>
    <col min="2566" max="2566" width="2.5" style="244" customWidth="1"/>
    <col min="2567" max="2567" width="8.25" style="244" customWidth="1"/>
    <col min="2568" max="2568" width="3.625" style="244" customWidth="1"/>
    <col min="2569" max="2569" width="7.25" style="244" customWidth="1"/>
    <col min="2570" max="2570" width="8.625" style="244" customWidth="1"/>
    <col min="2571" max="2572" width="2.5" style="244" customWidth="1"/>
    <col min="2573" max="2573" width="6" style="244" customWidth="1"/>
    <col min="2574" max="2574" width="2" style="244" customWidth="1"/>
    <col min="2575" max="2575" width="6.75" style="244" customWidth="1"/>
    <col min="2576" max="2576" width="2.125" style="244" customWidth="1"/>
    <col min="2577" max="2577" width="3.375" style="244" customWidth="1"/>
    <col min="2578" max="2578" width="3.75" style="244" customWidth="1"/>
    <col min="2579" max="2579" width="5.25" style="244" customWidth="1"/>
    <col min="2580" max="2580" width="8" style="244" bestFit="1" customWidth="1"/>
    <col min="2581" max="2581" width="7.125" style="244" bestFit="1" customWidth="1"/>
    <col min="2582" max="2582" width="8.5" style="244" bestFit="1" customWidth="1"/>
    <col min="2583" max="2583" width="3.5" style="244" customWidth="1"/>
    <col min="2584" max="2584" width="4.5" style="244" customWidth="1"/>
    <col min="2585" max="2585" width="10.75" style="244" customWidth="1"/>
    <col min="2586" max="2586" width="7.125" style="244" bestFit="1" customWidth="1"/>
    <col min="2587" max="2587" width="4.625" style="244" customWidth="1"/>
    <col min="2588" max="2588" width="4.125" style="244" customWidth="1"/>
    <col min="2589" max="2589" width="7.25" style="244" customWidth="1"/>
    <col min="2590" max="2590" width="7.125" style="244" bestFit="1" customWidth="1"/>
    <col min="2591" max="2591" width="6.875" style="244" customWidth="1"/>
    <col min="2592" max="2593" width="3" style="244" customWidth="1"/>
    <col min="2594" max="2594" width="6.75" style="244" customWidth="1"/>
    <col min="2595" max="2595" width="7.125" style="244" bestFit="1" customWidth="1"/>
    <col min="2596" max="2596" width="2.625" style="244" customWidth="1"/>
    <col min="2597" max="2597" width="3" style="244" bestFit="1" customWidth="1"/>
    <col min="2598" max="2598" width="4.625" style="244" customWidth="1"/>
    <col min="2599" max="2599" width="3.875" style="244" bestFit="1" customWidth="1"/>
    <col min="2600" max="2600" width="7.125" style="244" bestFit="1" customWidth="1"/>
    <col min="2601" max="2601" width="2.625" style="244" bestFit="1" customWidth="1"/>
    <col min="2602" max="2602" width="3.5" style="244" customWidth="1"/>
    <col min="2603" max="2603" width="2.375" style="244" customWidth="1"/>
    <col min="2604" max="2604" width="14.125" style="244" customWidth="1"/>
    <col min="2605" max="2605" width="2" style="244" customWidth="1"/>
    <col min="2606" max="2606" width="14.5" style="244" customWidth="1"/>
    <col min="2607" max="2607" width="2.375" style="244" customWidth="1"/>
    <col min="2608" max="2817" width="9" style="244"/>
    <col min="2818" max="2818" width="2" style="244" customWidth="1"/>
    <col min="2819" max="2819" width="3" style="244" customWidth="1"/>
    <col min="2820" max="2820" width="2.125" style="244" customWidth="1"/>
    <col min="2821" max="2821" width="11.625" style="244" customWidth="1"/>
    <col min="2822" max="2822" width="2.5" style="244" customWidth="1"/>
    <col min="2823" max="2823" width="8.25" style="244" customWidth="1"/>
    <col min="2824" max="2824" width="3.625" style="244" customWidth="1"/>
    <col min="2825" max="2825" width="7.25" style="244" customWidth="1"/>
    <col min="2826" max="2826" width="8.625" style="244" customWidth="1"/>
    <col min="2827" max="2828" width="2.5" style="244" customWidth="1"/>
    <col min="2829" max="2829" width="6" style="244" customWidth="1"/>
    <col min="2830" max="2830" width="2" style="244" customWidth="1"/>
    <col min="2831" max="2831" width="6.75" style="244" customWidth="1"/>
    <col min="2832" max="2832" width="2.125" style="244" customWidth="1"/>
    <col min="2833" max="2833" width="3.375" style="244" customWidth="1"/>
    <col min="2834" max="2834" width="3.75" style="244" customWidth="1"/>
    <col min="2835" max="2835" width="5.25" style="244" customWidth="1"/>
    <col min="2836" max="2836" width="8" style="244" bestFit="1" customWidth="1"/>
    <col min="2837" max="2837" width="7.125" style="244" bestFit="1" customWidth="1"/>
    <col min="2838" max="2838" width="8.5" style="244" bestFit="1" customWidth="1"/>
    <col min="2839" max="2839" width="3.5" style="244" customWidth="1"/>
    <col min="2840" max="2840" width="4.5" style="244" customWidth="1"/>
    <col min="2841" max="2841" width="10.75" style="244" customWidth="1"/>
    <col min="2842" max="2842" width="7.125" style="244" bestFit="1" customWidth="1"/>
    <col min="2843" max="2843" width="4.625" style="244" customWidth="1"/>
    <col min="2844" max="2844" width="4.125" style="244" customWidth="1"/>
    <col min="2845" max="2845" width="7.25" style="244" customWidth="1"/>
    <col min="2846" max="2846" width="7.125" style="244" bestFit="1" customWidth="1"/>
    <col min="2847" max="2847" width="6.875" style="244" customWidth="1"/>
    <col min="2848" max="2849" width="3" style="244" customWidth="1"/>
    <col min="2850" max="2850" width="6.75" style="244" customWidth="1"/>
    <col min="2851" max="2851" width="7.125" style="244" bestFit="1" customWidth="1"/>
    <col min="2852" max="2852" width="2.625" style="244" customWidth="1"/>
    <col min="2853" max="2853" width="3" style="244" bestFit="1" customWidth="1"/>
    <col min="2854" max="2854" width="4.625" style="244" customWidth="1"/>
    <col min="2855" max="2855" width="3.875" style="244" bestFit="1" customWidth="1"/>
    <col min="2856" max="2856" width="7.125" style="244" bestFit="1" customWidth="1"/>
    <col min="2857" max="2857" width="2.625" style="244" bestFit="1" customWidth="1"/>
    <col min="2858" max="2858" width="3.5" style="244" customWidth="1"/>
    <col min="2859" max="2859" width="2.375" style="244" customWidth="1"/>
    <col min="2860" max="2860" width="14.125" style="244" customWidth="1"/>
    <col min="2861" max="2861" width="2" style="244" customWidth="1"/>
    <col min="2862" max="2862" width="14.5" style="244" customWidth="1"/>
    <col min="2863" max="2863" width="2.375" style="244" customWidth="1"/>
    <col min="2864" max="3073" width="9" style="244"/>
    <col min="3074" max="3074" width="2" style="244" customWidth="1"/>
    <col min="3075" max="3075" width="3" style="244" customWidth="1"/>
    <col min="3076" max="3076" width="2.125" style="244" customWidth="1"/>
    <col min="3077" max="3077" width="11.625" style="244" customWidth="1"/>
    <col min="3078" max="3078" width="2.5" style="244" customWidth="1"/>
    <col min="3079" max="3079" width="8.25" style="244" customWidth="1"/>
    <col min="3080" max="3080" width="3.625" style="244" customWidth="1"/>
    <col min="3081" max="3081" width="7.25" style="244" customWidth="1"/>
    <col min="3082" max="3082" width="8.625" style="244" customWidth="1"/>
    <col min="3083" max="3084" width="2.5" style="244" customWidth="1"/>
    <col min="3085" max="3085" width="6" style="244" customWidth="1"/>
    <col min="3086" max="3086" width="2" style="244" customWidth="1"/>
    <col min="3087" max="3087" width="6.75" style="244" customWidth="1"/>
    <col min="3088" max="3088" width="2.125" style="244" customWidth="1"/>
    <col min="3089" max="3089" width="3.375" style="244" customWidth="1"/>
    <col min="3090" max="3090" width="3.75" style="244" customWidth="1"/>
    <col min="3091" max="3091" width="5.25" style="244" customWidth="1"/>
    <col min="3092" max="3092" width="8" style="244" bestFit="1" customWidth="1"/>
    <col min="3093" max="3093" width="7.125" style="244" bestFit="1" customWidth="1"/>
    <col min="3094" max="3094" width="8.5" style="244" bestFit="1" customWidth="1"/>
    <col min="3095" max="3095" width="3.5" style="244" customWidth="1"/>
    <col min="3096" max="3096" width="4.5" style="244" customWidth="1"/>
    <col min="3097" max="3097" width="10.75" style="244" customWidth="1"/>
    <col min="3098" max="3098" width="7.125" style="244" bestFit="1" customWidth="1"/>
    <col min="3099" max="3099" width="4.625" style="244" customWidth="1"/>
    <col min="3100" max="3100" width="4.125" style="244" customWidth="1"/>
    <col min="3101" max="3101" width="7.25" style="244" customWidth="1"/>
    <col min="3102" max="3102" width="7.125" style="244" bestFit="1" customWidth="1"/>
    <col min="3103" max="3103" width="6.875" style="244" customWidth="1"/>
    <col min="3104" max="3105" width="3" style="244" customWidth="1"/>
    <col min="3106" max="3106" width="6.75" style="244" customWidth="1"/>
    <col min="3107" max="3107" width="7.125" style="244" bestFit="1" customWidth="1"/>
    <col min="3108" max="3108" width="2.625" style="244" customWidth="1"/>
    <col min="3109" max="3109" width="3" style="244" bestFit="1" customWidth="1"/>
    <col min="3110" max="3110" width="4.625" style="244" customWidth="1"/>
    <col min="3111" max="3111" width="3.875" style="244" bestFit="1" customWidth="1"/>
    <col min="3112" max="3112" width="7.125" style="244" bestFit="1" customWidth="1"/>
    <col min="3113" max="3113" width="2.625" style="244" bestFit="1" customWidth="1"/>
    <col min="3114" max="3114" width="3.5" style="244" customWidth="1"/>
    <col min="3115" max="3115" width="2.375" style="244" customWidth="1"/>
    <col min="3116" max="3116" width="14.125" style="244" customWidth="1"/>
    <col min="3117" max="3117" width="2" style="244" customWidth="1"/>
    <col min="3118" max="3118" width="14.5" style="244" customWidth="1"/>
    <col min="3119" max="3119" width="2.375" style="244" customWidth="1"/>
    <col min="3120" max="3329" width="9" style="244"/>
    <col min="3330" max="3330" width="2" style="244" customWidth="1"/>
    <col min="3331" max="3331" width="3" style="244" customWidth="1"/>
    <col min="3332" max="3332" width="2.125" style="244" customWidth="1"/>
    <col min="3333" max="3333" width="11.625" style="244" customWidth="1"/>
    <col min="3334" max="3334" width="2.5" style="244" customWidth="1"/>
    <col min="3335" max="3335" width="8.25" style="244" customWidth="1"/>
    <col min="3336" max="3336" width="3.625" style="244" customWidth="1"/>
    <col min="3337" max="3337" width="7.25" style="244" customWidth="1"/>
    <col min="3338" max="3338" width="8.625" style="244" customWidth="1"/>
    <col min="3339" max="3340" width="2.5" style="244" customWidth="1"/>
    <col min="3341" max="3341" width="6" style="244" customWidth="1"/>
    <col min="3342" max="3342" width="2" style="244" customWidth="1"/>
    <col min="3343" max="3343" width="6.75" style="244" customWidth="1"/>
    <col min="3344" max="3344" width="2.125" style="244" customWidth="1"/>
    <col min="3345" max="3345" width="3.375" style="244" customWidth="1"/>
    <col min="3346" max="3346" width="3.75" style="244" customWidth="1"/>
    <col min="3347" max="3347" width="5.25" style="244" customWidth="1"/>
    <col min="3348" max="3348" width="8" style="244" bestFit="1" customWidth="1"/>
    <col min="3349" max="3349" width="7.125" style="244" bestFit="1" customWidth="1"/>
    <col min="3350" max="3350" width="8.5" style="244" bestFit="1" customWidth="1"/>
    <col min="3351" max="3351" width="3.5" style="244" customWidth="1"/>
    <col min="3352" max="3352" width="4.5" style="244" customWidth="1"/>
    <col min="3353" max="3353" width="10.75" style="244" customWidth="1"/>
    <col min="3354" max="3354" width="7.125" style="244" bestFit="1" customWidth="1"/>
    <col min="3355" max="3355" width="4.625" style="244" customWidth="1"/>
    <col min="3356" max="3356" width="4.125" style="244" customWidth="1"/>
    <col min="3357" max="3357" width="7.25" style="244" customWidth="1"/>
    <col min="3358" max="3358" width="7.125" style="244" bestFit="1" customWidth="1"/>
    <col min="3359" max="3359" width="6.875" style="244" customWidth="1"/>
    <col min="3360" max="3361" width="3" style="244" customWidth="1"/>
    <col min="3362" max="3362" width="6.75" style="244" customWidth="1"/>
    <col min="3363" max="3363" width="7.125" style="244" bestFit="1" customWidth="1"/>
    <col min="3364" max="3364" width="2.625" style="244" customWidth="1"/>
    <col min="3365" max="3365" width="3" style="244" bestFit="1" customWidth="1"/>
    <col min="3366" max="3366" width="4.625" style="244" customWidth="1"/>
    <col min="3367" max="3367" width="3.875" style="244" bestFit="1" customWidth="1"/>
    <col min="3368" max="3368" width="7.125" style="244" bestFit="1" customWidth="1"/>
    <col min="3369" max="3369" width="2.625" style="244" bestFit="1" customWidth="1"/>
    <col min="3370" max="3370" width="3.5" style="244" customWidth="1"/>
    <col min="3371" max="3371" width="2.375" style="244" customWidth="1"/>
    <col min="3372" max="3372" width="14.125" style="244" customWidth="1"/>
    <col min="3373" max="3373" width="2" style="244" customWidth="1"/>
    <col min="3374" max="3374" width="14.5" style="244" customWidth="1"/>
    <col min="3375" max="3375" width="2.375" style="244" customWidth="1"/>
    <col min="3376" max="3585" width="9" style="244"/>
    <col min="3586" max="3586" width="2" style="244" customWidth="1"/>
    <col min="3587" max="3587" width="3" style="244" customWidth="1"/>
    <col min="3588" max="3588" width="2.125" style="244" customWidth="1"/>
    <col min="3589" max="3589" width="11.625" style="244" customWidth="1"/>
    <col min="3590" max="3590" width="2.5" style="244" customWidth="1"/>
    <col min="3591" max="3591" width="8.25" style="244" customWidth="1"/>
    <col min="3592" max="3592" width="3.625" style="244" customWidth="1"/>
    <col min="3593" max="3593" width="7.25" style="244" customWidth="1"/>
    <col min="3594" max="3594" width="8.625" style="244" customWidth="1"/>
    <col min="3595" max="3596" width="2.5" style="244" customWidth="1"/>
    <col min="3597" max="3597" width="6" style="244" customWidth="1"/>
    <col min="3598" max="3598" width="2" style="244" customWidth="1"/>
    <col min="3599" max="3599" width="6.75" style="244" customWidth="1"/>
    <col min="3600" max="3600" width="2.125" style="244" customWidth="1"/>
    <col min="3601" max="3601" width="3.375" style="244" customWidth="1"/>
    <col min="3602" max="3602" width="3.75" style="244" customWidth="1"/>
    <col min="3603" max="3603" width="5.25" style="244" customWidth="1"/>
    <col min="3604" max="3604" width="8" style="244" bestFit="1" customWidth="1"/>
    <col min="3605" max="3605" width="7.125" style="244" bestFit="1" customWidth="1"/>
    <col min="3606" max="3606" width="8.5" style="244" bestFit="1" customWidth="1"/>
    <col min="3607" max="3607" width="3.5" style="244" customWidth="1"/>
    <col min="3608" max="3608" width="4.5" style="244" customWidth="1"/>
    <col min="3609" max="3609" width="10.75" style="244" customWidth="1"/>
    <col min="3610" max="3610" width="7.125" style="244" bestFit="1" customWidth="1"/>
    <col min="3611" max="3611" width="4.625" style="244" customWidth="1"/>
    <col min="3612" max="3612" width="4.125" style="244" customWidth="1"/>
    <col min="3613" max="3613" width="7.25" style="244" customWidth="1"/>
    <col min="3614" max="3614" width="7.125" style="244" bestFit="1" customWidth="1"/>
    <col min="3615" max="3615" width="6.875" style="244" customWidth="1"/>
    <col min="3616" max="3617" width="3" style="244" customWidth="1"/>
    <col min="3618" max="3618" width="6.75" style="244" customWidth="1"/>
    <col min="3619" max="3619" width="7.125" style="244" bestFit="1" customWidth="1"/>
    <col min="3620" max="3620" width="2.625" style="244" customWidth="1"/>
    <col min="3621" max="3621" width="3" style="244" bestFit="1" customWidth="1"/>
    <col min="3622" max="3622" width="4.625" style="244" customWidth="1"/>
    <col min="3623" max="3623" width="3.875" style="244" bestFit="1" customWidth="1"/>
    <col min="3624" max="3624" width="7.125" style="244" bestFit="1" customWidth="1"/>
    <col min="3625" max="3625" width="2.625" style="244" bestFit="1" customWidth="1"/>
    <col min="3626" max="3626" width="3.5" style="244" customWidth="1"/>
    <col min="3627" max="3627" width="2.375" style="244" customWidth="1"/>
    <col min="3628" max="3628" width="14.125" style="244" customWidth="1"/>
    <col min="3629" max="3629" width="2" style="244" customWidth="1"/>
    <col min="3630" max="3630" width="14.5" style="244" customWidth="1"/>
    <col min="3631" max="3631" width="2.375" style="244" customWidth="1"/>
    <col min="3632" max="3841" width="9" style="244"/>
    <col min="3842" max="3842" width="2" style="244" customWidth="1"/>
    <col min="3843" max="3843" width="3" style="244" customWidth="1"/>
    <col min="3844" max="3844" width="2.125" style="244" customWidth="1"/>
    <col min="3845" max="3845" width="11.625" style="244" customWidth="1"/>
    <col min="3846" max="3846" width="2.5" style="244" customWidth="1"/>
    <col min="3847" max="3847" width="8.25" style="244" customWidth="1"/>
    <col min="3848" max="3848" width="3.625" style="244" customWidth="1"/>
    <col min="3849" max="3849" width="7.25" style="244" customWidth="1"/>
    <col min="3850" max="3850" width="8.625" style="244" customWidth="1"/>
    <col min="3851" max="3852" width="2.5" style="244" customWidth="1"/>
    <col min="3853" max="3853" width="6" style="244" customWidth="1"/>
    <col min="3854" max="3854" width="2" style="244" customWidth="1"/>
    <col min="3855" max="3855" width="6.75" style="244" customWidth="1"/>
    <col min="3856" max="3856" width="2.125" style="244" customWidth="1"/>
    <col min="3857" max="3857" width="3.375" style="244" customWidth="1"/>
    <col min="3858" max="3858" width="3.75" style="244" customWidth="1"/>
    <col min="3859" max="3859" width="5.25" style="244" customWidth="1"/>
    <col min="3860" max="3860" width="8" style="244" bestFit="1" customWidth="1"/>
    <col min="3861" max="3861" width="7.125" style="244" bestFit="1" customWidth="1"/>
    <col min="3862" max="3862" width="8.5" style="244" bestFit="1" customWidth="1"/>
    <col min="3863" max="3863" width="3.5" style="244" customWidth="1"/>
    <col min="3864" max="3864" width="4.5" style="244" customWidth="1"/>
    <col min="3865" max="3865" width="10.75" style="244" customWidth="1"/>
    <col min="3866" max="3866" width="7.125" style="244" bestFit="1" customWidth="1"/>
    <col min="3867" max="3867" width="4.625" style="244" customWidth="1"/>
    <col min="3868" max="3868" width="4.125" style="244" customWidth="1"/>
    <col min="3869" max="3869" width="7.25" style="244" customWidth="1"/>
    <col min="3870" max="3870" width="7.125" style="244" bestFit="1" customWidth="1"/>
    <col min="3871" max="3871" width="6.875" style="244" customWidth="1"/>
    <col min="3872" max="3873" width="3" style="244" customWidth="1"/>
    <col min="3874" max="3874" width="6.75" style="244" customWidth="1"/>
    <col min="3875" max="3875" width="7.125" style="244" bestFit="1" customWidth="1"/>
    <col min="3876" max="3876" width="2.625" style="244" customWidth="1"/>
    <col min="3877" max="3877" width="3" style="244" bestFit="1" customWidth="1"/>
    <col min="3878" max="3878" width="4.625" style="244" customWidth="1"/>
    <col min="3879" max="3879" width="3.875" style="244" bestFit="1" customWidth="1"/>
    <col min="3880" max="3880" width="7.125" style="244" bestFit="1" customWidth="1"/>
    <col min="3881" max="3881" width="2.625" style="244" bestFit="1" customWidth="1"/>
    <col min="3882" max="3882" width="3.5" style="244" customWidth="1"/>
    <col min="3883" max="3883" width="2.375" style="244" customWidth="1"/>
    <col min="3884" max="3884" width="14.125" style="244" customWidth="1"/>
    <col min="3885" max="3885" width="2" style="244" customWidth="1"/>
    <col min="3886" max="3886" width="14.5" style="244" customWidth="1"/>
    <col min="3887" max="3887" width="2.375" style="244" customWidth="1"/>
    <col min="3888" max="4097" width="9" style="244"/>
    <col min="4098" max="4098" width="2" style="244" customWidth="1"/>
    <col min="4099" max="4099" width="3" style="244" customWidth="1"/>
    <col min="4100" max="4100" width="2.125" style="244" customWidth="1"/>
    <col min="4101" max="4101" width="11.625" style="244" customWidth="1"/>
    <col min="4102" max="4102" width="2.5" style="244" customWidth="1"/>
    <col min="4103" max="4103" width="8.25" style="244" customWidth="1"/>
    <col min="4104" max="4104" width="3.625" style="244" customWidth="1"/>
    <col min="4105" max="4105" width="7.25" style="244" customWidth="1"/>
    <col min="4106" max="4106" width="8.625" style="244" customWidth="1"/>
    <col min="4107" max="4108" width="2.5" style="244" customWidth="1"/>
    <col min="4109" max="4109" width="6" style="244" customWidth="1"/>
    <col min="4110" max="4110" width="2" style="244" customWidth="1"/>
    <col min="4111" max="4111" width="6.75" style="244" customWidth="1"/>
    <col min="4112" max="4112" width="2.125" style="244" customWidth="1"/>
    <col min="4113" max="4113" width="3.375" style="244" customWidth="1"/>
    <col min="4114" max="4114" width="3.75" style="244" customWidth="1"/>
    <col min="4115" max="4115" width="5.25" style="244" customWidth="1"/>
    <col min="4116" max="4116" width="8" style="244" bestFit="1" customWidth="1"/>
    <col min="4117" max="4117" width="7.125" style="244" bestFit="1" customWidth="1"/>
    <col min="4118" max="4118" width="8.5" style="244" bestFit="1" customWidth="1"/>
    <col min="4119" max="4119" width="3.5" style="244" customWidth="1"/>
    <col min="4120" max="4120" width="4.5" style="244" customWidth="1"/>
    <col min="4121" max="4121" width="10.75" style="244" customWidth="1"/>
    <col min="4122" max="4122" width="7.125" style="244" bestFit="1" customWidth="1"/>
    <col min="4123" max="4123" width="4.625" style="244" customWidth="1"/>
    <col min="4124" max="4124" width="4.125" style="244" customWidth="1"/>
    <col min="4125" max="4125" width="7.25" style="244" customWidth="1"/>
    <col min="4126" max="4126" width="7.125" style="244" bestFit="1" customWidth="1"/>
    <col min="4127" max="4127" width="6.875" style="244" customWidth="1"/>
    <col min="4128" max="4129" width="3" style="244" customWidth="1"/>
    <col min="4130" max="4130" width="6.75" style="244" customWidth="1"/>
    <col min="4131" max="4131" width="7.125" style="244" bestFit="1" customWidth="1"/>
    <col min="4132" max="4132" width="2.625" style="244" customWidth="1"/>
    <col min="4133" max="4133" width="3" style="244" bestFit="1" customWidth="1"/>
    <col min="4134" max="4134" width="4.625" style="244" customWidth="1"/>
    <col min="4135" max="4135" width="3.875" style="244" bestFit="1" customWidth="1"/>
    <col min="4136" max="4136" width="7.125" style="244" bestFit="1" customWidth="1"/>
    <col min="4137" max="4137" width="2.625" style="244" bestFit="1" customWidth="1"/>
    <col min="4138" max="4138" width="3.5" style="244" customWidth="1"/>
    <col min="4139" max="4139" width="2.375" style="244" customWidth="1"/>
    <col min="4140" max="4140" width="14.125" style="244" customWidth="1"/>
    <col min="4141" max="4141" width="2" style="244" customWidth="1"/>
    <col min="4142" max="4142" width="14.5" style="244" customWidth="1"/>
    <col min="4143" max="4143" width="2.375" style="244" customWidth="1"/>
    <col min="4144" max="4353" width="9" style="244"/>
    <col min="4354" max="4354" width="2" style="244" customWidth="1"/>
    <col min="4355" max="4355" width="3" style="244" customWidth="1"/>
    <col min="4356" max="4356" width="2.125" style="244" customWidth="1"/>
    <col min="4357" max="4357" width="11.625" style="244" customWidth="1"/>
    <col min="4358" max="4358" width="2.5" style="244" customWidth="1"/>
    <col min="4359" max="4359" width="8.25" style="244" customWidth="1"/>
    <col min="4360" max="4360" width="3.625" style="244" customWidth="1"/>
    <col min="4361" max="4361" width="7.25" style="244" customWidth="1"/>
    <col min="4362" max="4362" width="8.625" style="244" customWidth="1"/>
    <col min="4363" max="4364" width="2.5" style="244" customWidth="1"/>
    <col min="4365" max="4365" width="6" style="244" customWidth="1"/>
    <col min="4366" max="4366" width="2" style="244" customWidth="1"/>
    <col min="4367" max="4367" width="6.75" style="244" customWidth="1"/>
    <col min="4368" max="4368" width="2.125" style="244" customWidth="1"/>
    <col min="4369" max="4369" width="3.375" style="244" customWidth="1"/>
    <col min="4370" max="4370" width="3.75" style="244" customWidth="1"/>
    <col min="4371" max="4371" width="5.25" style="244" customWidth="1"/>
    <col min="4372" max="4372" width="8" style="244" bestFit="1" customWidth="1"/>
    <col min="4373" max="4373" width="7.125" style="244" bestFit="1" customWidth="1"/>
    <col min="4374" max="4374" width="8.5" style="244" bestFit="1" customWidth="1"/>
    <col min="4375" max="4375" width="3.5" style="244" customWidth="1"/>
    <col min="4376" max="4376" width="4.5" style="244" customWidth="1"/>
    <col min="4377" max="4377" width="10.75" style="244" customWidth="1"/>
    <col min="4378" max="4378" width="7.125" style="244" bestFit="1" customWidth="1"/>
    <col min="4379" max="4379" width="4.625" style="244" customWidth="1"/>
    <col min="4380" max="4380" width="4.125" style="244" customWidth="1"/>
    <col min="4381" max="4381" width="7.25" style="244" customWidth="1"/>
    <col min="4382" max="4382" width="7.125" style="244" bestFit="1" customWidth="1"/>
    <col min="4383" max="4383" width="6.875" style="244" customWidth="1"/>
    <col min="4384" max="4385" width="3" style="244" customWidth="1"/>
    <col min="4386" max="4386" width="6.75" style="244" customWidth="1"/>
    <col min="4387" max="4387" width="7.125" style="244" bestFit="1" customWidth="1"/>
    <col min="4388" max="4388" width="2.625" style="244" customWidth="1"/>
    <col min="4389" max="4389" width="3" style="244" bestFit="1" customWidth="1"/>
    <col min="4390" max="4390" width="4.625" style="244" customWidth="1"/>
    <col min="4391" max="4391" width="3.875" style="244" bestFit="1" customWidth="1"/>
    <col min="4392" max="4392" width="7.125" style="244" bestFit="1" customWidth="1"/>
    <col min="4393" max="4393" width="2.625" style="244" bestFit="1" customWidth="1"/>
    <col min="4394" max="4394" width="3.5" style="244" customWidth="1"/>
    <col min="4395" max="4395" width="2.375" style="244" customWidth="1"/>
    <col min="4396" max="4396" width="14.125" style="244" customWidth="1"/>
    <col min="4397" max="4397" width="2" style="244" customWidth="1"/>
    <col min="4398" max="4398" width="14.5" style="244" customWidth="1"/>
    <col min="4399" max="4399" width="2.375" style="244" customWidth="1"/>
    <col min="4400" max="4609" width="9" style="244"/>
    <col min="4610" max="4610" width="2" style="244" customWidth="1"/>
    <col min="4611" max="4611" width="3" style="244" customWidth="1"/>
    <col min="4612" max="4612" width="2.125" style="244" customWidth="1"/>
    <col min="4613" max="4613" width="11.625" style="244" customWidth="1"/>
    <col min="4614" max="4614" width="2.5" style="244" customWidth="1"/>
    <col min="4615" max="4615" width="8.25" style="244" customWidth="1"/>
    <col min="4616" max="4616" width="3.625" style="244" customWidth="1"/>
    <col min="4617" max="4617" width="7.25" style="244" customWidth="1"/>
    <col min="4618" max="4618" width="8.625" style="244" customWidth="1"/>
    <col min="4619" max="4620" width="2.5" style="244" customWidth="1"/>
    <col min="4621" max="4621" width="6" style="244" customWidth="1"/>
    <col min="4622" max="4622" width="2" style="244" customWidth="1"/>
    <col min="4623" max="4623" width="6.75" style="244" customWidth="1"/>
    <col min="4624" max="4624" width="2.125" style="244" customWidth="1"/>
    <col min="4625" max="4625" width="3.375" style="244" customWidth="1"/>
    <col min="4626" max="4626" width="3.75" style="244" customWidth="1"/>
    <col min="4627" max="4627" width="5.25" style="244" customWidth="1"/>
    <col min="4628" max="4628" width="8" style="244" bestFit="1" customWidth="1"/>
    <col min="4629" max="4629" width="7.125" style="244" bestFit="1" customWidth="1"/>
    <col min="4630" max="4630" width="8.5" style="244" bestFit="1" customWidth="1"/>
    <col min="4631" max="4631" width="3.5" style="244" customWidth="1"/>
    <col min="4632" max="4632" width="4.5" style="244" customWidth="1"/>
    <col min="4633" max="4633" width="10.75" style="244" customWidth="1"/>
    <col min="4634" max="4634" width="7.125" style="244" bestFit="1" customWidth="1"/>
    <col min="4635" max="4635" width="4.625" style="244" customWidth="1"/>
    <col min="4636" max="4636" width="4.125" style="244" customWidth="1"/>
    <col min="4637" max="4637" width="7.25" style="244" customWidth="1"/>
    <col min="4638" max="4638" width="7.125" style="244" bestFit="1" customWidth="1"/>
    <col min="4639" max="4639" width="6.875" style="244" customWidth="1"/>
    <col min="4640" max="4641" width="3" style="244" customWidth="1"/>
    <col min="4642" max="4642" width="6.75" style="244" customWidth="1"/>
    <col min="4643" max="4643" width="7.125" style="244" bestFit="1" customWidth="1"/>
    <col min="4644" max="4644" width="2.625" style="244" customWidth="1"/>
    <col min="4645" max="4645" width="3" style="244" bestFit="1" customWidth="1"/>
    <col min="4646" max="4646" width="4.625" style="244" customWidth="1"/>
    <col min="4647" max="4647" width="3.875" style="244" bestFit="1" customWidth="1"/>
    <col min="4648" max="4648" width="7.125" style="244" bestFit="1" customWidth="1"/>
    <col min="4649" max="4649" width="2.625" style="244" bestFit="1" customWidth="1"/>
    <col min="4650" max="4650" width="3.5" style="244" customWidth="1"/>
    <col min="4651" max="4651" width="2.375" style="244" customWidth="1"/>
    <col min="4652" max="4652" width="14.125" style="244" customWidth="1"/>
    <col min="4653" max="4653" width="2" style="244" customWidth="1"/>
    <col min="4654" max="4654" width="14.5" style="244" customWidth="1"/>
    <col min="4655" max="4655" width="2.375" style="244" customWidth="1"/>
    <col min="4656" max="4865" width="9" style="244"/>
    <col min="4866" max="4866" width="2" style="244" customWidth="1"/>
    <col min="4867" max="4867" width="3" style="244" customWidth="1"/>
    <col min="4868" max="4868" width="2.125" style="244" customWidth="1"/>
    <col min="4869" max="4869" width="11.625" style="244" customWidth="1"/>
    <col min="4870" max="4870" width="2.5" style="244" customWidth="1"/>
    <col min="4871" max="4871" width="8.25" style="244" customWidth="1"/>
    <col min="4872" max="4872" width="3.625" style="244" customWidth="1"/>
    <col min="4873" max="4873" width="7.25" style="244" customWidth="1"/>
    <col min="4874" max="4874" width="8.625" style="244" customWidth="1"/>
    <col min="4875" max="4876" width="2.5" style="244" customWidth="1"/>
    <col min="4877" max="4877" width="6" style="244" customWidth="1"/>
    <col min="4878" max="4878" width="2" style="244" customWidth="1"/>
    <col min="4879" max="4879" width="6.75" style="244" customWidth="1"/>
    <col min="4880" max="4880" width="2.125" style="244" customWidth="1"/>
    <col min="4881" max="4881" width="3.375" style="244" customWidth="1"/>
    <col min="4882" max="4882" width="3.75" style="244" customWidth="1"/>
    <col min="4883" max="4883" width="5.25" style="244" customWidth="1"/>
    <col min="4884" max="4884" width="8" style="244" bestFit="1" customWidth="1"/>
    <col min="4885" max="4885" width="7.125" style="244" bestFit="1" customWidth="1"/>
    <col min="4886" max="4886" width="8.5" style="244" bestFit="1" customWidth="1"/>
    <col min="4887" max="4887" width="3.5" style="244" customWidth="1"/>
    <col min="4888" max="4888" width="4.5" style="244" customWidth="1"/>
    <col min="4889" max="4889" width="10.75" style="244" customWidth="1"/>
    <col min="4890" max="4890" width="7.125" style="244" bestFit="1" customWidth="1"/>
    <col min="4891" max="4891" width="4.625" style="244" customWidth="1"/>
    <col min="4892" max="4892" width="4.125" style="244" customWidth="1"/>
    <col min="4893" max="4893" width="7.25" style="244" customWidth="1"/>
    <col min="4894" max="4894" width="7.125" style="244" bestFit="1" customWidth="1"/>
    <col min="4895" max="4895" width="6.875" style="244" customWidth="1"/>
    <col min="4896" max="4897" width="3" style="244" customWidth="1"/>
    <col min="4898" max="4898" width="6.75" style="244" customWidth="1"/>
    <col min="4899" max="4899" width="7.125" style="244" bestFit="1" customWidth="1"/>
    <col min="4900" max="4900" width="2.625" style="244" customWidth="1"/>
    <col min="4901" max="4901" width="3" style="244" bestFit="1" customWidth="1"/>
    <col min="4902" max="4902" width="4.625" style="244" customWidth="1"/>
    <col min="4903" max="4903" width="3.875" style="244" bestFit="1" customWidth="1"/>
    <col min="4904" max="4904" width="7.125" style="244" bestFit="1" customWidth="1"/>
    <col min="4905" max="4905" width="2.625" style="244" bestFit="1" customWidth="1"/>
    <col min="4906" max="4906" width="3.5" style="244" customWidth="1"/>
    <col min="4907" max="4907" width="2.375" style="244" customWidth="1"/>
    <col min="4908" max="4908" width="14.125" style="244" customWidth="1"/>
    <col min="4909" max="4909" width="2" style="244" customWidth="1"/>
    <col min="4910" max="4910" width="14.5" style="244" customWidth="1"/>
    <col min="4911" max="4911" width="2.375" style="244" customWidth="1"/>
    <col min="4912" max="5121" width="9" style="244"/>
    <col min="5122" max="5122" width="2" style="244" customWidth="1"/>
    <col min="5123" max="5123" width="3" style="244" customWidth="1"/>
    <col min="5124" max="5124" width="2.125" style="244" customWidth="1"/>
    <col min="5125" max="5125" width="11.625" style="244" customWidth="1"/>
    <col min="5126" max="5126" width="2.5" style="244" customWidth="1"/>
    <col min="5127" max="5127" width="8.25" style="244" customWidth="1"/>
    <col min="5128" max="5128" width="3.625" style="244" customWidth="1"/>
    <col min="5129" max="5129" width="7.25" style="244" customWidth="1"/>
    <col min="5130" max="5130" width="8.625" style="244" customWidth="1"/>
    <col min="5131" max="5132" width="2.5" style="244" customWidth="1"/>
    <col min="5133" max="5133" width="6" style="244" customWidth="1"/>
    <col min="5134" max="5134" width="2" style="244" customWidth="1"/>
    <col min="5135" max="5135" width="6.75" style="244" customWidth="1"/>
    <col min="5136" max="5136" width="2.125" style="244" customWidth="1"/>
    <col min="5137" max="5137" width="3.375" style="244" customWidth="1"/>
    <col min="5138" max="5138" width="3.75" style="244" customWidth="1"/>
    <col min="5139" max="5139" width="5.25" style="244" customWidth="1"/>
    <col min="5140" max="5140" width="8" style="244" bestFit="1" customWidth="1"/>
    <col min="5141" max="5141" width="7.125" style="244" bestFit="1" customWidth="1"/>
    <col min="5142" max="5142" width="8.5" style="244" bestFit="1" customWidth="1"/>
    <col min="5143" max="5143" width="3.5" style="244" customWidth="1"/>
    <col min="5144" max="5144" width="4.5" style="244" customWidth="1"/>
    <col min="5145" max="5145" width="10.75" style="244" customWidth="1"/>
    <col min="5146" max="5146" width="7.125" style="244" bestFit="1" customWidth="1"/>
    <col min="5147" max="5147" width="4.625" style="244" customWidth="1"/>
    <col min="5148" max="5148" width="4.125" style="244" customWidth="1"/>
    <col min="5149" max="5149" width="7.25" style="244" customWidth="1"/>
    <col min="5150" max="5150" width="7.125" style="244" bestFit="1" customWidth="1"/>
    <col min="5151" max="5151" width="6.875" style="244" customWidth="1"/>
    <col min="5152" max="5153" width="3" style="244" customWidth="1"/>
    <col min="5154" max="5154" width="6.75" style="244" customWidth="1"/>
    <col min="5155" max="5155" width="7.125" style="244" bestFit="1" customWidth="1"/>
    <col min="5156" max="5156" width="2.625" style="244" customWidth="1"/>
    <col min="5157" max="5157" width="3" style="244" bestFit="1" customWidth="1"/>
    <col min="5158" max="5158" width="4.625" style="244" customWidth="1"/>
    <col min="5159" max="5159" width="3.875" style="244" bestFit="1" customWidth="1"/>
    <col min="5160" max="5160" width="7.125" style="244" bestFit="1" customWidth="1"/>
    <col min="5161" max="5161" width="2.625" style="244" bestFit="1" customWidth="1"/>
    <col min="5162" max="5162" width="3.5" style="244" customWidth="1"/>
    <col min="5163" max="5163" width="2.375" style="244" customWidth="1"/>
    <col min="5164" max="5164" width="14.125" style="244" customWidth="1"/>
    <col min="5165" max="5165" width="2" style="244" customWidth="1"/>
    <col min="5166" max="5166" width="14.5" style="244" customWidth="1"/>
    <col min="5167" max="5167" width="2.375" style="244" customWidth="1"/>
    <col min="5168" max="5377" width="9" style="244"/>
    <col min="5378" max="5378" width="2" style="244" customWidth="1"/>
    <col min="5379" max="5379" width="3" style="244" customWidth="1"/>
    <col min="5380" max="5380" width="2.125" style="244" customWidth="1"/>
    <col min="5381" max="5381" width="11.625" style="244" customWidth="1"/>
    <col min="5382" max="5382" width="2.5" style="244" customWidth="1"/>
    <col min="5383" max="5383" width="8.25" style="244" customWidth="1"/>
    <col min="5384" max="5384" width="3.625" style="244" customWidth="1"/>
    <col min="5385" max="5385" width="7.25" style="244" customWidth="1"/>
    <col min="5386" max="5386" width="8.625" style="244" customWidth="1"/>
    <col min="5387" max="5388" width="2.5" style="244" customWidth="1"/>
    <col min="5389" max="5389" width="6" style="244" customWidth="1"/>
    <col min="5390" max="5390" width="2" style="244" customWidth="1"/>
    <col min="5391" max="5391" width="6.75" style="244" customWidth="1"/>
    <col min="5392" max="5392" width="2.125" style="244" customWidth="1"/>
    <col min="5393" max="5393" width="3.375" style="244" customWidth="1"/>
    <col min="5394" max="5394" width="3.75" style="244" customWidth="1"/>
    <col min="5395" max="5395" width="5.25" style="244" customWidth="1"/>
    <col min="5396" max="5396" width="8" style="244" bestFit="1" customWidth="1"/>
    <col min="5397" max="5397" width="7.125" style="244" bestFit="1" customWidth="1"/>
    <col min="5398" max="5398" width="8.5" style="244" bestFit="1" customWidth="1"/>
    <col min="5399" max="5399" width="3.5" style="244" customWidth="1"/>
    <col min="5400" max="5400" width="4.5" style="244" customWidth="1"/>
    <col min="5401" max="5401" width="10.75" style="244" customWidth="1"/>
    <col min="5402" max="5402" width="7.125" style="244" bestFit="1" customWidth="1"/>
    <col min="5403" max="5403" width="4.625" style="244" customWidth="1"/>
    <col min="5404" max="5404" width="4.125" style="244" customWidth="1"/>
    <col min="5405" max="5405" width="7.25" style="244" customWidth="1"/>
    <col min="5406" max="5406" width="7.125" style="244" bestFit="1" customWidth="1"/>
    <col min="5407" max="5407" width="6.875" style="244" customWidth="1"/>
    <col min="5408" max="5409" width="3" style="244" customWidth="1"/>
    <col min="5410" max="5410" width="6.75" style="244" customWidth="1"/>
    <col min="5411" max="5411" width="7.125" style="244" bestFit="1" customWidth="1"/>
    <col min="5412" max="5412" width="2.625" style="244" customWidth="1"/>
    <col min="5413" max="5413" width="3" style="244" bestFit="1" customWidth="1"/>
    <col min="5414" max="5414" width="4.625" style="244" customWidth="1"/>
    <col min="5415" max="5415" width="3.875" style="244" bestFit="1" customWidth="1"/>
    <col min="5416" max="5416" width="7.125" style="244" bestFit="1" customWidth="1"/>
    <col min="5417" max="5417" width="2.625" style="244" bestFit="1" customWidth="1"/>
    <col min="5418" max="5418" width="3.5" style="244" customWidth="1"/>
    <col min="5419" max="5419" width="2.375" style="244" customWidth="1"/>
    <col min="5420" max="5420" width="14.125" style="244" customWidth="1"/>
    <col min="5421" max="5421" width="2" style="244" customWidth="1"/>
    <col min="5422" max="5422" width="14.5" style="244" customWidth="1"/>
    <col min="5423" max="5423" width="2.375" style="244" customWidth="1"/>
    <col min="5424" max="5633" width="9" style="244"/>
    <col min="5634" max="5634" width="2" style="244" customWidth="1"/>
    <col min="5635" max="5635" width="3" style="244" customWidth="1"/>
    <col min="5636" max="5636" width="2.125" style="244" customWidth="1"/>
    <col min="5637" max="5637" width="11.625" style="244" customWidth="1"/>
    <col min="5638" max="5638" width="2.5" style="244" customWidth="1"/>
    <col min="5639" max="5639" width="8.25" style="244" customWidth="1"/>
    <col min="5640" max="5640" width="3.625" style="244" customWidth="1"/>
    <col min="5641" max="5641" width="7.25" style="244" customWidth="1"/>
    <col min="5642" max="5642" width="8.625" style="244" customWidth="1"/>
    <col min="5643" max="5644" width="2.5" style="244" customWidth="1"/>
    <col min="5645" max="5645" width="6" style="244" customWidth="1"/>
    <col min="5646" max="5646" width="2" style="244" customWidth="1"/>
    <col min="5647" max="5647" width="6.75" style="244" customWidth="1"/>
    <col min="5648" max="5648" width="2.125" style="244" customWidth="1"/>
    <col min="5649" max="5649" width="3.375" style="244" customWidth="1"/>
    <col min="5650" max="5650" width="3.75" style="244" customWidth="1"/>
    <col min="5651" max="5651" width="5.25" style="244" customWidth="1"/>
    <col min="5652" max="5652" width="8" style="244" bestFit="1" customWidth="1"/>
    <col min="5653" max="5653" width="7.125" style="244" bestFit="1" customWidth="1"/>
    <col min="5654" max="5654" width="8.5" style="244" bestFit="1" customWidth="1"/>
    <col min="5655" max="5655" width="3.5" style="244" customWidth="1"/>
    <col min="5656" max="5656" width="4.5" style="244" customWidth="1"/>
    <col min="5657" max="5657" width="10.75" style="244" customWidth="1"/>
    <col min="5658" max="5658" width="7.125" style="244" bestFit="1" customWidth="1"/>
    <col min="5659" max="5659" width="4.625" style="244" customWidth="1"/>
    <col min="5660" max="5660" width="4.125" style="244" customWidth="1"/>
    <col min="5661" max="5661" width="7.25" style="244" customWidth="1"/>
    <col min="5662" max="5662" width="7.125" style="244" bestFit="1" customWidth="1"/>
    <col min="5663" max="5663" width="6.875" style="244" customWidth="1"/>
    <col min="5664" max="5665" width="3" style="244" customWidth="1"/>
    <col min="5666" max="5666" width="6.75" style="244" customWidth="1"/>
    <col min="5667" max="5667" width="7.125" style="244" bestFit="1" customWidth="1"/>
    <col min="5668" max="5668" width="2.625" style="244" customWidth="1"/>
    <col min="5669" max="5669" width="3" style="244" bestFit="1" customWidth="1"/>
    <col min="5670" max="5670" width="4.625" style="244" customWidth="1"/>
    <col min="5671" max="5671" width="3.875" style="244" bestFit="1" customWidth="1"/>
    <col min="5672" max="5672" width="7.125" style="244" bestFit="1" customWidth="1"/>
    <col min="5673" max="5673" width="2.625" style="244" bestFit="1" customWidth="1"/>
    <col min="5674" max="5674" width="3.5" style="244" customWidth="1"/>
    <col min="5675" max="5675" width="2.375" style="244" customWidth="1"/>
    <col min="5676" max="5676" width="14.125" style="244" customWidth="1"/>
    <col min="5677" max="5677" width="2" style="244" customWidth="1"/>
    <col min="5678" max="5678" width="14.5" style="244" customWidth="1"/>
    <col min="5679" max="5679" width="2.375" style="244" customWidth="1"/>
    <col min="5680" max="5889" width="9" style="244"/>
    <col min="5890" max="5890" width="2" style="244" customWidth="1"/>
    <col min="5891" max="5891" width="3" style="244" customWidth="1"/>
    <col min="5892" max="5892" width="2.125" style="244" customWidth="1"/>
    <col min="5893" max="5893" width="11.625" style="244" customWidth="1"/>
    <col min="5894" max="5894" width="2.5" style="244" customWidth="1"/>
    <col min="5895" max="5895" width="8.25" style="244" customWidth="1"/>
    <col min="5896" max="5896" width="3.625" style="244" customWidth="1"/>
    <col min="5897" max="5897" width="7.25" style="244" customWidth="1"/>
    <col min="5898" max="5898" width="8.625" style="244" customWidth="1"/>
    <col min="5899" max="5900" width="2.5" style="244" customWidth="1"/>
    <col min="5901" max="5901" width="6" style="244" customWidth="1"/>
    <col min="5902" max="5902" width="2" style="244" customWidth="1"/>
    <col min="5903" max="5903" width="6.75" style="244" customWidth="1"/>
    <col min="5904" max="5904" width="2.125" style="244" customWidth="1"/>
    <col min="5905" max="5905" width="3.375" style="244" customWidth="1"/>
    <col min="5906" max="5906" width="3.75" style="244" customWidth="1"/>
    <col min="5907" max="5907" width="5.25" style="244" customWidth="1"/>
    <col min="5908" max="5908" width="8" style="244" bestFit="1" customWidth="1"/>
    <col min="5909" max="5909" width="7.125" style="244" bestFit="1" customWidth="1"/>
    <col min="5910" max="5910" width="8.5" style="244" bestFit="1" customWidth="1"/>
    <col min="5911" max="5911" width="3.5" style="244" customWidth="1"/>
    <col min="5912" max="5912" width="4.5" style="244" customWidth="1"/>
    <col min="5913" max="5913" width="10.75" style="244" customWidth="1"/>
    <col min="5914" max="5914" width="7.125" style="244" bestFit="1" customWidth="1"/>
    <col min="5915" max="5915" width="4.625" style="244" customWidth="1"/>
    <col min="5916" max="5916" width="4.125" style="244" customWidth="1"/>
    <col min="5917" max="5917" width="7.25" style="244" customWidth="1"/>
    <col min="5918" max="5918" width="7.125" style="244" bestFit="1" customWidth="1"/>
    <col min="5919" max="5919" width="6.875" style="244" customWidth="1"/>
    <col min="5920" max="5921" width="3" style="244" customWidth="1"/>
    <col min="5922" max="5922" width="6.75" style="244" customWidth="1"/>
    <col min="5923" max="5923" width="7.125" style="244" bestFit="1" customWidth="1"/>
    <col min="5924" max="5924" width="2.625" style="244" customWidth="1"/>
    <col min="5925" max="5925" width="3" style="244" bestFit="1" customWidth="1"/>
    <col min="5926" max="5926" width="4.625" style="244" customWidth="1"/>
    <col min="5927" max="5927" width="3.875" style="244" bestFit="1" customWidth="1"/>
    <col min="5928" max="5928" width="7.125" style="244" bestFit="1" customWidth="1"/>
    <col min="5929" max="5929" width="2.625" style="244" bestFit="1" customWidth="1"/>
    <col min="5930" max="5930" width="3.5" style="244" customWidth="1"/>
    <col min="5931" max="5931" width="2.375" style="244" customWidth="1"/>
    <col min="5932" max="5932" width="14.125" style="244" customWidth="1"/>
    <col min="5933" max="5933" width="2" style="244" customWidth="1"/>
    <col min="5934" max="5934" width="14.5" style="244" customWidth="1"/>
    <col min="5935" max="5935" width="2.375" style="244" customWidth="1"/>
    <col min="5936" max="6145" width="9" style="244"/>
    <col min="6146" max="6146" width="2" style="244" customWidth="1"/>
    <col min="6147" max="6147" width="3" style="244" customWidth="1"/>
    <col min="6148" max="6148" width="2.125" style="244" customWidth="1"/>
    <col min="6149" max="6149" width="11.625" style="244" customWidth="1"/>
    <col min="6150" max="6150" width="2.5" style="244" customWidth="1"/>
    <col min="6151" max="6151" width="8.25" style="244" customWidth="1"/>
    <col min="6152" max="6152" width="3.625" style="244" customWidth="1"/>
    <col min="6153" max="6153" width="7.25" style="244" customWidth="1"/>
    <col min="6154" max="6154" width="8.625" style="244" customWidth="1"/>
    <col min="6155" max="6156" width="2.5" style="244" customWidth="1"/>
    <col min="6157" max="6157" width="6" style="244" customWidth="1"/>
    <col min="6158" max="6158" width="2" style="244" customWidth="1"/>
    <col min="6159" max="6159" width="6.75" style="244" customWidth="1"/>
    <col min="6160" max="6160" width="2.125" style="244" customWidth="1"/>
    <col min="6161" max="6161" width="3.375" style="244" customWidth="1"/>
    <col min="6162" max="6162" width="3.75" style="244" customWidth="1"/>
    <col min="6163" max="6163" width="5.25" style="244" customWidth="1"/>
    <col min="6164" max="6164" width="8" style="244" bestFit="1" customWidth="1"/>
    <col min="6165" max="6165" width="7.125" style="244" bestFit="1" customWidth="1"/>
    <col min="6166" max="6166" width="8.5" style="244" bestFit="1" customWidth="1"/>
    <col min="6167" max="6167" width="3.5" style="244" customWidth="1"/>
    <col min="6168" max="6168" width="4.5" style="244" customWidth="1"/>
    <col min="6169" max="6169" width="10.75" style="244" customWidth="1"/>
    <col min="6170" max="6170" width="7.125" style="244" bestFit="1" customWidth="1"/>
    <col min="6171" max="6171" width="4.625" style="244" customWidth="1"/>
    <col min="6172" max="6172" width="4.125" style="244" customWidth="1"/>
    <col min="6173" max="6173" width="7.25" style="244" customWidth="1"/>
    <col min="6174" max="6174" width="7.125" style="244" bestFit="1" customWidth="1"/>
    <col min="6175" max="6175" width="6.875" style="244" customWidth="1"/>
    <col min="6176" max="6177" width="3" style="244" customWidth="1"/>
    <col min="6178" max="6178" width="6.75" style="244" customWidth="1"/>
    <col min="6179" max="6179" width="7.125" style="244" bestFit="1" customWidth="1"/>
    <col min="6180" max="6180" width="2.625" style="244" customWidth="1"/>
    <col min="6181" max="6181" width="3" style="244" bestFit="1" customWidth="1"/>
    <col min="6182" max="6182" width="4.625" style="244" customWidth="1"/>
    <col min="6183" max="6183" width="3.875" style="244" bestFit="1" customWidth="1"/>
    <col min="6184" max="6184" width="7.125" style="244" bestFit="1" customWidth="1"/>
    <col min="6185" max="6185" width="2.625" style="244" bestFit="1" customWidth="1"/>
    <col min="6186" max="6186" width="3.5" style="244" customWidth="1"/>
    <col min="6187" max="6187" width="2.375" style="244" customWidth="1"/>
    <col min="6188" max="6188" width="14.125" style="244" customWidth="1"/>
    <col min="6189" max="6189" width="2" style="244" customWidth="1"/>
    <col min="6190" max="6190" width="14.5" style="244" customWidth="1"/>
    <col min="6191" max="6191" width="2.375" style="244" customWidth="1"/>
    <col min="6192" max="6401" width="9" style="244"/>
    <col min="6402" max="6402" width="2" style="244" customWidth="1"/>
    <col min="6403" max="6403" width="3" style="244" customWidth="1"/>
    <col min="6404" max="6404" width="2.125" style="244" customWidth="1"/>
    <col min="6405" max="6405" width="11.625" style="244" customWidth="1"/>
    <col min="6406" max="6406" width="2.5" style="244" customWidth="1"/>
    <col min="6407" max="6407" width="8.25" style="244" customWidth="1"/>
    <col min="6408" max="6408" width="3.625" style="244" customWidth="1"/>
    <col min="6409" max="6409" width="7.25" style="244" customWidth="1"/>
    <col min="6410" max="6410" width="8.625" style="244" customWidth="1"/>
    <col min="6411" max="6412" width="2.5" style="244" customWidth="1"/>
    <col min="6413" max="6413" width="6" style="244" customWidth="1"/>
    <col min="6414" max="6414" width="2" style="244" customWidth="1"/>
    <col min="6415" max="6415" width="6.75" style="244" customWidth="1"/>
    <col min="6416" max="6416" width="2.125" style="244" customWidth="1"/>
    <col min="6417" max="6417" width="3.375" style="244" customWidth="1"/>
    <col min="6418" max="6418" width="3.75" style="244" customWidth="1"/>
    <col min="6419" max="6419" width="5.25" style="244" customWidth="1"/>
    <col min="6420" max="6420" width="8" style="244" bestFit="1" customWidth="1"/>
    <col min="6421" max="6421" width="7.125" style="244" bestFit="1" customWidth="1"/>
    <col min="6422" max="6422" width="8.5" style="244" bestFit="1" customWidth="1"/>
    <col min="6423" max="6423" width="3.5" style="244" customWidth="1"/>
    <col min="6424" max="6424" width="4.5" style="244" customWidth="1"/>
    <col min="6425" max="6425" width="10.75" style="244" customWidth="1"/>
    <col min="6426" max="6426" width="7.125" style="244" bestFit="1" customWidth="1"/>
    <col min="6427" max="6427" width="4.625" style="244" customWidth="1"/>
    <col min="6428" max="6428" width="4.125" style="244" customWidth="1"/>
    <col min="6429" max="6429" width="7.25" style="244" customWidth="1"/>
    <col min="6430" max="6430" width="7.125" style="244" bestFit="1" customWidth="1"/>
    <col min="6431" max="6431" width="6.875" style="244" customWidth="1"/>
    <col min="6432" max="6433" width="3" style="244" customWidth="1"/>
    <col min="6434" max="6434" width="6.75" style="244" customWidth="1"/>
    <col min="6435" max="6435" width="7.125" style="244" bestFit="1" customWidth="1"/>
    <col min="6436" max="6436" width="2.625" style="244" customWidth="1"/>
    <col min="6437" max="6437" width="3" style="244" bestFit="1" customWidth="1"/>
    <col min="6438" max="6438" width="4.625" style="244" customWidth="1"/>
    <col min="6439" max="6439" width="3.875" style="244" bestFit="1" customWidth="1"/>
    <col min="6440" max="6440" width="7.125" style="244" bestFit="1" customWidth="1"/>
    <col min="6441" max="6441" width="2.625" style="244" bestFit="1" customWidth="1"/>
    <col min="6442" max="6442" width="3.5" style="244" customWidth="1"/>
    <col min="6443" max="6443" width="2.375" style="244" customWidth="1"/>
    <col min="6444" max="6444" width="14.125" style="244" customWidth="1"/>
    <col min="6445" max="6445" width="2" style="244" customWidth="1"/>
    <col min="6446" max="6446" width="14.5" style="244" customWidth="1"/>
    <col min="6447" max="6447" width="2.375" style="244" customWidth="1"/>
    <col min="6448" max="6657" width="9" style="244"/>
    <col min="6658" max="6658" width="2" style="244" customWidth="1"/>
    <col min="6659" max="6659" width="3" style="244" customWidth="1"/>
    <col min="6660" max="6660" width="2.125" style="244" customWidth="1"/>
    <col min="6661" max="6661" width="11.625" style="244" customWidth="1"/>
    <col min="6662" max="6662" width="2.5" style="244" customWidth="1"/>
    <col min="6663" max="6663" width="8.25" style="244" customWidth="1"/>
    <col min="6664" max="6664" width="3.625" style="244" customWidth="1"/>
    <col min="6665" max="6665" width="7.25" style="244" customWidth="1"/>
    <col min="6666" max="6666" width="8.625" style="244" customWidth="1"/>
    <col min="6667" max="6668" width="2.5" style="244" customWidth="1"/>
    <col min="6669" max="6669" width="6" style="244" customWidth="1"/>
    <col min="6670" max="6670" width="2" style="244" customWidth="1"/>
    <col min="6671" max="6671" width="6.75" style="244" customWidth="1"/>
    <col min="6672" max="6672" width="2.125" style="244" customWidth="1"/>
    <col min="6673" max="6673" width="3.375" style="244" customWidth="1"/>
    <col min="6674" max="6674" width="3.75" style="244" customWidth="1"/>
    <col min="6675" max="6675" width="5.25" style="244" customWidth="1"/>
    <col min="6676" max="6676" width="8" style="244" bestFit="1" customWidth="1"/>
    <col min="6677" max="6677" width="7.125" style="244" bestFit="1" customWidth="1"/>
    <col min="6678" max="6678" width="8.5" style="244" bestFit="1" customWidth="1"/>
    <col min="6679" max="6679" width="3.5" style="244" customWidth="1"/>
    <col min="6680" max="6680" width="4.5" style="244" customWidth="1"/>
    <col min="6681" max="6681" width="10.75" style="244" customWidth="1"/>
    <col min="6682" max="6682" width="7.125" style="244" bestFit="1" customWidth="1"/>
    <col min="6683" max="6683" width="4.625" style="244" customWidth="1"/>
    <col min="6684" max="6684" width="4.125" style="244" customWidth="1"/>
    <col min="6685" max="6685" width="7.25" style="244" customWidth="1"/>
    <col min="6686" max="6686" width="7.125" style="244" bestFit="1" customWidth="1"/>
    <col min="6687" max="6687" width="6.875" style="244" customWidth="1"/>
    <col min="6688" max="6689" width="3" style="244" customWidth="1"/>
    <col min="6690" max="6690" width="6.75" style="244" customWidth="1"/>
    <col min="6691" max="6691" width="7.125" style="244" bestFit="1" customWidth="1"/>
    <col min="6692" max="6692" width="2.625" style="244" customWidth="1"/>
    <col min="6693" max="6693" width="3" style="244" bestFit="1" customWidth="1"/>
    <col min="6694" max="6694" width="4.625" style="244" customWidth="1"/>
    <col min="6695" max="6695" width="3.875" style="244" bestFit="1" customWidth="1"/>
    <col min="6696" max="6696" width="7.125" style="244" bestFit="1" customWidth="1"/>
    <col min="6697" max="6697" width="2.625" style="244" bestFit="1" customWidth="1"/>
    <col min="6698" max="6698" width="3.5" style="244" customWidth="1"/>
    <col min="6699" max="6699" width="2.375" style="244" customWidth="1"/>
    <col min="6700" max="6700" width="14.125" style="244" customWidth="1"/>
    <col min="6701" max="6701" width="2" style="244" customWidth="1"/>
    <col min="6702" max="6702" width="14.5" style="244" customWidth="1"/>
    <col min="6703" max="6703" width="2.375" style="244" customWidth="1"/>
    <col min="6704" max="6913" width="9" style="244"/>
    <col min="6914" max="6914" width="2" style="244" customWidth="1"/>
    <col min="6915" max="6915" width="3" style="244" customWidth="1"/>
    <col min="6916" max="6916" width="2.125" style="244" customWidth="1"/>
    <col min="6917" max="6917" width="11.625" style="244" customWidth="1"/>
    <col min="6918" max="6918" width="2.5" style="244" customWidth="1"/>
    <col min="6919" max="6919" width="8.25" style="244" customWidth="1"/>
    <col min="6920" max="6920" width="3.625" style="244" customWidth="1"/>
    <col min="6921" max="6921" width="7.25" style="244" customWidth="1"/>
    <col min="6922" max="6922" width="8.625" style="244" customWidth="1"/>
    <col min="6923" max="6924" width="2.5" style="244" customWidth="1"/>
    <col min="6925" max="6925" width="6" style="244" customWidth="1"/>
    <col min="6926" max="6926" width="2" style="244" customWidth="1"/>
    <col min="6927" max="6927" width="6.75" style="244" customWidth="1"/>
    <col min="6928" max="6928" width="2.125" style="244" customWidth="1"/>
    <col min="6929" max="6929" width="3.375" style="244" customWidth="1"/>
    <col min="6930" max="6930" width="3.75" style="244" customWidth="1"/>
    <col min="6931" max="6931" width="5.25" style="244" customWidth="1"/>
    <col min="6932" max="6932" width="8" style="244" bestFit="1" customWidth="1"/>
    <col min="6933" max="6933" width="7.125" style="244" bestFit="1" customWidth="1"/>
    <col min="6934" max="6934" width="8.5" style="244" bestFit="1" customWidth="1"/>
    <col min="6935" max="6935" width="3.5" style="244" customWidth="1"/>
    <col min="6936" max="6936" width="4.5" style="244" customWidth="1"/>
    <col min="6937" max="6937" width="10.75" style="244" customWidth="1"/>
    <col min="6938" max="6938" width="7.125" style="244" bestFit="1" customWidth="1"/>
    <col min="6939" max="6939" width="4.625" style="244" customWidth="1"/>
    <col min="6940" max="6940" width="4.125" style="244" customWidth="1"/>
    <col min="6941" max="6941" width="7.25" style="244" customWidth="1"/>
    <col min="6942" max="6942" width="7.125" style="244" bestFit="1" customWidth="1"/>
    <col min="6943" max="6943" width="6.875" style="244" customWidth="1"/>
    <col min="6944" max="6945" width="3" style="244" customWidth="1"/>
    <col min="6946" max="6946" width="6.75" style="244" customWidth="1"/>
    <col min="6947" max="6947" width="7.125" style="244" bestFit="1" customWidth="1"/>
    <col min="6948" max="6948" width="2.625" style="244" customWidth="1"/>
    <col min="6949" max="6949" width="3" style="244" bestFit="1" customWidth="1"/>
    <col min="6950" max="6950" width="4.625" style="244" customWidth="1"/>
    <col min="6951" max="6951" width="3.875" style="244" bestFit="1" customWidth="1"/>
    <col min="6952" max="6952" width="7.125" style="244" bestFit="1" customWidth="1"/>
    <col min="6953" max="6953" width="2.625" style="244" bestFit="1" customWidth="1"/>
    <col min="6954" max="6954" width="3.5" style="244" customWidth="1"/>
    <col min="6955" max="6955" width="2.375" style="244" customWidth="1"/>
    <col min="6956" max="6956" width="14.125" style="244" customWidth="1"/>
    <col min="6957" max="6957" width="2" style="244" customWidth="1"/>
    <col min="6958" max="6958" width="14.5" style="244" customWidth="1"/>
    <col min="6959" max="6959" width="2.375" style="244" customWidth="1"/>
    <col min="6960" max="7169" width="9" style="244"/>
    <col min="7170" max="7170" width="2" style="244" customWidth="1"/>
    <col min="7171" max="7171" width="3" style="244" customWidth="1"/>
    <col min="7172" max="7172" width="2.125" style="244" customWidth="1"/>
    <col min="7173" max="7173" width="11.625" style="244" customWidth="1"/>
    <col min="7174" max="7174" width="2.5" style="244" customWidth="1"/>
    <col min="7175" max="7175" width="8.25" style="244" customWidth="1"/>
    <col min="7176" max="7176" width="3.625" style="244" customWidth="1"/>
    <col min="7177" max="7177" width="7.25" style="244" customWidth="1"/>
    <col min="7178" max="7178" width="8.625" style="244" customWidth="1"/>
    <col min="7179" max="7180" width="2.5" style="244" customWidth="1"/>
    <col min="7181" max="7181" width="6" style="244" customWidth="1"/>
    <col min="7182" max="7182" width="2" style="244" customWidth="1"/>
    <col min="7183" max="7183" width="6.75" style="244" customWidth="1"/>
    <col min="7184" max="7184" width="2.125" style="244" customWidth="1"/>
    <col min="7185" max="7185" width="3.375" style="244" customWidth="1"/>
    <col min="7186" max="7186" width="3.75" style="244" customWidth="1"/>
    <col min="7187" max="7187" width="5.25" style="244" customWidth="1"/>
    <col min="7188" max="7188" width="8" style="244" bestFit="1" customWidth="1"/>
    <col min="7189" max="7189" width="7.125" style="244" bestFit="1" customWidth="1"/>
    <col min="7190" max="7190" width="8.5" style="244" bestFit="1" customWidth="1"/>
    <col min="7191" max="7191" width="3.5" style="244" customWidth="1"/>
    <col min="7192" max="7192" width="4.5" style="244" customWidth="1"/>
    <col min="7193" max="7193" width="10.75" style="244" customWidth="1"/>
    <col min="7194" max="7194" width="7.125" style="244" bestFit="1" customWidth="1"/>
    <col min="7195" max="7195" width="4.625" style="244" customWidth="1"/>
    <col min="7196" max="7196" width="4.125" style="244" customWidth="1"/>
    <col min="7197" max="7197" width="7.25" style="244" customWidth="1"/>
    <col min="7198" max="7198" width="7.125" style="244" bestFit="1" customWidth="1"/>
    <col min="7199" max="7199" width="6.875" style="244" customWidth="1"/>
    <col min="7200" max="7201" width="3" style="244" customWidth="1"/>
    <col min="7202" max="7202" width="6.75" style="244" customWidth="1"/>
    <col min="7203" max="7203" width="7.125" style="244" bestFit="1" customWidth="1"/>
    <col min="7204" max="7204" width="2.625" style="244" customWidth="1"/>
    <col min="7205" max="7205" width="3" style="244" bestFit="1" customWidth="1"/>
    <col min="7206" max="7206" width="4.625" style="244" customWidth="1"/>
    <col min="7207" max="7207" width="3.875" style="244" bestFit="1" customWidth="1"/>
    <col min="7208" max="7208" width="7.125" style="244" bestFit="1" customWidth="1"/>
    <col min="7209" max="7209" width="2.625" style="244" bestFit="1" customWidth="1"/>
    <col min="7210" max="7210" width="3.5" style="244" customWidth="1"/>
    <col min="7211" max="7211" width="2.375" style="244" customWidth="1"/>
    <col min="7212" max="7212" width="14.125" style="244" customWidth="1"/>
    <col min="7213" max="7213" width="2" style="244" customWidth="1"/>
    <col min="7214" max="7214" width="14.5" style="244" customWidth="1"/>
    <col min="7215" max="7215" width="2.375" style="244" customWidth="1"/>
    <col min="7216" max="7425" width="9" style="244"/>
    <col min="7426" max="7426" width="2" style="244" customWidth="1"/>
    <col min="7427" max="7427" width="3" style="244" customWidth="1"/>
    <col min="7428" max="7428" width="2.125" style="244" customWidth="1"/>
    <col min="7429" max="7429" width="11.625" style="244" customWidth="1"/>
    <col min="7430" max="7430" width="2.5" style="244" customWidth="1"/>
    <col min="7431" max="7431" width="8.25" style="244" customWidth="1"/>
    <col min="7432" max="7432" width="3.625" style="244" customWidth="1"/>
    <col min="7433" max="7433" width="7.25" style="244" customWidth="1"/>
    <col min="7434" max="7434" width="8.625" style="244" customWidth="1"/>
    <col min="7435" max="7436" width="2.5" style="244" customWidth="1"/>
    <col min="7437" max="7437" width="6" style="244" customWidth="1"/>
    <col min="7438" max="7438" width="2" style="244" customWidth="1"/>
    <col min="7439" max="7439" width="6.75" style="244" customWidth="1"/>
    <col min="7440" max="7440" width="2.125" style="244" customWidth="1"/>
    <col min="7441" max="7441" width="3.375" style="244" customWidth="1"/>
    <col min="7442" max="7442" width="3.75" style="244" customWidth="1"/>
    <col min="7443" max="7443" width="5.25" style="244" customWidth="1"/>
    <col min="7444" max="7444" width="8" style="244" bestFit="1" customWidth="1"/>
    <col min="7445" max="7445" width="7.125" style="244" bestFit="1" customWidth="1"/>
    <col min="7446" max="7446" width="8.5" style="244" bestFit="1" customWidth="1"/>
    <col min="7447" max="7447" width="3.5" style="244" customWidth="1"/>
    <col min="7448" max="7448" width="4.5" style="244" customWidth="1"/>
    <col min="7449" max="7449" width="10.75" style="244" customWidth="1"/>
    <col min="7450" max="7450" width="7.125" style="244" bestFit="1" customWidth="1"/>
    <col min="7451" max="7451" width="4.625" style="244" customWidth="1"/>
    <col min="7452" max="7452" width="4.125" style="244" customWidth="1"/>
    <col min="7453" max="7453" width="7.25" style="244" customWidth="1"/>
    <col min="7454" max="7454" width="7.125" style="244" bestFit="1" customWidth="1"/>
    <col min="7455" max="7455" width="6.875" style="244" customWidth="1"/>
    <col min="7456" max="7457" width="3" style="244" customWidth="1"/>
    <col min="7458" max="7458" width="6.75" style="244" customWidth="1"/>
    <col min="7459" max="7459" width="7.125" style="244" bestFit="1" customWidth="1"/>
    <col min="7460" max="7460" width="2.625" style="244" customWidth="1"/>
    <col min="7461" max="7461" width="3" style="244" bestFit="1" customWidth="1"/>
    <col min="7462" max="7462" width="4.625" style="244" customWidth="1"/>
    <col min="7463" max="7463" width="3.875" style="244" bestFit="1" customWidth="1"/>
    <col min="7464" max="7464" width="7.125" style="244" bestFit="1" customWidth="1"/>
    <col min="7465" max="7465" width="2.625" style="244" bestFit="1" customWidth="1"/>
    <col min="7466" max="7466" width="3.5" style="244" customWidth="1"/>
    <col min="7467" max="7467" width="2.375" style="244" customWidth="1"/>
    <col min="7468" max="7468" width="14.125" style="244" customWidth="1"/>
    <col min="7469" max="7469" width="2" style="244" customWidth="1"/>
    <col min="7470" max="7470" width="14.5" style="244" customWidth="1"/>
    <col min="7471" max="7471" width="2.375" style="244" customWidth="1"/>
    <col min="7472" max="7681" width="9" style="244"/>
    <col min="7682" max="7682" width="2" style="244" customWidth="1"/>
    <col min="7683" max="7683" width="3" style="244" customWidth="1"/>
    <col min="7684" max="7684" width="2.125" style="244" customWidth="1"/>
    <col min="7685" max="7685" width="11.625" style="244" customWidth="1"/>
    <col min="7686" max="7686" width="2.5" style="244" customWidth="1"/>
    <col min="7687" max="7687" width="8.25" style="244" customWidth="1"/>
    <col min="7688" max="7688" width="3.625" style="244" customWidth="1"/>
    <col min="7689" max="7689" width="7.25" style="244" customWidth="1"/>
    <col min="7690" max="7690" width="8.625" style="244" customWidth="1"/>
    <col min="7691" max="7692" width="2.5" style="244" customWidth="1"/>
    <col min="7693" max="7693" width="6" style="244" customWidth="1"/>
    <col min="7694" max="7694" width="2" style="244" customWidth="1"/>
    <col min="7695" max="7695" width="6.75" style="244" customWidth="1"/>
    <col min="7696" max="7696" width="2.125" style="244" customWidth="1"/>
    <col min="7697" max="7697" width="3.375" style="244" customWidth="1"/>
    <col min="7698" max="7698" width="3.75" style="244" customWidth="1"/>
    <col min="7699" max="7699" width="5.25" style="244" customWidth="1"/>
    <col min="7700" max="7700" width="8" style="244" bestFit="1" customWidth="1"/>
    <col min="7701" max="7701" width="7.125" style="244" bestFit="1" customWidth="1"/>
    <col min="7702" max="7702" width="8.5" style="244" bestFit="1" customWidth="1"/>
    <col min="7703" max="7703" width="3.5" style="244" customWidth="1"/>
    <col min="7704" max="7704" width="4.5" style="244" customWidth="1"/>
    <col min="7705" max="7705" width="10.75" style="244" customWidth="1"/>
    <col min="7706" max="7706" width="7.125" style="244" bestFit="1" customWidth="1"/>
    <col min="7707" max="7707" width="4.625" style="244" customWidth="1"/>
    <col min="7708" max="7708" width="4.125" style="244" customWidth="1"/>
    <col min="7709" max="7709" width="7.25" style="244" customWidth="1"/>
    <col min="7710" max="7710" width="7.125" style="244" bestFit="1" customWidth="1"/>
    <col min="7711" max="7711" width="6.875" style="244" customWidth="1"/>
    <col min="7712" max="7713" width="3" style="244" customWidth="1"/>
    <col min="7714" max="7714" width="6.75" style="244" customWidth="1"/>
    <col min="7715" max="7715" width="7.125" style="244" bestFit="1" customWidth="1"/>
    <col min="7716" max="7716" width="2.625" style="244" customWidth="1"/>
    <col min="7717" max="7717" width="3" style="244" bestFit="1" customWidth="1"/>
    <col min="7718" max="7718" width="4.625" style="244" customWidth="1"/>
    <col min="7719" max="7719" width="3.875" style="244" bestFit="1" customWidth="1"/>
    <col min="7720" max="7720" width="7.125" style="244" bestFit="1" customWidth="1"/>
    <col min="7721" max="7721" width="2.625" style="244" bestFit="1" customWidth="1"/>
    <col min="7722" max="7722" width="3.5" style="244" customWidth="1"/>
    <col min="7723" max="7723" width="2.375" style="244" customWidth="1"/>
    <col min="7724" max="7724" width="14.125" style="244" customWidth="1"/>
    <col min="7725" max="7725" width="2" style="244" customWidth="1"/>
    <col min="7726" max="7726" width="14.5" style="244" customWidth="1"/>
    <col min="7727" max="7727" width="2.375" style="244" customWidth="1"/>
    <col min="7728" max="7937" width="9" style="244"/>
    <col min="7938" max="7938" width="2" style="244" customWidth="1"/>
    <col min="7939" max="7939" width="3" style="244" customWidth="1"/>
    <col min="7940" max="7940" width="2.125" style="244" customWidth="1"/>
    <col min="7941" max="7941" width="11.625" style="244" customWidth="1"/>
    <col min="7942" max="7942" width="2.5" style="244" customWidth="1"/>
    <col min="7943" max="7943" width="8.25" style="244" customWidth="1"/>
    <col min="7944" max="7944" width="3.625" style="244" customWidth="1"/>
    <col min="7945" max="7945" width="7.25" style="244" customWidth="1"/>
    <col min="7946" max="7946" width="8.625" style="244" customWidth="1"/>
    <col min="7947" max="7948" width="2.5" style="244" customWidth="1"/>
    <col min="7949" max="7949" width="6" style="244" customWidth="1"/>
    <col min="7950" max="7950" width="2" style="244" customWidth="1"/>
    <col min="7951" max="7951" width="6.75" style="244" customWidth="1"/>
    <col min="7952" max="7952" width="2.125" style="244" customWidth="1"/>
    <col min="7953" max="7953" width="3.375" style="244" customWidth="1"/>
    <col min="7954" max="7954" width="3.75" style="244" customWidth="1"/>
    <col min="7955" max="7955" width="5.25" style="244" customWidth="1"/>
    <col min="7956" max="7956" width="8" style="244" bestFit="1" customWidth="1"/>
    <col min="7957" max="7957" width="7.125" style="244" bestFit="1" customWidth="1"/>
    <col min="7958" max="7958" width="8.5" style="244" bestFit="1" customWidth="1"/>
    <col min="7959" max="7959" width="3.5" style="244" customWidth="1"/>
    <col min="7960" max="7960" width="4.5" style="244" customWidth="1"/>
    <col min="7961" max="7961" width="10.75" style="244" customWidth="1"/>
    <col min="7962" max="7962" width="7.125" style="244" bestFit="1" customWidth="1"/>
    <col min="7963" max="7963" width="4.625" style="244" customWidth="1"/>
    <col min="7964" max="7964" width="4.125" style="244" customWidth="1"/>
    <col min="7965" max="7965" width="7.25" style="244" customWidth="1"/>
    <col min="7966" max="7966" width="7.125" style="244" bestFit="1" customWidth="1"/>
    <col min="7967" max="7967" width="6.875" style="244" customWidth="1"/>
    <col min="7968" max="7969" width="3" style="244" customWidth="1"/>
    <col min="7970" max="7970" width="6.75" style="244" customWidth="1"/>
    <col min="7971" max="7971" width="7.125" style="244" bestFit="1" customWidth="1"/>
    <col min="7972" max="7972" width="2.625" style="244" customWidth="1"/>
    <col min="7973" max="7973" width="3" style="244" bestFit="1" customWidth="1"/>
    <col min="7974" max="7974" width="4.625" style="244" customWidth="1"/>
    <col min="7975" max="7975" width="3.875" style="244" bestFit="1" customWidth="1"/>
    <col min="7976" max="7976" width="7.125" style="244" bestFit="1" customWidth="1"/>
    <col min="7977" max="7977" width="2.625" style="244" bestFit="1" customWidth="1"/>
    <col min="7978" max="7978" width="3.5" style="244" customWidth="1"/>
    <col min="7979" max="7979" width="2.375" style="244" customWidth="1"/>
    <col min="7980" max="7980" width="14.125" style="244" customWidth="1"/>
    <col min="7981" max="7981" width="2" style="244" customWidth="1"/>
    <col min="7982" max="7982" width="14.5" style="244" customWidth="1"/>
    <col min="7983" max="7983" width="2.375" style="244" customWidth="1"/>
    <col min="7984" max="8193" width="9" style="244"/>
    <col min="8194" max="8194" width="2" style="244" customWidth="1"/>
    <col min="8195" max="8195" width="3" style="244" customWidth="1"/>
    <col min="8196" max="8196" width="2.125" style="244" customWidth="1"/>
    <col min="8197" max="8197" width="11.625" style="244" customWidth="1"/>
    <col min="8198" max="8198" width="2.5" style="244" customWidth="1"/>
    <col min="8199" max="8199" width="8.25" style="244" customWidth="1"/>
    <col min="8200" max="8200" width="3.625" style="244" customWidth="1"/>
    <col min="8201" max="8201" width="7.25" style="244" customWidth="1"/>
    <col min="8202" max="8202" width="8.625" style="244" customWidth="1"/>
    <col min="8203" max="8204" width="2.5" style="244" customWidth="1"/>
    <col min="8205" max="8205" width="6" style="244" customWidth="1"/>
    <col min="8206" max="8206" width="2" style="244" customWidth="1"/>
    <col min="8207" max="8207" width="6.75" style="244" customWidth="1"/>
    <col min="8208" max="8208" width="2.125" style="244" customWidth="1"/>
    <col min="8209" max="8209" width="3.375" style="244" customWidth="1"/>
    <col min="8210" max="8210" width="3.75" style="244" customWidth="1"/>
    <col min="8211" max="8211" width="5.25" style="244" customWidth="1"/>
    <col min="8212" max="8212" width="8" style="244" bestFit="1" customWidth="1"/>
    <col min="8213" max="8213" width="7.125" style="244" bestFit="1" customWidth="1"/>
    <col min="8214" max="8214" width="8.5" style="244" bestFit="1" customWidth="1"/>
    <col min="8215" max="8215" width="3.5" style="244" customWidth="1"/>
    <col min="8216" max="8216" width="4.5" style="244" customWidth="1"/>
    <col min="8217" max="8217" width="10.75" style="244" customWidth="1"/>
    <col min="8218" max="8218" width="7.125" style="244" bestFit="1" customWidth="1"/>
    <col min="8219" max="8219" width="4.625" style="244" customWidth="1"/>
    <col min="8220" max="8220" width="4.125" style="244" customWidth="1"/>
    <col min="8221" max="8221" width="7.25" style="244" customWidth="1"/>
    <col min="8222" max="8222" width="7.125" style="244" bestFit="1" customWidth="1"/>
    <col min="8223" max="8223" width="6.875" style="244" customWidth="1"/>
    <col min="8224" max="8225" width="3" style="244" customWidth="1"/>
    <col min="8226" max="8226" width="6.75" style="244" customWidth="1"/>
    <col min="8227" max="8227" width="7.125" style="244" bestFit="1" customWidth="1"/>
    <col min="8228" max="8228" width="2.625" style="244" customWidth="1"/>
    <col min="8229" max="8229" width="3" style="244" bestFit="1" customWidth="1"/>
    <col min="8230" max="8230" width="4.625" style="244" customWidth="1"/>
    <col min="8231" max="8231" width="3.875" style="244" bestFit="1" customWidth="1"/>
    <col min="8232" max="8232" width="7.125" style="244" bestFit="1" customWidth="1"/>
    <col min="8233" max="8233" width="2.625" style="244" bestFit="1" customWidth="1"/>
    <col min="8234" max="8234" width="3.5" style="244" customWidth="1"/>
    <col min="8235" max="8235" width="2.375" style="244" customWidth="1"/>
    <col min="8236" max="8236" width="14.125" style="244" customWidth="1"/>
    <col min="8237" max="8237" width="2" style="244" customWidth="1"/>
    <col min="8238" max="8238" width="14.5" style="244" customWidth="1"/>
    <col min="8239" max="8239" width="2.375" style="244" customWidth="1"/>
    <col min="8240" max="8449" width="9" style="244"/>
    <col min="8450" max="8450" width="2" style="244" customWidth="1"/>
    <col min="8451" max="8451" width="3" style="244" customWidth="1"/>
    <col min="8452" max="8452" width="2.125" style="244" customWidth="1"/>
    <col min="8453" max="8453" width="11.625" style="244" customWidth="1"/>
    <col min="8454" max="8454" width="2.5" style="244" customWidth="1"/>
    <col min="8455" max="8455" width="8.25" style="244" customWidth="1"/>
    <col min="8456" max="8456" width="3.625" style="244" customWidth="1"/>
    <col min="8457" max="8457" width="7.25" style="244" customWidth="1"/>
    <col min="8458" max="8458" width="8.625" style="244" customWidth="1"/>
    <col min="8459" max="8460" width="2.5" style="244" customWidth="1"/>
    <col min="8461" max="8461" width="6" style="244" customWidth="1"/>
    <col min="8462" max="8462" width="2" style="244" customWidth="1"/>
    <col min="8463" max="8463" width="6.75" style="244" customWidth="1"/>
    <col min="8464" max="8464" width="2.125" style="244" customWidth="1"/>
    <col min="8465" max="8465" width="3.375" style="244" customWidth="1"/>
    <col min="8466" max="8466" width="3.75" style="244" customWidth="1"/>
    <col min="8467" max="8467" width="5.25" style="244" customWidth="1"/>
    <col min="8468" max="8468" width="8" style="244" bestFit="1" customWidth="1"/>
    <col min="8469" max="8469" width="7.125" style="244" bestFit="1" customWidth="1"/>
    <col min="8470" max="8470" width="8.5" style="244" bestFit="1" customWidth="1"/>
    <col min="8471" max="8471" width="3.5" style="244" customWidth="1"/>
    <col min="8472" max="8472" width="4.5" style="244" customWidth="1"/>
    <col min="8473" max="8473" width="10.75" style="244" customWidth="1"/>
    <col min="8474" max="8474" width="7.125" style="244" bestFit="1" customWidth="1"/>
    <col min="8475" max="8475" width="4.625" style="244" customWidth="1"/>
    <col min="8476" max="8476" width="4.125" style="244" customWidth="1"/>
    <col min="8477" max="8477" width="7.25" style="244" customWidth="1"/>
    <col min="8478" max="8478" width="7.125" style="244" bestFit="1" customWidth="1"/>
    <col min="8479" max="8479" width="6.875" style="244" customWidth="1"/>
    <col min="8480" max="8481" width="3" style="244" customWidth="1"/>
    <col min="8482" max="8482" width="6.75" style="244" customWidth="1"/>
    <col min="8483" max="8483" width="7.125" style="244" bestFit="1" customWidth="1"/>
    <col min="8484" max="8484" width="2.625" style="244" customWidth="1"/>
    <col min="8485" max="8485" width="3" style="244" bestFit="1" customWidth="1"/>
    <col min="8486" max="8486" width="4.625" style="244" customWidth="1"/>
    <col min="8487" max="8487" width="3.875" style="244" bestFit="1" customWidth="1"/>
    <col min="8488" max="8488" width="7.125" style="244" bestFit="1" customWidth="1"/>
    <col min="8489" max="8489" width="2.625" style="244" bestFit="1" customWidth="1"/>
    <col min="8490" max="8490" width="3.5" style="244" customWidth="1"/>
    <col min="8491" max="8491" width="2.375" style="244" customWidth="1"/>
    <col min="8492" max="8492" width="14.125" style="244" customWidth="1"/>
    <col min="8493" max="8493" width="2" style="244" customWidth="1"/>
    <col min="8494" max="8494" width="14.5" style="244" customWidth="1"/>
    <col min="8495" max="8495" width="2.375" style="244" customWidth="1"/>
    <col min="8496" max="8705" width="9" style="244"/>
    <col min="8706" max="8706" width="2" style="244" customWidth="1"/>
    <col min="8707" max="8707" width="3" style="244" customWidth="1"/>
    <col min="8708" max="8708" width="2.125" style="244" customWidth="1"/>
    <col min="8709" max="8709" width="11.625" style="244" customWidth="1"/>
    <col min="8710" max="8710" width="2.5" style="244" customWidth="1"/>
    <col min="8711" max="8711" width="8.25" style="244" customWidth="1"/>
    <col min="8712" max="8712" width="3.625" style="244" customWidth="1"/>
    <col min="8713" max="8713" width="7.25" style="244" customWidth="1"/>
    <col min="8714" max="8714" width="8.625" style="244" customWidth="1"/>
    <col min="8715" max="8716" width="2.5" style="244" customWidth="1"/>
    <col min="8717" max="8717" width="6" style="244" customWidth="1"/>
    <col min="8718" max="8718" width="2" style="244" customWidth="1"/>
    <col min="8719" max="8719" width="6.75" style="244" customWidth="1"/>
    <col min="8720" max="8720" width="2.125" style="244" customWidth="1"/>
    <col min="8721" max="8721" width="3.375" style="244" customWidth="1"/>
    <col min="8722" max="8722" width="3.75" style="244" customWidth="1"/>
    <col min="8723" max="8723" width="5.25" style="244" customWidth="1"/>
    <col min="8724" max="8724" width="8" style="244" bestFit="1" customWidth="1"/>
    <col min="8725" max="8725" width="7.125" style="244" bestFit="1" customWidth="1"/>
    <col min="8726" max="8726" width="8.5" style="244" bestFit="1" customWidth="1"/>
    <col min="8727" max="8727" width="3.5" style="244" customWidth="1"/>
    <col min="8728" max="8728" width="4.5" style="244" customWidth="1"/>
    <col min="8729" max="8729" width="10.75" style="244" customWidth="1"/>
    <col min="8730" max="8730" width="7.125" style="244" bestFit="1" customWidth="1"/>
    <col min="8731" max="8731" width="4.625" style="244" customWidth="1"/>
    <col min="8732" max="8732" width="4.125" style="244" customWidth="1"/>
    <col min="8733" max="8733" width="7.25" style="244" customWidth="1"/>
    <col min="8734" max="8734" width="7.125" style="244" bestFit="1" customWidth="1"/>
    <col min="8735" max="8735" width="6.875" style="244" customWidth="1"/>
    <col min="8736" max="8737" width="3" style="244" customWidth="1"/>
    <col min="8738" max="8738" width="6.75" style="244" customWidth="1"/>
    <col min="8739" max="8739" width="7.125" style="244" bestFit="1" customWidth="1"/>
    <col min="8740" max="8740" width="2.625" style="244" customWidth="1"/>
    <col min="8741" max="8741" width="3" style="244" bestFit="1" customWidth="1"/>
    <col min="8742" max="8742" width="4.625" style="244" customWidth="1"/>
    <col min="8743" max="8743" width="3.875" style="244" bestFit="1" customWidth="1"/>
    <col min="8744" max="8744" width="7.125" style="244" bestFit="1" customWidth="1"/>
    <col min="8745" max="8745" width="2.625" style="244" bestFit="1" customWidth="1"/>
    <col min="8746" max="8746" width="3.5" style="244" customWidth="1"/>
    <col min="8747" max="8747" width="2.375" style="244" customWidth="1"/>
    <col min="8748" max="8748" width="14.125" style="244" customWidth="1"/>
    <col min="8749" max="8749" width="2" style="244" customWidth="1"/>
    <col min="8750" max="8750" width="14.5" style="244" customWidth="1"/>
    <col min="8751" max="8751" width="2.375" style="244" customWidth="1"/>
    <col min="8752" max="8961" width="9" style="244"/>
    <col min="8962" max="8962" width="2" style="244" customWidth="1"/>
    <col min="8963" max="8963" width="3" style="244" customWidth="1"/>
    <col min="8964" max="8964" width="2.125" style="244" customWidth="1"/>
    <col min="8965" max="8965" width="11.625" style="244" customWidth="1"/>
    <col min="8966" max="8966" width="2.5" style="244" customWidth="1"/>
    <col min="8967" max="8967" width="8.25" style="244" customWidth="1"/>
    <col min="8968" max="8968" width="3.625" style="244" customWidth="1"/>
    <col min="8969" max="8969" width="7.25" style="244" customWidth="1"/>
    <col min="8970" max="8970" width="8.625" style="244" customWidth="1"/>
    <col min="8971" max="8972" width="2.5" style="244" customWidth="1"/>
    <col min="8973" max="8973" width="6" style="244" customWidth="1"/>
    <col min="8974" max="8974" width="2" style="244" customWidth="1"/>
    <col min="8975" max="8975" width="6.75" style="244" customWidth="1"/>
    <col min="8976" max="8976" width="2.125" style="244" customWidth="1"/>
    <col min="8977" max="8977" width="3.375" style="244" customWidth="1"/>
    <col min="8978" max="8978" width="3.75" style="244" customWidth="1"/>
    <col min="8979" max="8979" width="5.25" style="244" customWidth="1"/>
    <col min="8980" max="8980" width="8" style="244" bestFit="1" customWidth="1"/>
    <col min="8981" max="8981" width="7.125" style="244" bestFit="1" customWidth="1"/>
    <col min="8982" max="8982" width="8.5" style="244" bestFit="1" customWidth="1"/>
    <col min="8983" max="8983" width="3.5" style="244" customWidth="1"/>
    <col min="8984" max="8984" width="4.5" style="244" customWidth="1"/>
    <col min="8985" max="8985" width="10.75" style="244" customWidth="1"/>
    <col min="8986" max="8986" width="7.125" style="244" bestFit="1" customWidth="1"/>
    <col min="8987" max="8987" width="4.625" style="244" customWidth="1"/>
    <col min="8988" max="8988" width="4.125" style="244" customWidth="1"/>
    <col min="8989" max="8989" width="7.25" style="244" customWidth="1"/>
    <col min="8990" max="8990" width="7.125" style="244" bestFit="1" customWidth="1"/>
    <col min="8991" max="8991" width="6.875" style="244" customWidth="1"/>
    <col min="8992" max="8993" width="3" style="244" customWidth="1"/>
    <col min="8994" max="8994" width="6.75" style="244" customWidth="1"/>
    <col min="8995" max="8995" width="7.125" style="244" bestFit="1" customWidth="1"/>
    <col min="8996" max="8996" width="2.625" style="244" customWidth="1"/>
    <col min="8997" max="8997" width="3" style="244" bestFit="1" customWidth="1"/>
    <col min="8998" max="8998" width="4.625" style="244" customWidth="1"/>
    <col min="8999" max="8999" width="3.875" style="244" bestFit="1" customWidth="1"/>
    <col min="9000" max="9000" width="7.125" style="244" bestFit="1" customWidth="1"/>
    <col min="9001" max="9001" width="2.625" style="244" bestFit="1" customWidth="1"/>
    <col min="9002" max="9002" width="3.5" style="244" customWidth="1"/>
    <col min="9003" max="9003" width="2.375" style="244" customWidth="1"/>
    <col min="9004" max="9004" width="14.125" style="244" customWidth="1"/>
    <col min="9005" max="9005" width="2" style="244" customWidth="1"/>
    <col min="9006" max="9006" width="14.5" style="244" customWidth="1"/>
    <col min="9007" max="9007" width="2.375" style="244" customWidth="1"/>
    <col min="9008" max="9217" width="9" style="244"/>
    <col min="9218" max="9218" width="2" style="244" customWidth="1"/>
    <col min="9219" max="9219" width="3" style="244" customWidth="1"/>
    <col min="9220" max="9220" width="2.125" style="244" customWidth="1"/>
    <col min="9221" max="9221" width="11.625" style="244" customWidth="1"/>
    <col min="9222" max="9222" width="2.5" style="244" customWidth="1"/>
    <col min="9223" max="9223" width="8.25" style="244" customWidth="1"/>
    <col min="9224" max="9224" width="3.625" style="244" customWidth="1"/>
    <col min="9225" max="9225" width="7.25" style="244" customWidth="1"/>
    <col min="9226" max="9226" width="8.625" style="244" customWidth="1"/>
    <col min="9227" max="9228" width="2.5" style="244" customWidth="1"/>
    <col min="9229" max="9229" width="6" style="244" customWidth="1"/>
    <col min="9230" max="9230" width="2" style="244" customWidth="1"/>
    <col min="9231" max="9231" width="6.75" style="244" customWidth="1"/>
    <col min="9232" max="9232" width="2.125" style="244" customWidth="1"/>
    <col min="9233" max="9233" width="3.375" style="244" customWidth="1"/>
    <col min="9234" max="9234" width="3.75" style="244" customWidth="1"/>
    <col min="9235" max="9235" width="5.25" style="244" customWidth="1"/>
    <col min="9236" max="9236" width="8" style="244" bestFit="1" customWidth="1"/>
    <col min="9237" max="9237" width="7.125" style="244" bestFit="1" customWidth="1"/>
    <col min="9238" max="9238" width="8.5" style="244" bestFit="1" customWidth="1"/>
    <col min="9239" max="9239" width="3.5" style="244" customWidth="1"/>
    <col min="9240" max="9240" width="4.5" style="244" customWidth="1"/>
    <col min="9241" max="9241" width="10.75" style="244" customWidth="1"/>
    <col min="9242" max="9242" width="7.125" style="244" bestFit="1" customWidth="1"/>
    <col min="9243" max="9243" width="4.625" style="244" customWidth="1"/>
    <col min="9244" max="9244" width="4.125" style="244" customWidth="1"/>
    <col min="9245" max="9245" width="7.25" style="244" customWidth="1"/>
    <col min="9246" max="9246" width="7.125" style="244" bestFit="1" customWidth="1"/>
    <col min="9247" max="9247" width="6.875" style="244" customWidth="1"/>
    <col min="9248" max="9249" width="3" style="244" customWidth="1"/>
    <col min="9250" max="9250" width="6.75" style="244" customWidth="1"/>
    <col min="9251" max="9251" width="7.125" style="244" bestFit="1" customWidth="1"/>
    <col min="9252" max="9252" width="2.625" style="244" customWidth="1"/>
    <col min="9253" max="9253" width="3" style="244" bestFit="1" customWidth="1"/>
    <col min="9254" max="9254" width="4.625" style="244" customWidth="1"/>
    <col min="9255" max="9255" width="3.875" style="244" bestFit="1" customWidth="1"/>
    <col min="9256" max="9256" width="7.125" style="244" bestFit="1" customWidth="1"/>
    <col min="9257" max="9257" width="2.625" style="244" bestFit="1" customWidth="1"/>
    <col min="9258" max="9258" width="3.5" style="244" customWidth="1"/>
    <col min="9259" max="9259" width="2.375" style="244" customWidth="1"/>
    <col min="9260" max="9260" width="14.125" style="244" customWidth="1"/>
    <col min="9261" max="9261" width="2" style="244" customWidth="1"/>
    <col min="9262" max="9262" width="14.5" style="244" customWidth="1"/>
    <col min="9263" max="9263" width="2.375" style="244" customWidth="1"/>
    <col min="9264" max="9473" width="9" style="244"/>
    <col min="9474" max="9474" width="2" style="244" customWidth="1"/>
    <col min="9475" max="9475" width="3" style="244" customWidth="1"/>
    <col min="9476" max="9476" width="2.125" style="244" customWidth="1"/>
    <col min="9477" max="9477" width="11.625" style="244" customWidth="1"/>
    <col min="9478" max="9478" width="2.5" style="244" customWidth="1"/>
    <col min="9479" max="9479" width="8.25" style="244" customWidth="1"/>
    <col min="9480" max="9480" width="3.625" style="244" customWidth="1"/>
    <col min="9481" max="9481" width="7.25" style="244" customWidth="1"/>
    <col min="9482" max="9482" width="8.625" style="244" customWidth="1"/>
    <col min="9483" max="9484" width="2.5" style="244" customWidth="1"/>
    <col min="9485" max="9485" width="6" style="244" customWidth="1"/>
    <col min="9486" max="9486" width="2" style="244" customWidth="1"/>
    <col min="9487" max="9487" width="6.75" style="244" customWidth="1"/>
    <col min="9488" max="9488" width="2.125" style="244" customWidth="1"/>
    <col min="9489" max="9489" width="3.375" style="244" customWidth="1"/>
    <col min="9490" max="9490" width="3.75" style="244" customWidth="1"/>
    <col min="9491" max="9491" width="5.25" style="244" customWidth="1"/>
    <col min="9492" max="9492" width="8" style="244" bestFit="1" customWidth="1"/>
    <col min="9493" max="9493" width="7.125" style="244" bestFit="1" customWidth="1"/>
    <col min="9494" max="9494" width="8.5" style="244" bestFit="1" customWidth="1"/>
    <col min="9495" max="9495" width="3.5" style="244" customWidth="1"/>
    <col min="9496" max="9496" width="4.5" style="244" customWidth="1"/>
    <col min="9497" max="9497" width="10.75" style="244" customWidth="1"/>
    <col min="9498" max="9498" width="7.125" style="244" bestFit="1" customWidth="1"/>
    <col min="9499" max="9499" width="4.625" style="244" customWidth="1"/>
    <col min="9500" max="9500" width="4.125" style="244" customWidth="1"/>
    <col min="9501" max="9501" width="7.25" style="244" customWidth="1"/>
    <col min="9502" max="9502" width="7.125" style="244" bestFit="1" customWidth="1"/>
    <col min="9503" max="9503" width="6.875" style="244" customWidth="1"/>
    <col min="9504" max="9505" width="3" style="244" customWidth="1"/>
    <col min="9506" max="9506" width="6.75" style="244" customWidth="1"/>
    <col min="9507" max="9507" width="7.125" style="244" bestFit="1" customWidth="1"/>
    <col min="9508" max="9508" width="2.625" style="244" customWidth="1"/>
    <col min="9509" max="9509" width="3" style="244" bestFit="1" customWidth="1"/>
    <col min="9510" max="9510" width="4.625" style="244" customWidth="1"/>
    <col min="9511" max="9511" width="3.875" style="244" bestFit="1" customWidth="1"/>
    <col min="9512" max="9512" width="7.125" style="244" bestFit="1" customWidth="1"/>
    <col min="9513" max="9513" width="2.625" style="244" bestFit="1" customWidth="1"/>
    <col min="9514" max="9514" width="3.5" style="244" customWidth="1"/>
    <col min="9515" max="9515" width="2.375" style="244" customWidth="1"/>
    <col min="9516" max="9516" width="14.125" style="244" customWidth="1"/>
    <col min="9517" max="9517" width="2" style="244" customWidth="1"/>
    <col min="9518" max="9518" width="14.5" style="244" customWidth="1"/>
    <col min="9519" max="9519" width="2.375" style="244" customWidth="1"/>
    <col min="9520" max="9729" width="9" style="244"/>
    <col min="9730" max="9730" width="2" style="244" customWidth="1"/>
    <col min="9731" max="9731" width="3" style="244" customWidth="1"/>
    <col min="9732" max="9732" width="2.125" style="244" customWidth="1"/>
    <col min="9733" max="9733" width="11.625" style="244" customWidth="1"/>
    <col min="9734" max="9734" width="2.5" style="244" customWidth="1"/>
    <col min="9735" max="9735" width="8.25" style="244" customWidth="1"/>
    <col min="9736" max="9736" width="3.625" style="244" customWidth="1"/>
    <col min="9737" max="9737" width="7.25" style="244" customWidth="1"/>
    <col min="9738" max="9738" width="8.625" style="244" customWidth="1"/>
    <col min="9739" max="9740" width="2.5" style="244" customWidth="1"/>
    <col min="9741" max="9741" width="6" style="244" customWidth="1"/>
    <col min="9742" max="9742" width="2" style="244" customWidth="1"/>
    <col min="9743" max="9743" width="6.75" style="244" customWidth="1"/>
    <col min="9744" max="9744" width="2.125" style="244" customWidth="1"/>
    <col min="9745" max="9745" width="3.375" style="244" customWidth="1"/>
    <col min="9746" max="9746" width="3.75" style="244" customWidth="1"/>
    <col min="9747" max="9747" width="5.25" style="244" customWidth="1"/>
    <col min="9748" max="9748" width="8" style="244" bestFit="1" customWidth="1"/>
    <col min="9749" max="9749" width="7.125" style="244" bestFit="1" customWidth="1"/>
    <col min="9750" max="9750" width="8.5" style="244" bestFit="1" customWidth="1"/>
    <col min="9751" max="9751" width="3.5" style="244" customWidth="1"/>
    <col min="9752" max="9752" width="4.5" style="244" customWidth="1"/>
    <col min="9753" max="9753" width="10.75" style="244" customWidth="1"/>
    <col min="9754" max="9754" width="7.125" style="244" bestFit="1" customWidth="1"/>
    <col min="9755" max="9755" width="4.625" style="244" customWidth="1"/>
    <col min="9756" max="9756" width="4.125" style="244" customWidth="1"/>
    <col min="9757" max="9757" width="7.25" style="244" customWidth="1"/>
    <col min="9758" max="9758" width="7.125" style="244" bestFit="1" customWidth="1"/>
    <col min="9759" max="9759" width="6.875" style="244" customWidth="1"/>
    <col min="9760" max="9761" width="3" style="244" customWidth="1"/>
    <col min="9762" max="9762" width="6.75" style="244" customWidth="1"/>
    <col min="9763" max="9763" width="7.125" style="244" bestFit="1" customWidth="1"/>
    <col min="9764" max="9764" width="2.625" style="244" customWidth="1"/>
    <col min="9765" max="9765" width="3" style="244" bestFit="1" customWidth="1"/>
    <col min="9766" max="9766" width="4.625" style="244" customWidth="1"/>
    <col min="9767" max="9767" width="3.875" style="244" bestFit="1" customWidth="1"/>
    <col min="9768" max="9768" width="7.125" style="244" bestFit="1" customWidth="1"/>
    <col min="9769" max="9769" width="2.625" style="244" bestFit="1" customWidth="1"/>
    <col min="9770" max="9770" width="3.5" style="244" customWidth="1"/>
    <col min="9771" max="9771" width="2.375" style="244" customWidth="1"/>
    <col min="9772" max="9772" width="14.125" style="244" customWidth="1"/>
    <col min="9773" max="9773" width="2" style="244" customWidth="1"/>
    <col min="9774" max="9774" width="14.5" style="244" customWidth="1"/>
    <col min="9775" max="9775" width="2.375" style="244" customWidth="1"/>
    <col min="9776" max="9985" width="9" style="244"/>
    <col min="9986" max="9986" width="2" style="244" customWidth="1"/>
    <col min="9987" max="9987" width="3" style="244" customWidth="1"/>
    <col min="9988" max="9988" width="2.125" style="244" customWidth="1"/>
    <col min="9989" max="9989" width="11.625" style="244" customWidth="1"/>
    <col min="9990" max="9990" width="2.5" style="244" customWidth="1"/>
    <col min="9991" max="9991" width="8.25" style="244" customWidth="1"/>
    <col min="9992" max="9992" width="3.625" style="244" customWidth="1"/>
    <col min="9993" max="9993" width="7.25" style="244" customWidth="1"/>
    <col min="9994" max="9994" width="8.625" style="244" customWidth="1"/>
    <col min="9995" max="9996" width="2.5" style="244" customWidth="1"/>
    <col min="9997" max="9997" width="6" style="244" customWidth="1"/>
    <col min="9998" max="9998" width="2" style="244" customWidth="1"/>
    <col min="9999" max="9999" width="6.75" style="244" customWidth="1"/>
    <col min="10000" max="10000" width="2.125" style="244" customWidth="1"/>
    <col min="10001" max="10001" width="3.375" style="244" customWidth="1"/>
    <col min="10002" max="10002" width="3.75" style="244" customWidth="1"/>
    <col min="10003" max="10003" width="5.25" style="244" customWidth="1"/>
    <col min="10004" max="10004" width="8" style="244" bestFit="1" customWidth="1"/>
    <col min="10005" max="10005" width="7.125" style="244" bestFit="1" customWidth="1"/>
    <col min="10006" max="10006" width="8.5" style="244" bestFit="1" customWidth="1"/>
    <col min="10007" max="10007" width="3.5" style="244" customWidth="1"/>
    <col min="10008" max="10008" width="4.5" style="244" customWidth="1"/>
    <col min="10009" max="10009" width="10.75" style="244" customWidth="1"/>
    <col min="10010" max="10010" width="7.125" style="244" bestFit="1" customWidth="1"/>
    <col min="10011" max="10011" width="4.625" style="244" customWidth="1"/>
    <col min="10012" max="10012" width="4.125" style="244" customWidth="1"/>
    <col min="10013" max="10013" width="7.25" style="244" customWidth="1"/>
    <col min="10014" max="10014" width="7.125" style="244" bestFit="1" customWidth="1"/>
    <col min="10015" max="10015" width="6.875" style="244" customWidth="1"/>
    <col min="10016" max="10017" width="3" style="244" customWidth="1"/>
    <col min="10018" max="10018" width="6.75" style="244" customWidth="1"/>
    <col min="10019" max="10019" width="7.125" style="244" bestFit="1" customWidth="1"/>
    <col min="10020" max="10020" width="2.625" style="244" customWidth="1"/>
    <col min="10021" max="10021" width="3" style="244" bestFit="1" customWidth="1"/>
    <col min="10022" max="10022" width="4.625" style="244" customWidth="1"/>
    <col min="10023" max="10023" width="3.875" style="244" bestFit="1" customWidth="1"/>
    <col min="10024" max="10024" width="7.125" style="244" bestFit="1" customWidth="1"/>
    <col min="10025" max="10025" width="2.625" style="244" bestFit="1" customWidth="1"/>
    <col min="10026" max="10026" width="3.5" style="244" customWidth="1"/>
    <col min="10027" max="10027" width="2.375" style="244" customWidth="1"/>
    <col min="10028" max="10028" width="14.125" style="244" customWidth="1"/>
    <col min="10029" max="10029" width="2" style="244" customWidth="1"/>
    <col min="10030" max="10030" width="14.5" style="244" customWidth="1"/>
    <col min="10031" max="10031" width="2.375" style="244" customWidth="1"/>
    <col min="10032" max="10241" width="9" style="244"/>
    <col min="10242" max="10242" width="2" style="244" customWidth="1"/>
    <col min="10243" max="10243" width="3" style="244" customWidth="1"/>
    <col min="10244" max="10244" width="2.125" style="244" customWidth="1"/>
    <col min="10245" max="10245" width="11.625" style="244" customWidth="1"/>
    <col min="10246" max="10246" width="2.5" style="244" customWidth="1"/>
    <col min="10247" max="10247" width="8.25" style="244" customWidth="1"/>
    <col min="10248" max="10248" width="3.625" style="244" customWidth="1"/>
    <col min="10249" max="10249" width="7.25" style="244" customWidth="1"/>
    <col min="10250" max="10250" width="8.625" style="244" customWidth="1"/>
    <col min="10251" max="10252" width="2.5" style="244" customWidth="1"/>
    <col min="10253" max="10253" width="6" style="244" customWidth="1"/>
    <col min="10254" max="10254" width="2" style="244" customWidth="1"/>
    <col min="10255" max="10255" width="6.75" style="244" customWidth="1"/>
    <col min="10256" max="10256" width="2.125" style="244" customWidth="1"/>
    <col min="10257" max="10257" width="3.375" style="244" customWidth="1"/>
    <col min="10258" max="10258" width="3.75" style="244" customWidth="1"/>
    <col min="10259" max="10259" width="5.25" style="244" customWidth="1"/>
    <col min="10260" max="10260" width="8" style="244" bestFit="1" customWidth="1"/>
    <col min="10261" max="10261" width="7.125" style="244" bestFit="1" customWidth="1"/>
    <col min="10262" max="10262" width="8.5" style="244" bestFit="1" customWidth="1"/>
    <col min="10263" max="10263" width="3.5" style="244" customWidth="1"/>
    <col min="10264" max="10264" width="4.5" style="244" customWidth="1"/>
    <col min="10265" max="10265" width="10.75" style="244" customWidth="1"/>
    <col min="10266" max="10266" width="7.125" style="244" bestFit="1" customWidth="1"/>
    <col min="10267" max="10267" width="4.625" style="244" customWidth="1"/>
    <col min="10268" max="10268" width="4.125" style="244" customWidth="1"/>
    <col min="10269" max="10269" width="7.25" style="244" customWidth="1"/>
    <col min="10270" max="10270" width="7.125" style="244" bestFit="1" customWidth="1"/>
    <col min="10271" max="10271" width="6.875" style="244" customWidth="1"/>
    <col min="10272" max="10273" width="3" style="244" customWidth="1"/>
    <col min="10274" max="10274" width="6.75" style="244" customWidth="1"/>
    <col min="10275" max="10275" width="7.125" style="244" bestFit="1" customWidth="1"/>
    <col min="10276" max="10276" width="2.625" style="244" customWidth="1"/>
    <col min="10277" max="10277" width="3" style="244" bestFit="1" customWidth="1"/>
    <col min="10278" max="10278" width="4.625" style="244" customWidth="1"/>
    <col min="10279" max="10279" width="3.875" style="244" bestFit="1" customWidth="1"/>
    <col min="10280" max="10280" width="7.125" style="244" bestFit="1" customWidth="1"/>
    <col min="10281" max="10281" width="2.625" style="244" bestFit="1" customWidth="1"/>
    <col min="10282" max="10282" width="3.5" style="244" customWidth="1"/>
    <col min="10283" max="10283" width="2.375" style="244" customWidth="1"/>
    <col min="10284" max="10284" width="14.125" style="244" customWidth="1"/>
    <col min="10285" max="10285" width="2" style="244" customWidth="1"/>
    <col min="10286" max="10286" width="14.5" style="244" customWidth="1"/>
    <col min="10287" max="10287" width="2.375" style="244" customWidth="1"/>
    <col min="10288" max="10497" width="9" style="244"/>
    <col min="10498" max="10498" width="2" style="244" customWidth="1"/>
    <col min="10499" max="10499" width="3" style="244" customWidth="1"/>
    <col min="10500" max="10500" width="2.125" style="244" customWidth="1"/>
    <col min="10501" max="10501" width="11.625" style="244" customWidth="1"/>
    <col min="10502" max="10502" width="2.5" style="244" customWidth="1"/>
    <col min="10503" max="10503" width="8.25" style="244" customWidth="1"/>
    <col min="10504" max="10504" width="3.625" style="244" customWidth="1"/>
    <col min="10505" max="10505" width="7.25" style="244" customWidth="1"/>
    <col min="10506" max="10506" width="8.625" style="244" customWidth="1"/>
    <col min="10507" max="10508" width="2.5" style="244" customWidth="1"/>
    <col min="10509" max="10509" width="6" style="244" customWidth="1"/>
    <col min="10510" max="10510" width="2" style="244" customWidth="1"/>
    <col min="10511" max="10511" width="6.75" style="244" customWidth="1"/>
    <col min="10512" max="10512" width="2.125" style="244" customWidth="1"/>
    <col min="10513" max="10513" width="3.375" style="244" customWidth="1"/>
    <col min="10514" max="10514" width="3.75" style="244" customWidth="1"/>
    <col min="10515" max="10515" width="5.25" style="244" customWidth="1"/>
    <col min="10516" max="10516" width="8" style="244" bestFit="1" customWidth="1"/>
    <col min="10517" max="10517" width="7.125" style="244" bestFit="1" customWidth="1"/>
    <col min="10518" max="10518" width="8.5" style="244" bestFit="1" customWidth="1"/>
    <col min="10519" max="10519" width="3.5" style="244" customWidth="1"/>
    <col min="10520" max="10520" width="4.5" style="244" customWidth="1"/>
    <col min="10521" max="10521" width="10.75" style="244" customWidth="1"/>
    <col min="10522" max="10522" width="7.125" style="244" bestFit="1" customWidth="1"/>
    <col min="10523" max="10523" width="4.625" style="244" customWidth="1"/>
    <col min="10524" max="10524" width="4.125" style="244" customWidth="1"/>
    <col min="10525" max="10525" width="7.25" style="244" customWidth="1"/>
    <col min="10526" max="10526" width="7.125" style="244" bestFit="1" customWidth="1"/>
    <col min="10527" max="10527" width="6.875" style="244" customWidth="1"/>
    <col min="10528" max="10529" width="3" style="244" customWidth="1"/>
    <col min="10530" max="10530" width="6.75" style="244" customWidth="1"/>
    <col min="10531" max="10531" width="7.125" style="244" bestFit="1" customWidth="1"/>
    <col min="10532" max="10532" width="2.625" style="244" customWidth="1"/>
    <col min="10533" max="10533" width="3" style="244" bestFit="1" customWidth="1"/>
    <col min="10534" max="10534" width="4.625" style="244" customWidth="1"/>
    <col min="10535" max="10535" width="3.875" style="244" bestFit="1" customWidth="1"/>
    <col min="10536" max="10536" width="7.125" style="244" bestFit="1" customWidth="1"/>
    <col min="10537" max="10537" width="2.625" style="244" bestFit="1" customWidth="1"/>
    <col min="10538" max="10538" width="3.5" style="244" customWidth="1"/>
    <col min="10539" max="10539" width="2.375" style="244" customWidth="1"/>
    <col min="10540" max="10540" width="14.125" style="244" customWidth="1"/>
    <col min="10541" max="10541" width="2" style="244" customWidth="1"/>
    <col min="10542" max="10542" width="14.5" style="244" customWidth="1"/>
    <col min="10543" max="10543" width="2.375" style="244" customWidth="1"/>
    <col min="10544" max="10753" width="9" style="244"/>
    <col min="10754" max="10754" width="2" style="244" customWidth="1"/>
    <col min="10755" max="10755" width="3" style="244" customWidth="1"/>
    <col min="10756" max="10756" width="2.125" style="244" customWidth="1"/>
    <col min="10757" max="10757" width="11.625" style="244" customWidth="1"/>
    <col min="10758" max="10758" width="2.5" style="244" customWidth="1"/>
    <col min="10759" max="10759" width="8.25" style="244" customWidth="1"/>
    <col min="10760" max="10760" width="3.625" style="244" customWidth="1"/>
    <col min="10761" max="10761" width="7.25" style="244" customWidth="1"/>
    <col min="10762" max="10762" width="8.625" style="244" customWidth="1"/>
    <col min="10763" max="10764" width="2.5" style="244" customWidth="1"/>
    <col min="10765" max="10765" width="6" style="244" customWidth="1"/>
    <col min="10766" max="10766" width="2" style="244" customWidth="1"/>
    <col min="10767" max="10767" width="6.75" style="244" customWidth="1"/>
    <col min="10768" max="10768" width="2.125" style="244" customWidth="1"/>
    <col min="10769" max="10769" width="3.375" style="244" customWidth="1"/>
    <col min="10770" max="10770" width="3.75" style="244" customWidth="1"/>
    <col min="10771" max="10771" width="5.25" style="244" customWidth="1"/>
    <col min="10772" max="10772" width="8" style="244" bestFit="1" customWidth="1"/>
    <col min="10773" max="10773" width="7.125" style="244" bestFit="1" customWidth="1"/>
    <col min="10774" max="10774" width="8.5" style="244" bestFit="1" customWidth="1"/>
    <col min="10775" max="10775" width="3.5" style="244" customWidth="1"/>
    <col min="10776" max="10776" width="4.5" style="244" customWidth="1"/>
    <col min="10777" max="10777" width="10.75" style="244" customWidth="1"/>
    <col min="10778" max="10778" width="7.125" style="244" bestFit="1" customWidth="1"/>
    <col min="10779" max="10779" width="4.625" style="244" customWidth="1"/>
    <col min="10780" max="10780" width="4.125" style="244" customWidth="1"/>
    <col min="10781" max="10781" width="7.25" style="244" customWidth="1"/>
    <col min="10782" max="10782" width="7.125" style="244" bestFit="1" customWidth="1"/>
    <col min="10783" max="10783" width="6.875" style="244" customWidth="1"/>
    <col min="10784" max="10785" width="3" style="244" customWidth="1"/>
    <col min="10786" max="10786" width="6.75" style="244" customWidth="1"/>
    <col min="10787" max="10787" width="7.125" style="244" bestFit="1" customWidth="1"/>
    <col min="10788" max="10788" width="2.625" style="244" customWidth="1"/>
    <col min="10789" max="10789" width="3" style="244" bestFit="1" customWidth="1"/>
    <col min="10790" max="10790" width="4.625" style="244" customWidth="1"/>
    <col min="10791" max="10791" width="3.875" style="244" bestFit="1" customWidth="1"/>
    <col min="10792" max="10792" width="7.125" style="244" bestFit="1" customWidth="1"/>
    <col min="10793" max="10793" width="2.625" style="244" bestFit="1" customWidth="1"/>
    <col min="10794" max="10794" width="3.5" style="244" customWidth="1"/>
    <col min="10795" max="10795" width="2.375" style="244" customWidth="1"/>
    <col min="10796" max="10796" width="14.125" style="244" customWidth="1"/>
    <col min="10797" max="10797" width="2" style="244" customWidth="1"/>
    <col min="10798" max="10798" width="14.5" style="244" customWidth="1"/>
    <col min="10799" max="10799" width="2.375" style="244" customWidth="1"/>
    <col min="10800" max="11009" width="9" style="244"/>
    <col min="11010" max="11010" width="2" style="244" customWidth="1"/>
    <col min="11011" max="11011" width="3" style="244" customWidth="1"/>
    <col min="11012" max="11012" width="2.125" style="244" customWidth="1"/>
    <col min="11013" max="11013" width="11.625" style="244" customWidth="1"/>
    <col min="11014" max="11014" width="2.5" style="244" customWidth="1"/>
    <col min="11015" max="11015" width="8.25" style="244" customWidth="1"/>
    <col min="11016" max="11016" width="3.625" style="244" customWidth="1"/>
    <col min="11017" max="11017" width="7.25" style="244" customWidth="1"/>
    <col min="11018" max="11018" width="8.625" style="244" customWidth="1"/>
    <col min="11019" max="11020" width="2.5" style="244" customWidth="1"/>
    <col min="11021" max="11021" width="6" style="244" customWidth="1"/>
    <col min="11022" max="11022" width="2" style="244" customWidth="1"/>
    <col min="11023" max="11023" width="6.75" style="244" customWidth="1"/>
    <col min="11024" max="11024" width="2.125" style="244" customWidth="1"/>
    <col min="11025" max="11025" width="3.375" style="244" customWidth="1"/>
    <col min="11026" max="11026" width="3.75" style="244" customWidth="1"/>
    <col min="11027" max="11027" width="5.25" style="244" customWidth="1"/>
    <col min="11028" max="11028" width="8" style="244" bestFit="1" customWidth="1"/>
    <col min="11029" max="11029" width="7.125" style="244" bestFit="1" customWidth="1"/>
    <col min="11030" max="11030" width="8.5" style="244" bestFit="1" customWidth="1"/>
    <col min="11031" max="11031" width="3.5" style="244" customWidth="1"/>
    <col min="11032" max="11032" width="4.5" style="244" customWidth="1"/>
    <col min="11033" max="11033" width="10.75" style="244" customWidth="1"/>
    <col min="11034" max="11034" width="7.125" style="244" bestFit="1" customWidth="1"/>
    <col min="11035" max="11035" width="4.625" style="244" customWidth="1"/>
    <col min="11036" max="11036" width="4.125" style="244" customWidth="1"/>
    <col min="11037" max="11037" width="7.25" style="244" customWidth="1"/>
    <col min="11038" max="11038" width="7.125" style="244" bestFit="1" customWidth="1"/>
    <col min="11039" max="11039" width="6.875" style="244" customWidth="1"/>
    <col min="11040" max="11041" width="3" style="244" customWidth="1"/>
    <col min="11042" max="11042" width="6.75" style="244" customWidth="1"/>
    <col min="11043" max="11043" width="7.125" style="244" bestFit="1" customWidth="1"/>
    <col min="11044" max="11044" width="2.625" style="244" customWidth="1"/>
    <col min="11045" max="11045" width="3" style="244" bestFit="1" customWidth="1"/>
    <col min="11046" max="11046" width="4.625" style="244" customWidth="1"/>
    <col min="11047" max="11047" width="3.875" style="244" bestFit="1" customWidth="1"/>
    <col min="11048" max="11048" width="7.125" style="244" bestFit="1" customWidth="1"/>
    <col min="11049" max="11049" width="2.625" style="244" bestFit="1" customWidth="1"/>
    <col min="11050" max="11050" width="3.5" style="244" customWidth="1"/>
    <col min="11051" max="11051" width="2.375" style="244" customWidth="1"/>
    <col min="11052" max="11052" width="14.125" style="244" customWidth="1"/>
    <col min="11053" max="11053" width="2" style="244" customWidth="1"/>
    <col min="11054" max="11054" width="14.5" style="244" customWidth="1"/>
    <col min="11055" max="11055" width="2.375" style="244" customWidth="1"/>
    <col min="11056" max="11265" width="9" style="244"/>
    <col min="11266" max="11266" width="2" style="244" customWidth="1"/>
    <col min="11267" max="11267" width="3" style="244" customWidth="1"/>
    <col min="11268" max="11268" width="2.125" style="244" customWidth="1"/>
    <col min="11269" max="11269" width="11.625" style="244" customWidth="1"/>
    <col min="11270" max="11270" width="2.5" style="244" customWidth="1"/>
    <col min="11271" max="11271" width="8.25" style="244" customWidth="1"/>
    <col min="11272" max="11272" width="3.625" style="244" customWidth="1"/>
    <col min="11273" max="11273" width="7.25" style="244" customWidth="1"/>
    <col min="11274" max="11274" width="8.625" style="244" customWidth="1"/>
    <col min="11275" max="11276" width="2.5" style="244" customWidth="1"/>
    <col min="11277" max="11277" width="6" style="244" customWidth="1"/>
    <col min="11278" max="11278" width="2" style="244" customWidth="1"/>
    <col min="11279" max="11279" width="6.75" style="244" customWidth="1"/>
    <col min="11280" max="11280" width="2.125" style="244" customWidth="1"/>
    <col min="11281" max="11281" width="3.375" style="244" customWidth="1"/>
    <col min="11282" max="11282" width="3.75" style="244" customWidth="1"/>
    <col min="11283" max="11283" width="5.25" style="244" customWidth="1"/>
    <col min="11284" max="11284" width="8" style="244" bestFit="1" customWidth="1"/>
    <col min="11285" max="11285" width="7.125" style="244" bestFit="1" customWidth="1"/>
    <col min="11286" max="11286" width="8.5" style="244" bestFit="1" customWidth="1"/>
    <col min="11287" max="11287" width="3.5" style="244" customWidth="1"/>
    <col min="11288" max="11288" width="4.5" style="244" customWidth="1"/>
    <col min="11289" max="11289" width="10.75" style="244" customWidth="1"/>
    <col min="11290" max="11290" width="7.125" style="244" bestFit="1" customWidth="1"/>
    <col min="11291" max="11291" width="4.625" style="244" customWidth="1"/>
    <col min="11292" max="11292" width="4.125" style="244" customWidth="1"/>
    <col min="11293" max="11293" width="7.25" style="244" customWidth="1"/>
    <col min="11294" max="11294" width="7.125" style="244" bestFit="1" customWidth="1"/>
    <col min="11295" max="11295" width="6.875" style="244" customWidth="1"/>
    <col min="11296" max="11297" width="3" style="244" customWidth="1"/>
    <col min="11298" max="11298" width="6.75" style="244" customWidth="1"/>
    <col min="11299" max="11299" width="7.125" style="244" bestFit="1" customWidth="1"/>
    <col min="11300" max="11300" width="2.625" style="244" customWidth="1"/>
    <col min="11301" max="11301" width="3" style="244" bestFit="1" customWidth="1"/>
    <col min="11302" max="11302" width="4.625" style="244" customWidth="1"/>
    <col min="11303" max="11303" width="3.875" style="244" bestFit="1" customWidth="1"/>
    <col min="11304" max="11304" width="7.125" style="244" bestFit="1" customWidth="1"/>
    <col min="11305" max="11305" width="2.625" style="244" bestFit="1" customWidth="1"/>
    <col min="11306" max="11306" width="3.5" style="244" customWidth="1"/>
    <col min="11307" max="11307" width="2.375" style="244" customWidth="1"/>
    <col min="11308" max="11308" width="14.125" style="244" customWidth="1"/>
    <col min="11309" max="11309" width="2" style="244" customWidth="1"/>
    <col min="11310" max="11310" width="14.5" style="244" customWidth="1"/>
    <col min="11311" max="11311" width="2.375" style="244" customWidth="1"/>
    <col min="11312" max="11521" width="9" style="244"/>
    <col min="11522" max="11522" width="2" style="244" customWidth="1"/>
    <col min="11523" max="11523" width="3" style="244" customWidth="1"/>
    <col min="11524" max="11524" width="2.125" style="244" customWidth="1"/>
    <col min="11525" max="11525" width="11.625" style="244" customWidth="1"/>
    <col min="11526" max="11526" width="2.5" style="244" customWidth="1"/>
    <col min="11527" max="11527" width="8.25" style="244" customWidth="1"/>
    <col min="11528" max="11528" width="3.625" style="244" customWidth="1"/>
    <col min="11529" max="11529" width="7.25" style="244" customWidth="1"/>
    <col min="11530" max="11530" width="8.625" style="244" customWidth="1"/>
    <col min="11531" max="11532" width="2.5" style="244" customWidth="1"/>
    <col min="11533" max="11533" width="6" style="244" customWidth="1"/>
    <col min="11534" max="11534" width="2" style="244" customWidth="1"/>
    <col min="11535" max="11535" width="6.75" style="244" customWidth="1"/>
    <col min="11536" max="11536" width="2.125" style="244" customWidth="1"/>
    <col min="11537" max="11537" width="3.375" style="244" customWidth="1"/>
    <col min="11538" max="11538" width="3.75" style="244" customWidth="1"/>
    <col min="11539" max="11539" width="5.25" style="244" customWidth="1"/>
    <col min="11540" max="11540" width="8" style="244" bestFit="1" customWidth="1"/>
    <col min="11541" max="11541" width="7.125" style="244" bestFit="1" customWidth="1"/>
    <col min="11542" max="11542" width="8.5" style="244" bestFit="1" customWidth="1"/>
    <col min="11543" max="11543" width="3.5" style="244" customWidth="1"/>
    <col min="11544" max="11544" width="4.5" style="244" customWidth="1"/>
    <col min="11545" max="11545" width="10.75" style="244" customWidth="1"/>
    <col min="11546" max="11546" width="7.125" style="244" bestFit="1" customWidth="1"/>
    <col min="11547" max="11547" width="4.625" style="244" customWidth="1"/>
    <col min="11548" max="11548" width="4.125" style="244" customWidth="1"/>
    <col min="11549" max="11549" width="7.25" style="244" customWidth="1"/>
    <col min="11550" max="11550" width="7.125" style="244" bestFit="1" customWidth="1"/>
    <col min="11551" max="11551" width="6.875" style="244" customWidth="1"/>
    <col min="11552" max="11553" width="3" style="244" customWidth="1"/>
    <col min="11554" max="11554" width="6.75" style="244" customWidth="1"/>
    <col min="11555" max="11555" width="7.125" style="244" bestFit="1" customWidth="1"/>
    <col min="11556" max="11556" width="2.625" style="244" customWidth="1"/>
    <col min="11557" max="11557" width="3" style="244" bestFit="1" customWidth="1"/>
    <col min="11558" max="11558" width="4.625" style="244" customWidth="1"/>
    <col min="11559" max="11559" width="3.875" style="244" bestFit="1" customWidth="1"/>
    <col min="11560" max="11560" width="7.125" style="244" bestFit="1" customWidth="1"/>
    <col min="11561" max="11561" width="2.625" style="244" bestFit="1" customWidth="1"/>
    <col min="11562" max="11562" width="3.5" style="244" customWidth="1"/>
    <col min="11563" max="11563" width="2.375" style="244" customWidth="1"/>
    <col min="11564" max="11564" width="14.125" style="244" customWidth="1"/>
    <col min="11565" max="11565" width="2" style="244" customWidth="1"/>
    <col min="11566" max="11566" width="14.5" style="244" customWidth="1"/>
    <col min="11567" max="11567" width="2.375" style="244" customWidth="1"/>
    <col min="11568" max="11777" width="9" style="244"/>
    <col min="11778" max="11778" width="2" style="244" customWidth="1"/>
    <col min="11779" max="11779" width="3" style="244" customWidth="1"/>
    <col min="11780" max="11780" width="2.125" style="244" customWidth="1"/>
    <col min="11781" max="11781" width="11.625" style="244" customWidth="1"/>
    <col min="11782" max="11782" width="2.5" style="244" customWidth="1"/>
    <col min="11783" max="11783" width="8.25" style="244" customWidth="1"/>
    <col min="11784" max="11784" width="3.625" style="244" customWidth="1"/>
    <col min="11785" max="11785" width="7.25" style="244" customWidth="1"/>
    <col min="11786" max="11786" width="8.625" style="244" customWidth="1"/>
    <col min="11787" max="11788" width="2.5" style="244" customWidth="1"/>
    <col min="11789" max="11789" width="6" style="244" customWidth="1"/>
    <col min="11790" max="11790" width="2" style="244" customWidth="1"/>
    <col min="11791" max="11791" width="6.75" style="244" customWidth="1"/>
    <col min="11792" max="11792" width="2.125" style="244" customWidth="1"/>
    <col min="11793" max="11793" width="3.375" style="244" customWidth="1"/>
    <col min="11794" max="11794" width="3.75" style="244" customWidth="1"/>
    <col min="11795" max="11795" width="5.25" style="244" customWidth="1"/>
    <col min="11796" max="11796" width="8" style="244" bestFit="1" customWidth="1"/>
    <col min="11797" max="11797" width="7.125" style="244" bestFit="1" customWidth="1"/>
    <col min="11798" max="11798" width="8.5" style="244" bestFit="1" customWidth="1"/>
    <col min="11799" max="11799" width="3.5" style="244" customWidth="1"/>
    <col min="11800" max="11800" width="4.5" style="244" customWidth="1"/>
    <col min="11801" max="11801" width="10.75" style="244" customWidth="1"/>
    <col min="11802" max="11802" width="7.125" style="244" bestFit="1" customWidth="1"/>
    <col min="11803" max="11803" width="4.625" style="244" customWidth="1"/>
    <col min="11804" max="11804" width="4.125" style="244" customWidth="1"/>
    <col min="11805" max="11805" width="7.25" style="244" customWidth="1"/>
    <col min="11806" max="11806" width="7.125" style="244" bestFit="1" customWidth="1"/>
    <col min="11807" max="11807" width="6.875" style="244" customWidth="1"/>
    <col min="11808" max="11809" width="3" style="244" customWidth="1"/>
    <col min="11810" max="11810" width="6.75" style="244" customWidth="1"/>
    <col min="11811" max="11811" width="7.125" style="244" bestFit="1" customWidth="1"/>
    <col min="11812" max="11812" width="2.625" style="244" customWidth="1"/>
    <col min="11813" max="11813" width="3" style="244" bestFit="1" customWidth="1"/>
    <col min="11814" max="11814" width="4.625" style="244" customWidth="1"/>
    <col min="11815" max="11815" width="3.875" style="244" bestFit="1" customWidth="1"/>
    <col min="11816" max="11816" width="7.125" style="244" bestFit="1" customWidth="1"/>
    <col min="11817" max="11817" width="2.625" style="244" bestFit="1" customWidth="1"/>
    <col min="11818" max="11818" width="3.5" style="244" customWidth="1"/>
    <col min="11819" max="11819" width="2.375" style="244" customWidth="1"/>
    <col min="11820" max="11820" width="14.125" style="244" customWidth="1"/>
    <col min="11821" max="11821" width="2" style="244" customWidth="1"/>
    <col min="11822" max="11822" width="14.5" style="244" customWidth="1"/>
    <col min="11823" max="11823" width="2.375" style="244" customWidth="1"/>
    <col min="11824" max="12033" width="9" style="244"/>
    <col min="12034" max="12034" width="2" style="244" customWidth="1"/>
    <col min="12035" max="12035" width="3" style="244" customWidth="1"/>
    <col min="12036" max="12036" width="2.125" style="244" customWidth="1"/>
    <col min="12037" max="12037" width="11.625" style="244" customWidth="1"/>
    <col min="12038" max="12038" width="2.5" style="244" customWidth="1"/>
    <col min="12039" max="12039" width="8.25" style="244" customWidth="1"/>
    <col min="12040" max="12040" width="3.625" style="244" customWidth="1"/>
    <col min="12041" max="12041" width="7.25" style="244" customWidth="1"/>
    <col min="12042" max="12042" width="8.625" style="244" customWidth="1"/>
    <col min="12043" max="12044" width="2.5" style="244" customWidth="1"/>
    <col min="12045" max="12045" width="6" style="244" customWidth="1"/>
    <col min="12046" max="12046" width="2" style="244" customWidth="1"/>
    <col min="12047" max="12047" width="6.75" style="244" customWidth="1"/>
    <col min="12048" max="12048" width="2.125" style="244" customWidth="1"/>
    <col min="12049" max="12049" width="3.375" style="244" customWidth="1"/>
    <col min="12050" max="12050" width="3.75" style="244" customWidth="1"/>
    <col min="12051" max="12051" width="5.25" style="244" customWidth="1"/>
    <col min="12052" max="12052" width="8" style="244" bestFit="1" customWidth="1"/>
    <col min="12053" max="12053" width="7.125" style="244" bestFit="1" customWidth="1"/>
    <col min="12054" max="12054" width="8.5" style="244" bestFit="1" customWidth="1"/>
    <col min="12055" max="12055" width="3.5" style="244" customWidth="1"/>
    <col min="12056" max="12056" width="4.5" style="244" customWidth="1"/>
    <col min="12057" max="12057" width="10.75" style="244" customWidth="1"/>
    <col min="12058" max="12058" width="7.125" style="244" bestFit="1" customWidth="1"/>
    <col min="12059" max="12059" width="4.625" style="244" customWidth="1"/>
    <col min="12060" max="12060" width="4.125" style="244" customWidth="1"/>
    <col min="12061" max="12061" width="7.25" style="244" customWidth="1"/>
    <col min="12062" max="12062" width="7.125" style="244" bestFit="1" customWidth="1"/>
    <col min="12063" max="12063" width="6.875" style="244" customWidth="1"/>
    <col min="12064" max="12065" width="3" style="244" customWidth="1"/>
    <col min="12066" max="12066" width="6.75" style="244" customWidth="1"/>
    <col min="12067" max="12067" width="7.125" style="244" bestFit="1" customWidth="1"/>
    <col min="12068" max="12068" width="2.625" style="244" customWidth="1"/>
    <col min="12069" max="12069" width="3" style="244" bestFit="1" customWidth="1"/>
    <col min="12070" max="12070" width="4.625" style="244" customWidth="1"/>
    <col min="12071" max="12071" width="3.875" style="244" bestFit="1" customWidth="1"/>
    <col min="12072" max="12072" width="7.125" style="244" bestFit="1" customWidth="1"/>
    <col min="12073" max="12073" width="2.625" style="244" bestFit="1" customWidth="1"/>
    <col min="12074" max="12074" width="3.5" style="244" customWidth="1"/>
    <col min="12075" max="12075" width="2.375" style="244" customWidth="1"/>
    <col min="12076" max="12076" width="14.125" style="244" customWidth="1"/>
    <col min="12077" max="12077" width="2" style="244" customWidth="1"/>
    <col min="12078" max="12078" width="14.5" style="244" customWidth="1"/>
    <col min="12079" max="12079" width="2.375" style="244" customWidth="1"/>
    <col min="12080" max="12289" width="9" style="244"/>
    <col min="12290" max="12290" width="2" style="244" customWidth="1"/>
    <col min="12291" max="12291" width="3" style="244" customWidth="1"/>
    <col min="12292" max="12292" width="2.125" style="244" customWidth="1"/>
    <col min="12293" max="12293" width="11.625" style="244" customWidth="1"/>
    <col min="12294" max="12294" width="2.5" style="244" customWidth="1"/>
    <col min="12295" max="12295" width="8.25" style="244" customWidth="1"/>
    <col min="12296" max="12296" width="3.625" style="244" customWidth="1"/>
    <col min="12297" max="12297" width="7.25" style="244" customWidth="1"/>
    <col min="12298" max="12298" width="8.625" style="244" customWidth="1"/>
    <col min="12299" max="12300" width="2.5" style="244" customWidth="1"/>
    <col min="12301" max="12301" width="6" style="244" customWidth="1"/>
    <col min="12302" max="12302" width="2" style="244" customWidth="1"/>
    <col min="12303" max="12303" width="6.75" style="244" customWidth="1"/>
    <col min="12304" max="12304" width="2.125" style="244" customWidth="1"/>
    <col min="12305" max="12305" width="3.375" style="244" customWidth="1"/>
    <col min="12306" max="12306" width="3.75" style="244" customWidth="1"/>
    <col min="12307" max="12307" width="5.25" style="244" customWidth="1"/>
    <col min="12308" max="12308" width="8" style="244" bestFit="1" customWidth="1"/>
    <col min="12309" max="12309" width="7.125" style="244" bestFit="1" customWidth="1"/>
    <col min="12310" max="12310" width="8.5" style="244" bestFit="1" customWidth="1"/>
    <col min="12311" max="12311" width="3.5" style="244" customWidth="1"/>
    <col min="12312" max="12312" width="4.5" style="244" customWidth="1"/>
    <col min="12313" max="12313" width="10.75" style="244" customWidth="1"/>
    <col min="12314" max="12314" width="7.125" style="244" bestFit="1" customWidth="1"/>
    <col min="12315" max="12315" width="4.625" style="244" customWidth="1"/>
    <col min="12316" max="12316" width="4.125" style="244" customWidth="1"/>
    <col min="12317" max="12317" width="7.25" style="244" customWidth="1"/>
    <col min="12318" max="12318" width="7.125" style="244" bestFit="1" customWidth="1"/>
    <col min="12319" max="12319" width="6.875" style="244" customWidth="1"/>
    <col min="12320" max="12321" width="3" style="244" customWidth="1"/>
    <col min="12322" max="12322" width="6.75" style="244" customWidth="1"/>
    <col min="12323" max="12323" width="7.125" style="244" bestFit="1" customWidth="1"/>
    <col min="12324" max="12324" width="2.625" style="244" customWidth="1"/>
    <col min="12325" max="12325" width="3" style="244" bestFit="1" customWidth="1"/>
    <col min="12326" max="12326" width="4.625" style="244" customWidth="1"/>
    <col min="12327" max="12327" width="3.875" style="244" bestFit="1" customWidth="1"/>
    <col min="12328" max="12328" width="7.125" style="244" bestFit="1" customWidth="1"/>
    <col min="12329" max="12329" width="2.625" style="244" bestFit="1" customWidth="1"/>
    <col min="12330" max="12330" width="3.5" style="244" customWidth="1"/>
    <col min="12331" max="12331" width="2.375" style="244" customWidth="1"/>
    <col min="12332" max="12332" width="14.125" style="244" customWidth="1"/>
    <col min="12333" max="12333" width="2" style="244" customWidth="1"/>
    <col min="12334" max="12334" width="14.5" style="244" customWidth="1"/>
    <col min="12335" max="12335" width="2.375" style="244" customWidth="1"/>
    <col min="12336" max="12545" width="9" style="244"/>
    <col min="12546" max="12546" width="2" style="244" customWidth="1"/>
    <col min="12547" max="12547" width="3" style="244" customWidth="1"/>
    <col min="12548" max="12548" width="2.125" style="244" customWidth="1"/>
    <col min="12549" max="12549" width="11.625" style="244" customWidth="1"/>
    <col min="12550" max="12550" width="2.5" style="244" customWidth="1"/>
    <col min="12551" max="12551" width="8.25" style="244" customWidth="1"/>
    <col min="12552" max="12552" width="3.625" style="244" customWidth="1"/>
    <col min="12553" max="12553" width="7.25" style="244" customWidth="1"/>
    <col min="12554" max="12554" width="8.625" style="244" customWidth="1"/>
    <col min="12555" max="12556" width="2.5" style="244" customWidth="1"/>
    <col min="12557" max="12557" width="6" style="244" customWidth="1"/>
    <col min="12558" max="12558" width="2" style="244" customWidth="1"/>
    <col min="12559" max="12559" width="6.75" style="244" customWidth="1"/>
    <col min="12560" max="12560" width="2.125" style="244" customWidth="1"/>
    <col min="12561" max="12561" width="3.375" style="244" customWidth="1"/>
    <col min="12562" max="12562" width="3.75" style="244" customWidth="1"/>
    <col min="12563" max="12563" width="5.25" style="244" customWidth="1"/>
    <col min="12564" max="12564" width="8" style="244" bestFit="1" customWidth="1"/>
    <col min="12565" max="12565" width="7.125" style="244" bestFit="1" customWidth="1"/>
    <col min="12566" max="12566" width="8.5" style="244" bestFit="1" customWidth="1"/>
    <col min="12567" max="12567" width="3.5" style="244" customWidth="1"/>
    <col min="12568" max="12568" width="4.5" style="244" customWidth="1"/>
    <col min="12569" max="12569" width="10.75" style="244" customWidth="1"/>
    <col min="12570" max="12570" width="7.125" style="244" bestFit="1" customWidth="1"/>
    <col min="12571" max="12571" width="4.625" style="244" customWidth="1"/>
    <col min="12572" max="12572" width="4.125" style="244" customWidth="1"/>
    <col min="12573" max="12573" width="7.25" style="244" customWidth="1"/>
    <col min="12574" max="12574" width="7.125" style="244" bestFit="1" customWidth="1"/>
    <col min="12575" max="12575" width="6.875" style="244" customWidth="1"/>
    <col min="12576" max="12577" width="3" style="244" customWidth="1"/>
    <col min="12578" max="12578" width="6.75" style="244" customWidth="1"/>
    <col min="12579" max="12579" width="7.125" style="244" bestFit="1" customWidth="1"/>
    <col min="12580" max="12580" width="2.625" style="244" customWidth="1"/>
    <col min="12581" max="12581" width="3" style="244" bestFit="1" customWidth="1"/>
    <col min="12582" max="12582" width="4.625" style="244" customWidth="1"/>
    <col min="12583" max="12583" width="3.875" style="244" bestFit="1" customWidth="1"/>
    <col min="12584" max="12584" width="7.125" style="244" bestFit="1" customWidth="1"/>
    <col min="12585" max="12585" width="2.625" style="244" bestFit="1" customWidth="1"/>
    <col min="12586" max="12586" width="3.5" style="244" customWidth="1"/>
    <col min="12587" max="12587" width="2.375" style="244" customWidth="1"/>
    <col min="12588" max="12588" width="14.125" style="244" customWidth="1"/>
    <col min="12589" max="12589" width="2" style="244" customWidth="1"/>
    <col min="12590" max="12590" width="14.5" style="244" customWidth="1"/>
    <col min="12591" max="12591" width="2.375" style="244" customWidth="1"/>
    <col min="12592" max="12801" width="9" style="244"/>
    <col min="12802" max="12802" width="2" style="244" customWidth="1"/>
    <col min="12803" max="12803" width="3" style="244" customWidth="1"/>
    <col min="12804" max="12804" width="2.125" style="244" customWidth="1"/>
    <col min="12805" max="12805" width="11.625" style="244" customWidth="1"/>
    <col min="12806" max="12806" width="2.5" style="244" customWidth="1"/>
    <col min="12807" max="12807" width="8.25" style="244" customWidth="1"/>
    <col min="12808" max="12808" width="3.625" style="244" customWidth="1"/>
    <col min="12809" max="12809" width="7.25" style="244" customWidth="1"/>
    <col min="12810" max="12810" width="8.625" style="244" customWidth="1"/>
    <col min="12811" max="12812" width="2.5" style="244" customWidth="1"/>
    <col min="12813" max="12813" width="6" style="244" customWidth="1"/>
    <col min="12814" max="12814" width="2" style="244" customWidth="1"/>
    <col min="12815" max="12815" width="6.75" style="244" customWidth="1"/>
    <col min="12816" max="12816" width="2.125" style="244" customWidth="1"/>
    <col min="12817" max="12817" width="3.375" style="244" customWidth="1"/>
    <col min="12818" max="12818" width="3.75" style="244" customWidth="1"/>
    <col min="12819" max="12819" width="5.25" style="244" customWidth="1"/>
    <col min="12820" max="12820" width="8" style="244" bestFit="1" customWidth="1"/>
    <col min="12821" max="12821" width="7.125" style="244" bestFit="1" customWidth="1"/>
    <col min="12822" max="12822" width="8.5" style="244" bestFit="1" customWidth="1"/>
    <col min="12823" max="12823" width="3.5" style="244" customWidth="1"/>
    <col min="12824" max="12824" width="4.5" style="244" customWidth="1"/>
    <col min="12825" max="12825" width="10.75" style="244" customWidth="1"/>
    <col min="12826" max="12826" width="7.125" style="244" bestFit="1" customWidth="1"/>
    <col min="12827" max="12827" width="4.625" style="244" customWidth="1"/>
    <col min="12828" max="12828" width="4.125" style="244" customWidth="1"/>
    <col min="12829" max="12829" width="7.25" style="244" customWidth="1"/>
    <col min="12830" max="12830" width="7.125" style="244" bestFit="1" customWidth="1"/>
    <col min="12831" max="12831" width="6.875" style="244" customWidth="1"/>
    <col min="12832" max="12833" width="3" style="244" customWidth="1"/>
    <col min="12834" max="12834" width="6.75" style="244" customWidth="1"/>
    <col min="12835" max="12835" width="7.125" style="244" bestFit="1" customWidth="1"/>
    <col min="12836" max="12836" width="2.625" style="244" customWidth="1"/>
    <col min="12837" max="12837" width="3" style="244" bestFit="1" customWidth="1"/>
    <col min="12838" max="12838" width="4.625" style="244" customWidth="1"/>
    <col min="12839" max="12839" width="3.875" style="244" bestFit="1" customWidth="1"/>
    <col min="12840" max="12840" width="7.125" style="244" bestFit="1" customWidth="1"/>
    <col min="12841" max="12841" width="2.625" style="244" bestFit="1" customWidth="1"/>
    <col min="12842" max="12842" width="3.5" style="244" customWidth="1"/>
    <col min="12843" max="12843" width="2.375" style="244" customWidth="1"/>
    <col min="12844" max="12844" width="14.125" style="244" customWidth="1"/>
    <col min="12845" max="12845" width="2" style="244" customWidth="1"/>
    <col min="12846" max="12846" width="14.5" style="244" customWidth="1"/>
    <col min="12847" max="12847" width="2.375" style="244" customWidth="1"/>
    <col min="12848" max="13057" width="9" style="244"/>
    <col min="13058" max="13058" width="2" style="244" customWidth="1"/>
    <col min="13059" max="13059" width="3" style="244" customWidth="1"/>
    <col min="13060" max="13060" width="2.125" style="244" customWidth="1"/>
    <col min="13061" max="13061" width="11.625" style="244" customWidth="1"/>
    <col min="13062" max="13062" width="2.5" style="244" customWidth="1"/>
    <col min="13063" max="13063" width="8.25" style="244" customWidth="1"/>
    <col min="13064" max="13064" width="3.625" style="244" customWidth="1"/>
    <col min="13065" max="13065" width="7.25" style="244" customWidth="1"/>
    <col min="13066" max="13066" width="8.625" style="244" customWidth="1"/>
    <col min="13067" max="13068" width="2.5" style="244" customWidth="1"/>
    <col min="13069" max="13069" width="6" style="244" customWidth="1"/>
    <col min="13070" max="13070" width="2" style="244" customWidth="1"/>
    <col min="13071" max="13071" width="6.75" style="244" customWidth="1"/>
    <col min="13072" max="13072" width="2.125" style="244" customWidth="1"/>
    <col min="13073" max="13073" width="3.375" style="244" customWidth="1"/>
    <col min="13074" max="13074" width="3.75" style="244" customWidth="1"/>
    <col min="13075" max="13075" width="5.25" style="244" customWidth="1"/>
    <col min="13076" max="13076" width="8" style="244" bestFit="1" customWidth="1"/>
    <col min="13077" max="13077" width="7.125" style="244" bestFit="1" customWidth="1"/>
    <col min="13078" max="13078" width="8.5" style="244" bestFit="1" customWidth="1"/>
    <col min="13079" max="13079" width="3.5" style="244" customWidth="1"/>
    <col min="13080" max="13080" width="4.5" style="244" customWidth="1"/>
    <col min="13081" max="13081" width="10.75" style="244" customWidth="1"/>
    <col min="13082" max="13082" width="7.125" style="244" bestFit="1" customWidth="1"/>
    <col min="13083" max="13083" width="4.625" style="244" customWidth="1"/>
    <col min="13084" max="13084" width="4.125" style="244" customWidth="1"/>
    <col min="13085" max="13085" width="7.25" style="244" customWidth="1"/>
    <col min="13086" max="13086" width="7.125" style="244" bestFit="1" customWidth="1"/>
    <col min="13087" max="13087" width="6.875" style="244" customWidth="1"/>
    <col min="13088" max="13089" width="3" style="244" customWidth="1"/>
    <col min="13090" max="13090" width="6.75" style="244" customWidth="1"/>
    <col min="13091" max="13091" width="7.125" style="244" bestFit="1" customWidth="1"/>
    <col min="13092" max="13092" width="2.625" style="244" customWidth="1"/>
    <col min="13093" max="13093" width="3" style="244" bestFit="1" customWidth="1"/>
    <col min="13094" max="13094" width="4.625" style="244" customWidth="1"/>
    <col min="13095" max="13095" width="3.875" style="244" bestFit="1" customWidth="1"/>
    <col min="13096" max="13096" width="7.125" style="244" bestFit="1" customWidth="1"/>
    <col min="13097" max="13097" width="2.625" style="244" bestFit="1" customWidth="1"/>
    <col min="13098" max="13098" width="3.5" style="244" customWidth="1"/>
    <col min="13099" max="13099" width="2.375" style="244" customWidth="1"/>
    <col min="13100" max="13100" width="14.125" style="244" customWidth="1"/>
    <col min="13101" max="13101" width="2" style="244" customWidth="1"/>
    <col min="13102" max="13102" width="14.5" style="244" customWidth="1"/>
    <col min="13103" max="13103" width="2.375" style="244" customWidth="1"/>
    <col min="13104" max="13313" width="9" style="244"/>
    <col min="13314" max="13314" width="2" style="244" customWidth="1"/>
    <col min="13315" max="13315" width="3" style="244" customWidth="1"/>
    <col min="13316" max="13316" width="2.125" style="244" customWidth="1"/>
    <col min="13317" max="13317" width="11.625" style="244" customWidth="1"/>
    <col min="13318" max="13318" width="2.5" style="244" customWidth="1"/>
    <col min="13319" max="13319" width="8.25" style="244" customWidth="1"/>
    <col min="13320" max="13320" width="3.625" style="244" customWidth="1"/>
    <col min="13321" max="13321" width="7.25" style="244" customWidth="1"/>
    <col min="13322" max="13322" width="8.625" style="244" customWidth="1"/>
    <col min="13323" max="13324" width="2.5" style="244" customWidth="1"/>
    <col min="13325" max="13325" width="6" style="244" customWidth="1"/>
    <col min="13326" max="13326" width="2" style="244" customWidth="1"/>
    <col min="13327" max="13327" width="6.75" style="244" customWidth="1"/>
    <col min="13328" max="13328" width="2.125" style="244" customWidth="1"/>
    <col min="13329" max="13329" width="3.375" style="244" customWidth="1"/>
    <col min="13330" max="13330" width="3.75" style="244" customWidth="1"/>
    <col min="13331" max="13331" width="5.25" style="244" customWidth="1"/>
    <col min="13332" max="13332" width="8" style="244" bestFit="1" customWidth="1"/>
    <col min="13333" max="13333" width="7.125" style="244" bestFit="1" customWidth="1"/>
    <col min="13334" max="13334" width="8.5" style="244" bestFit="1" customWidth="1"/>
    <col min="13335" max="13335" width="3.5" style="244" customWidth="1"/>
    <col min="13336" max="13336" width="4.5" style="244" customWidth="1"/>
    <col min="13337" max="13337" width="10.75" style="244" customWidth="1"/>
    <col min="13338" max="13338" width="7.125" style="244" bestFit="1" customWidth="1"/>
    <col min="13339" max="13339" width="4.625" style="244" customWidth="1"/>
    <col min="13340" max="13340" width="4.125" style="244" customWidth="1"/>
    <col min="13341" max="13341" width="7.25" style="244" customWidth="1"/>
    <col min="13342" max="13342" width="7.125" style="244" bestFit="1" customWidth="1"/>
    <col min="13343" max="13343" width="6.875" style="244" customWidth="1"/>
    <col min="13344" max="13345" width="3" style="244" customWidth="1"/>
    <col min="13346" max="13346" width="6.75" style="244" customWidth="1"/>
    <col min="13347" max="13347" width="7.125" style="244" bestFit="1" customWidth="1"/>
    <col min="13348" max="13348" width="2.625" style="244" customWidth="1"/>
    <col min="13349" max="13349" width="3" style="244" bestFit="1" customWidth="1"/>
    <col min="13350" max="13350" width="4.625" style="244" customWidth="1"/>
    <col min="13351" max="13351" width="3.875" style="244" bestFit="1" customWidth="1"/>
    <col min="13352" max="13352" width="7.125" style="244" bestFit="1" customWidth="1"/>
    <col min="13353" max="13353" width="2.625" style="244" bestFit="1" customWidth="1"/>
    <col min="13354" max="13354" width="3.5" style="244" customWidth="1"/>
    <col min="13355" max="13355" width="2.375" style="244" customWidth="1"/>
    <col min="13356" max="13356" width="14.125" style="244" customWidth="1"/>
    <col min="13357" max="13357" width="2" style="244" customWidth="1"/>
    <col min="13358" max="13358" width="14.5" style="244" customWidth="1"/>
    <col min="13359" max="13359" width="2.375" style="244" customWidth="1"/>
    <col min="13360" max="13569" width="9" style="244"/>
    <col min="13570" max="13570" width="2" style="244" customWidth="1"/>
    <col min="13571" max="13571" width="3" style="244" customWidth="1"/>
    <col min="13572" max="13572" width="2.125" style="244" customWidth="1"/>
    <col min="13573" max="13573" width="11.625" style="244" customWidth="1"/>
    <col min="13574" max="13574" width="2.5" style="244" customWidth="1"/>
    <col min="13575" max="13575" width="8.25" style="244" customWidth="1"/>
    <col min="13576" max="13576" width="3.625" style="244" customWidth="1"/>
    <col min="13577" max="13577" width="7.25" style="244" customWidth="1"/>
    <col min="13578" max="13578" width="8.625" style="244" customWidth="1"/>
    <col min="13579" max="13580" width="2.5" style="244" customWidth="1"/>
    <col min="13581" max="13581" width="6" style="244" customWidth="1"/>
    <col min="13582" max="13582" width="2" style="244" customWidth="1"/>
    <col min="13583" max="13583" width="6.75" style="244" customWidth="1"/>
    <col min="13584" max="13584" width="2.125" style="244" customWidth="1"/>
    <col min="13585" max="13585" width="3.375" style="244" customWidth="1"/>
    <col min="13586" max="13586" width="3.75" style="244" customWidth="1"/>
    <col min="13587" max="13587" width="5.25" style="244" customWidth="1"/>
    <col min="13588" max="13588" width="8" style="244" bestFit="1" customWidth="1"/>
    <col min="13589" max="13589" width="7.125" style="244" bestFit="1" customWidth="1"/>
    <col min="13590" max="13590" width="8.5" style="244" bestFit="1" customWidth="1"/>
    <col min="13591" max="13591" width="3.5" style="244" customWidth="1"/>
    <col min="13592" max="13592" width="4.5" style="244" customWidth="1"/>
    <col min="13593" max="13593" width="10.75" style="244" customWidth="1"/>
    <col min="13594" max="13594" width="7.125" style="244" bestFit="1" customWidth="1"/>
    <col min="13595" max="13595" width="4.625" style="244" customWidth="1"/>
    <col min="13596" max="13596" width="4.125" style="244" customWidth="1"/>
    <col min="13597" max="13597" width="7.25" style="244" customWidth="1"/>
    <col min="13598" max="13598" width="7.125" style="244" bestFit="1" customWidth="1"/>
    <col min="13599" max="13599" width="6.875" style="244" customWidth="1"/>
    <col min="13600" max="13601" width="3" style="244" customWidth="1"/>
    <col min="13602" max="13602" width="6.75" style="244" customWidth="1"/>
    <col min="13603" max="13603" width="7.125" style="244" bestFit="1" customWidth="1"/>
    <col min="13604" max="13604" width="2.625" style="244" customWidth="1"/>
    <col min="13605" max="13605" width="3" style="244" bestFit="1" customWidth="1"/>
    <col min="13606" max="13606" width="4.625" style="244" customWidth="1"/>
    <col min="13607" max="13607" width="3.875" style="244" bestFit="1" customWidth="1"/>
    <col min="13608" max="13608" width="7.125" style="244" bestFit="1" customWidth="1"/>
    <col min="13609" max="13609" width="2.625" style="244" bestFit="1" customWidth="1"/>
    <col min="13610" max="13610" width="3.5" style="244" customWidth="1"/>
    <col min="13611" max="13611" width="2.375" style="244" customWidth="1"/>
    <col min="13612" max="13612" width="14.125" style="244" customWidth="1"/>
    <col min="13613" max="13613" width="2" style="244" customWidth="1"/>
    <col min="13614" max="13614" width="14.5" style="244" customWidth="1"/>
    <col min="13615" max="13615" width="2.375" style="244" customWidth="1"/>
    <col min="13616" max="13825" width="9" style="244"/>
    <col min="13826" max="13826" width="2" style="244" customWidth="1"/>
    <col min="13827" max="13827" width="3" style="244" customWidth="1"/>
    <col min="13828" max="13828" width="2.125" style="244" customWidth="1"/>
    <col min="13829" max="13829" width="11.625" style="244" customWidth="1"/>
    <col min="13830" max="13830" width="2.5" style="244" customWidth="1"/>
    <col min="13831" max="13831" width="8.25" style="244" customWidth="1"/>
    <col min="13832" max="13832" width="3.625" style="244" customWidth="1"/>
    <col min="13833" max="13833" width="7.25" style="244" customWidth="1"/>
    <col min="13834" max="13834" width="8.625" style="244" customWidth="1"/>
    <col min="13835" max="13836" width="2.5" style="244" customWidth="1"/>
    <col min="13837" max="13837" width="6" style="244" customWidth="1"/>
    <col min="13838" max="13838" width="2" style="244" customWidth="1"/>
    <col min="13839" max="13839" width="6.75" style="244" customWidth="1"/>
    <col min="13840" max="13840" width="2.125" style="244" customWidth="1"/>
    <col min="13841" max="13841" width="3.375" style="244" customWidth="1"/>
    <col min="13842" max="13842" width="3.75" style="244" customWidth="1"/>
    <col min="13843" max="13843" width="5.25" style="244" customWidth="1"/>
    <col min="13844" max="13844" width="8" style="244" bestFit="1" customWidth="1"/>
    <col min="13845" max="13845" width="7.125" style="244" bestFit="1" customWidth="1"/>
    <col min="13846" max="13846" width="8.5" style="244" bestFit="1" customWidth="1"/>
    <col min="13847" max="13847" width="3.5" style="244" customWidth="1"/>
    <col min="13848" max="13848" width="4.5" style="244" customWidth="1"/>
    <col min="13849" max="13849" width="10.75" style="244" customWidth="1"/>
    <col min="13850" max="13850" width="7.125" style="244" bestFit="1" customWidth="1"/>
    <col min="13851" max="13851" width="4.625" style="244" customWidth="1"/>
    <col min="13852" max="13852" width="4.125" style="244" customWidth="1"/>
    <col min="13853" max="13853" width="7.25" style="244" customWidth="1"/>
    <col min="13854" max="13854" width="7.125" style="244" bestFit="1" customWidth="1"/>
    <col min="13855" max="13855" width="6.875" style="244" customWidth="1"/>
    <col min="13856" max="13857" width="3" style="244" customWidth="1"/>
    <col min="13858" max="13858" width="6.75" style="244" customWidth="1"/>
    <col min="13859" max="13859" width="7.125" style="244" bestFit="1" customWidth="1"/>
    <col min="13860" max="13860" width="2.625" style="244" customWidth="1"/>
    <col min="13861" max="13861" width="3" style="244" bestFit="1" customWidth="1"/>
    <col min="13862" max="13862" width="4.625" style="244" customWidth="1"/>
    <col min="13863" max="13863" width="3.875" style="244" bestFit="1" customWidth="1"/>
    <col min="13864" max="13864" width="7.125" style="244" bestFit="1" customWidth="1"/>
    <col min="13865" max="13865" width="2.625" style="244" bestFit="1" customWidth="1"/>
    <col min="13866" max="13866" width="3.5" style="244" customWidth="1"/>
    <col min="13867" max="13867" width="2.375" style="244" customWidth="1"/>
    <col min="13868" max="13868" width="14.125" style="244" customWidth="1"/>
    <col min="13869" max="13869" width="2" style="244" customWidth="1"/>
    <col min="13870" max="13870" width="14.5" style="244" customWidth="1"/>
    <col min="13871" max="13871" width="2.375" style="244" customWidth="1"/>
    <col min="13872" max="14081" width="9" style="244"/>
    <col min="14082" max="14082" width="2" style="244" customWidth="1"/>
    <col min="14083" max="14083" width="3" style="244" customWidth="1"/>
    <col min="14084" max="14084" width="2.125" style="244" customWidth="1"/>
    <col min="14085" max="14085" width="11.625" style="244" customWidth="1"/>
    <col min="14086" max="14086" width="2.5" style="244" customWidth="1"/>
    <col min="14087" max="14087" width="8.25" style="244" customWidth="1"/>
    <col min="14088" max="14088" width="3.625" style="244" customWidth="1"/>
    <col min="14089" max="14089" width="7.25" style="244" customWidth="1"/>
    <col min="14090" max="14090" width="8.625" style="244" customWidth="1"/>
    <col min="14091" max="14092" width="2.5" style="244" customWidth="1"/>
    <col min="14093" max="14093" width="6" style="244" customWidth="1"/>
    <col min="14094" max="14094" width="2" style="244" customWidth="1"/>
    <col min="14095" max="14095" width="6.75" style="244" customWidth="1"/>
    <col min="14096" max="14096" width="2.125" style="244" customWidth="1"/>
    <col min="14097" max="14097" width="3.375" style="244" customWidth="1"/>
    <col min="14098" max="14098" width="3.75" style="244" customWidth="1"/>
    <col min="14099" max="14099" width="5.25" style="244" customWidth="1"/>
    <col min="14100" max="14100" width="8" style="244" bestFit="1" customWidth="1"/>
    <col min="14101" max="14101" width="7.125" style="244" bestFit="1" customWidth="1"/>
    <col min="14102" max="14102" width="8.5" style="244" bestFit="1" customWidth="1"/>
    <col min="14103" max="14103" width="3.5" style="244" customWidth="1"/>
    <col min="14104" max="14104" width="4.5" style="244" customWidth="1"/>
    <col min="14105" max="14105" width="10.75" style="244" customWidth="1"/>
    <col min="14106" max="14106" width="7.125" style="244" bestFit="1" customWidth="1"/>
    <col min="14107" max="14107" width="4.625" style="244" customWidth="1"/>
    <col min="14108" max="14108" width="4.125" style="244" customWidth="1"/>
    <col min="14109" max="14109" width="7.25" style="244" customWidth="1"/>
    <col min="14110" max="14110" width="7.125" style="244" bestFit="1" customWidth="1"/>
    <col min="14111" max="14111" width="6.875" style="244" customWidth="1"/>
    <col min="14112" max="14113" width="3" style="244" customWidth="1"/>
    <col min="14114" max="14114" width="6.75" style="244" customWidth="1"/>
    <col min="14115" max="14115" width="7.125" style="244" bestFit="1" customWidth="1"/>
    <col min="14116" max="14116" width="2.625" style="244" customWidth="1"/>
    <col min="14117" max="14117" width="3" style="244" bestFit="1" customWidth="1"/>
    <col min="14118" max="14118" width="4.625" style="244" customWidth="1"/>
    <col min="14119" max="14119" width="3.875" style="244" bestFit="1" customWidth="1"/>
    <col min="14120" max="14120" width="7.125" style="244" bestFit="1" customWidth="1"/>
    <col min="14121" max="14121" width="2.625" style="244" bestFit="1" customWidth="1"/>
    <col min="14122" max="14122" width="3.5" style="244" customWidth="1"/>
    <col min="14123" max="14123" width="2.375" style="244" customWidth="1"/>
    <col min="14124" max="14124" width="14.125" style="244" customWidth="1"/>
    <col min="14125" max="14125" width="2" style="244" customWidth="1"/>
    <col min="14126" max="14126" width="14.5" style="244" customWidth="1"/>
    <col min="14127" max="14127" width="2.375" style="244" customWidth="1"/>
    <col min="14128" max="14337" width="9" style="244"/>
    <col min="14338" max="14338" width="2" style="244" customWidth="1"/>
    <col min="14339" max="14339" width="3" style="244" customWidth="1"/>
    <col min="14340" max="14340" width="2.125" style="244" customWidth="1"/>
    <col min="14341" max="14341" width="11.625" style="244" customWidth="1"/>
    <col min="14342" max="14342" width="2.5" style="244" customWidth="1"/>
    <col min="14343" max="14343" width="8.25" style="244" customWidth="1"/>
    <col min="14344" max="14344" width="3.625" style="244" customWidth="1"/>
    <col min="14345" max="14345" width="7.25" style="244" customWidth="1"/>
    <col min="14346" max="14346" width="8.625" style="244" customWidth="1"/>
    <col min="14347" max="14348" width="2.5" style="244" customWidth="1"/>
    <col min="14349" max="14349" width="6" style="244" customWidth="1"/>
    <col min="14350" max="14350" width="2" style="244" customWidth="1"/>
    <col min="14351" max="14351" width="6.75" style="244" customWidth="1"/>
    <col min="14352" max="14352" width="2.125" style="244" customWidth="1"/>
    <col min="14353" max="14353" width="3.375" style="244" customWidth="1"/>
    <col min="14354" max="14354" width="3.75" style="244" customWidth="1"/>
    <col min="14355" max="14355" width="5.25" style="244" customWidth="1"/>
    <col min="14356" max="14356" width="8" style="244" bestFit="1" customWidth="1"/>
    <col min="14357" max="14357" width="7.125" style="244" bestFit="1" customWidth="1"/>
    <col min="14358" max="14358" width="8.5" style="244" bestFit="1" customWidth="1"/>
    <col min="14359" max="14359" width="3.5" style="244" customWidth="1"/>
    <col min="14360" max="14360" width="4.5" style="244" customWidth="1"/>
    <col min="14361" max="14361" width="10.75" style="244" customWidth="1"/>
    <col min="14362" max="14362" width="7.125" style="244" bestFit="1" customWidth="1"/>
    <col min="14363" max="14363" width="4.625" style="244" customWidth="1"/>
    <col min="14364" max="14364" width="4.125" style="244" customWidth="1"/>
    <col min="14365" max="14365" width="7.25" style="244" customWidth="1"/>
    <col min="14366" max="14366" width="7.125" style="244" bestFit="1" customWidth="1"/>
    <col min="14367" max="14367" width="6.875" style="244" customWidth="1"/>
    <col min="14368" max="14369" width="3" style="244" customWidth="1"/>
    <col min="14370" max="14370" width="6.75" style="244" customWidth="1"/>
    <col min="14371" max="14371" width="7.125" style="244" bestFit="1" customWidth="1"/>
    <col min="14372" max="14372" width="2.625" style="244" customWidth="1"/>
    <col min="14373" max="14373" width="3" style="244" bestFit="1" customWidth="1"/>
    <col min="14374" max="14374" width="4.625" style="244" customWidth="1"/>
    <col min="14375" max="14375" width="3.875" style="244" bestFit="1" customWidth="1"/>
    <col min="14376" max="14376" width="7.125" style="244" bestFit="1" customWidth="1"/>
    <col min="14377" max="14377" width="2.625" style="244" bestFit="1" customWidth="1"/>
    <col min="14378" max="14378" width="3.5" style="244" customWidth="1"/>
    <col min="14379" max="14379" width="2.375" style="244" customWidth="1"/>
    <col min="14380" max="14380" width="14.125" style="244" customWidth="1"/>
    <col min="14381" max="14381" width="2" style="244" customWidth="1"/>
    <col min="14382" max="14382" width="14.5" style="244" customWidth="1"/>
    <col min="14383" max="14383" width="2.375" style="244" customWidth="1"/>
    <col min="14384" max="14593" width="9" style="244"/>
    <col min="14594" max="14594" width="2" style="244" customWidth="1"/>
    <col min="14595" max="14595" width="3" style="244" customWidth="1"/>
    <col min="14596" max="14596" width="2.125" style="244" customWidth="1"/>
    <col min="14597" max="14597" width="11.625" style="244" customWidth="1"/>
    <col min="14598" max="14598" width="2.5" style="244" customWidth="1"/>
    <col min="14599" max="14599" width="8.25" style="244" customWidth="1"/>
    <col min="14600" max="14600" width="3.625" style="244" customWidth="1"/>
    <col min="14601" max="14601" width="7.25" style="244" customWidth="1"/>
    <col min="14602" max="14602" width="8.625" style="244" customWidth="1"/>
    <col min="14603" max="14604" width="2.5" style="244" customWidth="1"/>
    <col min="14605" max="14605" width="6" style="244" customWidth="1"/>
    <col min="14606" max="14606" width="2" style="244" customWidth="1"/>
    <col min="14607" max="14607" width="6.75" style="244" customWidth="1"/>
    <col min="14608" max="14608" width="2.125" style="244" customWidth="1"/>
    <col min="14609" max="14609" width="3.375" style="244" customWidth="1"/>
    <col min="14610" max="14610" width="3.75" style="244" customWidth="1"/>
    <col min="14611" max="14611" width="5.25" style="244" customWidth="1"/>
    <col min="14612" max="14612" width="8" style="244" bestFit="1" customWidth="1"/>
    <col min="14613" max="14613" width="7.125" style="244" bestFit="1" customWidth="1"/>
    <col min="14614" max="14614" width="8.5" style="244" bestFit="1" customWidth="1"/>
    <col min="14615" max="14615" width="3.5" style="244" customWidth="1"/>
    <col min="14616" max="14616" width="4.5" style="244" customWidth="1"/>
    <col min="14617" max="14617" width="10.75" style="244" customWidth="1"/>
    <col min="14618" max="14618" width="7.125" style="244" bestFit="1" customWidth="1"/>
    <col min="14619" max="14619" width="4.625" style="244" customWidth="1"/>
    <col min="14620" max="14620" width="4.125" style="244" customWidth="1"/>
    <col min="14621" max="14621" width="7.25" style="244" customWidth="1"/>
    <col min="14622" max="14622" width="7.125" style="244" bestFit="1" customWidth="1"/>
    <col min="14623" max="14623" width="6.875" style="244" customWidth="1"/>
    <col min="14624" max="14625" width="3" style="244" customWidth="1"/>
    <col min="14626" max="14626" width="6.75" style="244" customWidth="1"/>
    <col min="14627" max="14627" width="7.125" style="244" bestFit="1" customWidth="1"/>
    <col min="14628" max="14628" width="2.625" style="244" customWidth="1"/>
    <col min="14629" max="14629" width="3" style="244" bestFit="1" customWidth="1"/>
    <col min="14630" max="14630" width="4.625" style="244" customWidth="1"/>
    <col min="14631" max="14631" width="3.875" style="244" bestFit="1" customWidth="1"/>
    <col min="14632" max="14632" width="7.125" style="244" bestFit="1" customWidth="1"/>
    <col min="14633" max="14633" width="2.625" style="244" bestFit="1" customWidth="1"/>
    <col min="14634" max="14634" width="3.5" style="244" customWidth="1"/>
    <col min="14635" max="14635" width="2.375" style="244" customWidth="1"/>
    <col min="14636" max="14636" width="14.125" style="244" customWidth="1"/>
    <col min="14637" max="14637" width="2" style="244" customWidth="1"/>
    <col min="14638" max="14638" width="14.5" style="244" customWidth="1"/>
    <col min="14639" max="14639" width="2.375" style="244" customWidth="1"/>
    <col min="14640" max="14849" width="9" style="244"/>
    <col min="14850" max="14850" width="2" style="244" customWidth="1"/>
    <col min="14851" max="14851" width="3" style="244" customWidth="1"/>
    <col min="14852" max="14852" width="2.125" style="244" customWidth="1"/>
    <col min="14853" max="14853" width="11.625" style="244" customWidth="1"/>
    <col min="14854" max="14854" width="2.5" style="244" customWidth="1"/>
    <col min="14855" max="14855" width="8.25" style="244" customWidth="1"/>
    <col min="14856" max="14856" width="3.625" style="244" customWidth="1"/>
    <col min="14857" max="14857" width="7.25" style="244" customWidth="1"/>
    <col min="14858" max="14858" width="8.625" style="244" customWidth="1"/>
    <col min="14859" max="14860" width="2.5" style="244" customWidth="1"/>
    <col min="14861" max="14861" width="6" style="244" customWidth="1"/>
    <col min="14862" max="14862" width="2" style="244" customWidth="1"/>
    <col min="14863" max="14863" width="6.75" style="244" customWidth="1"/>
    <col min="14864" max="14864" width="2.125" style="244" customWidth="1"/>
    <col min="14865" max="14865" width="3.375" style="244" customWidth="1"/>
    <col min="14866" max="14866" width="3.75" style="244" customWidth="1"/>
    <col min="14867" max="14867" width="5.25" style="244" customWidth="1"/>
    <col min="14868" max="14868" width="8" style="244" bestFit="1" customWidth="1"/>
    <col min="14869" max="14869" width="7.125" style="244" bestFit="1" customWidth="1"/>
    <col min="14870" max="14870" width="8.5" style="244" bestFit="1" customWidth="1"/>
    <col min="14871" max="14871" width="3.5" style="244" customWidth="1"/>
    <col min="14872" max="14872" width="4.5" style="244" customWidth="1"/>
    <col min="14873" max="14873" width="10.75" style="244" customWidth="1"/>
    <col min="14874" max="14874" width="7.125" style="244" bestFit="1" customWidth="1"/>
    <col min="14875" max="14875" width="4.625" style="244" customWidth="1"/>
    <col min="14876" max="14876" width="4.125" style="244" customWidth="1"/>
    <col min="14877" max="14877" width="7.25" style="244" customWidth="1"/>
    <col min="14878" max="14878" width="7.125" style="244" bestFit="1" customWidth="1"/>
    <col min="14879" max="14879" width="6.875" style="244" customWidth="1"/>
    <col min="14880" max="14881" width="3" style="244" customWidth="1"/>
    <col min="14882" max="14882" width="6.75" style="244" customWidth="1"/>
    <col min="14883" max="14883" width="7.125" style="244" bestFit="1" customWidth="1"/>
    <col min="14884" max="14884" width="2.625" style="244" customWidth="1"/>
    <col min="14885" max="14885" width="3" style="244" bestFit="1" customWidth="1"/>
    <col min="14886" max="14886" width="4.625" style="244" customWidth="1"/>
    <col min="14887" max="14887" width="3.875" style="244" bestFit="1" customWidth="1"/>
    <col min="14888" max="14888" width="7.125" style="244" bestFit="1" customWidth="1"/>
    <col min="14889" max="14889" width="2.625" style="244" bestFit="1" customWidth="1"/>
    <col min="14890" max="14890" width="3.5" style="244" customWidth="1"/>
    <col min="14891" max="14891" width="2.375" style="244" customWidth="1"/>
    <col min="14892" max="14892" width="14.125" style="244" customWidth="1"/>
    <col min="14893" max="14893" width="2" style="244" customWidth="1"/>
    <col min="14894" max="14894" width="14.5" style="244" customWidth="1"/>
    <col min="14895" max="14895" width="2.375" style="244" customWidth="1"/>
    <col min="14896" max="15105" width="9" style="244"/>
    <col min="15106" max="15106" width="2" style="244" customWidth="1"/>
    <col min="15107" max="15107" width="3" style="244" customWidth="1"/>
    <col min="15108" max="15108" width="2.125" style="244" customWidth="1"/>
    <col min="15109" max="15109" width="11.625" style="244" customWidth="1"/>
    <col min="15110" max="15110" width="2.5" style="244" customWidth="1"/>
    <col min="15111" max="15111" width="8.25" style="244" customWidth="1"/>
    <col min="15112" max="15112" width="3.625" style="244" customWidth="1"/>
    <col min="15113" max="15113" width="7.25" style="244" customWidth="1"/>
    <col min="15114" max="15114" width="8.625" style="244" customWidth="1"/>
    <col min="15115" max="15116" width="2.5" style="244" customWidth="1"/>
    <col min="15117" max="15117" width="6" style="244" customWidth="1"/>
    <col min="15118" max="15118" width="2" style="244" customWidth="1"/>
    <col min="15119" max="15119" width="6.75" style="244" customWidth="1"/>
    <col min="15120" max="15120" width="2.125" style="244" customWidth="1"/>
    <col min="15121" max="15121" width="3.375" style="244" customWidth="1"/>
    <col min="15122" max="15122" width="3.75" style="244" customWidth="1"/>
    <col min="15123" max="15123" width="5.25" style="244" customWidth="1"/>
    <col min="15124" max="15124" width="8" style="244" bestFit="1" customWidth="1"/>
    <col min="15125" max="15125" width="7.125" style="244" bestFit="1" customWidth="1"/>
    <col min="15126" max="15126" width="8.5" style="244" bestFit="1" customWidth="1"/>
    <col min="15127" max="15127" width="3.5" style="244" customWidth="1"/>
    <col min="15128" max="15128" width="4.5" style="244" customWidth="1"/>
    <col min="15129" max="15129" width="10.75" style="244" customWidth="1"/>
    <col min="15130" max="15130" width="7.125" style="244" bestFit="1" customWidth="1"/>
    <col min="15131" max="15131" width="4.625" style="244" customWidth="1"/>
    <col min="15132" max="15132" width="4.125" style="244" customWidth="1"/>
    <col min="15133" max="15133" width="7.25" style="244" customWidth="1"/>
    <col min="15134" max="15134" width="7.125" style="244" bestFit="1" customWidth="1"/>
    <col min="15135" max="15135" width="6.875" style="244" customWidth="1"/>
    <col min="15136" max="15137" width="3" style="244" customWidth="1"/>
    <col min="15138" max="15138" width="6.75" style="244" customWidth="1"/>
    <col min="15139" max="15139" width="7.125" style="244" bestFit="1" customWidth="1"/>
    <col min="15140" max="15140" width="2.625" style="244" customWidth="1"/>
    <col min="15141" max="15141" width="3" style="244" bestFit="1" customWidth="1"/>
    <col min="15142" max="15142" width="4.625" style="244" customWidth="1"/>
    <col min="15143" max="15143" width="3.875" style="244" bestFit="1" customWidth="1"/>
    <col min="15144" max="15144" width="7.125" style="244" bestFit="1" customWidth="1"/>
    <col min="15145" max="15145" width="2.625" style="244" bestFit="1" customWidth="1"/>
    <col min="15146" max="15146" width="3.5" style="244" customWidth="1"/>
    <col min="15147" max="15147" width="2.375" style="244" customWidth="1"/>
    <col min="15148" max="15148" width="14.125" style="244" customWidth="1"/>
    <col min="15149" max="15149" width="2" style="244" customWidth="1"/>
    <col min="15150" max="15150" width="14.5" style="244" customWidth="1"/>
    <col min="15151" max="15151" width="2.375" style="244" customWidth="1"/>
    <col min="15152" max="15361" width="9" style="244"/>
    <col min="15362" max="15362" width="2" style="244" customWidth="1"/>
    <col min="15363" max="15363" width="3" style="244" customWidth="1"/>
    <col min="15364" max="15364" width="2.125" style="244" customWidth="1"/>
    <col min="15365" max="15365" width="11.625" style="244" customWidth="1"/>
    <col min="15366" max="15366" width="2.5" style="244" customWidth="1"/>
    <col min="15367" max="15367" width="8.25" style="244" customWidth="1"/>
    <col min="15368" max="15368" width="3.625" style="244" customWidth="1"/>
    <col min="15369" max="15369" width="7.25" style="244" customWidth="1"/>
    <col min="15370" max="15370" width="8.625" style="244" customWidth="1"/>
    <col min="15371" max="15372" width="2.5" style="244" customWidth="1"/>
    <col min="15373" max="15373" width="6" style="244" customWidth="1"/>
    <col min="15374" max="15374" width="2" style="244" customWidth="1"/>
    <col min="15375" max="15375" width="6.75" style="244" customWidth="1"/>
    <col min="15376" max="15376" width="2.125" style="244" customWidth="1"/>
    <col min="15377" max="15377" width="3.375" style="244" customWidth="1"/>
    <col min="15378" max="15378" width="3.75" style="244" customWidth="1"/>
    <col min="15379" max="15379" width="5.25" style="244" customWidth="1"/>
    <col min="15380" max="15380" width="8" style="244" bestFit="1" customWidth="1"/>
    <col min="15381" max="15381" width="7.125" style="244" bestFit="1" customWidth="1"/>
    <col min="15382" max="15382" width="8.5" style="244" bestFit="1" customWidth="1"/>
    <col min="15383" max="15383" width="3.5" style="244" customWidth="1"/>
    <col min="15384" max="15384" width="4.5" style="244" customWidth="1"/>
    <col min="15385" max="15385" width="10.75" style="244" customWidth="1"/>
    <col min="15386" max="15386" width="7.125" style="244" bestFit="1" customWidth="1"/>
    <col min="15387" max="15387" width="4.625" style="244" customWidth="1"/>
    <col min="15388" max="15388" width="4.125" style="244" customWidth="1"/>
    <col min="15389" max="15389" width="7.25" style="244" customWidth="1"/>
    <col min="15390" max="15390" width="7.125" style="244" bestFit="1" customWidth="1"/>
    <col min="15391" max="15391" width="6.875" style="244" customWidth="1"/>
    <col min="15392" max="15393" width="3" style="244" customWidth="1"/>
    <col min="15394" max="15394" width="6.75" style="244" customWidth="1"/>
    <col min="15395" max="15395" width="7.125" style="244" bestFit="1" customWidth="1"/>
    <col min="15396" max="15396" width="2.625" style="244" customWidth="1"/>
    <col min="15397" max="15397" width="3" style="244" bestFit="1" customWidth="1"/>
    <col min="15398" max="15398" width="4.625" style="244" customWidth="1"/>
    <col min="15399" max="15399" width="3.875" style="244" bestFit="1" customWidth="1"/>
    <col min="15400" max="15400" width="7.125" style="244" bestFit="1" customWidth="1"/>
    <col min="15401" max="15401" width="2.625" style="244" bestFit="1" customWidth="1"/>
    <col min="15402" max="15402" width="3.5" style="244" customWidth="1"/>
    <col min="15403" max="15403" width="2.375" style="244" customWidth="1"/>
    <col min="15404" max="15404" width="14.125" style="244" customWidth="1"/>
    <col min="15405" max="15405" width="2" style="244" customWidth="1"/>
    <col min="15406" max="15406" width="14.5" style="244" customWidth="1"/>
    <col min="15407" max="15407" width="2.375" style="244" customWidth="1"/>
    <col min="15408" max="15617" width="9" style="244"/>
    <col min="15618" max="15618" width="2" style="244" customWidth="1"/>
    <col min="15619" max="15619" width="3" style="244" customWidth="1"/>
    <col min="15620" max="15620" width="2.125" style="244" customWidth="1"/>
    <col min="15621" max="15621" width="11.625" style="244" customWidth="1"/>
    <col min="15622" max="15622" width="2.5" style="244" customWidth="1"/>
    <col min="15623" max="15623" width="8.25" style="244" customWidth="1"/>
    <col min="15624" max="15624" width="3.625" style="244" customWidth="1"/>
    <col min="15625" max="15625" width="7.25" style="244" customWidth="1"/>
    <col min="15626" max="15626" width="8.625" style="244" customWidth="1"/>
    <col min="15627" max="15628" width="2.5" style="244" customWidth="1"/>
    <col min="15629" max="15629" width="6" style="244" customWidth="1"/>
    <col min="15630" max="15630" width="2" style="244" customWidth="1"/>
    <col min="15631" max="15631" width="6.75" style="244" customWidth="1"/>
    <col min="15632" max="15632" width="2.125" style="244" customWidth="1"/>
    <col min="15633" max="15633" width="3.375" style="244" customWidth="1"/>
    <col min="15634" max="15634" width="3.75" style="244" customWidth="1"/>
    <col min="15635" max="15635" width="5.25" style="244" customWidth="1"/>
    <col min="15636" max="15636" width="8" style="244" bestFit="1" customWidth="1"/>
    <col min="15637" max="15637" width="7.125" style="244" bestFit="1" customWidth="1"/>
    <col min="15638" max="15638" width="8.5" style="244" bestFit="1" customWidth="1"/>
    <col min="15639" max="15639" width="3.5" style="244" customWidth="1"/>
    <col min="15640" max="15640" width="4.5" style="244" customWidth="1"/>
    <col min="15641" max="15641" width="10.75" style="244" customWidth="1"/>
    <col min="15642" max="15642" width="7.125" style="244" bestFit="1" customWidth="1"/>
    <col min="15643" max="15643" width="4.625" style="244" customWidth="1"/>
    <col min="15644" max="15644" width="4.125" style="244" customWidth="1"/>
    <col min="15645" max="15645" width="7.25" style="244" customWidth="1"/>
    <col min="15646" max="15646" width="7.125" style="244" bestFit="1" customWidth="1"/>
    <col min="15647" max="15647" width="6.875" style="244" customWidth="1"/>
    <col min="15648" max="15649" width="3" style="244" customWidth="1"/>
    <col min="15650" max="15650" width="6.75" style="244" customWidth="1"/>
    <col min="15651" max="15651" width="7.125" style="244" bestFit="1" customWidth="1"/>
    <col min="15652" max="15652" width="2.625" style="244" customWidth="1"/>
    <col min="15653" max="15653" width="3" style="244" bestFit="1" customWidth="1"/>
    <col min="15654" max="15654" width="4.625" style="244" customWidth="1"/>
    <col min="15655" max="15655" width="3.875" style="244" bestFit="1" customWidth="1"/>
    <col min="15656" max="15656" width="7.125" style="244" bestFit="1" customWidth="1"/>
    <col min="15657" max="15657" width="2.625" style="244" bestFit="1" customWidth="1"/>
    <col min="15658" max="15658" width="3.5" style="244" customWidth="1"/>
    <col min="15659" max="15659" width="2.375" style="244" customWidth="1"/>
    <col min="15660" max="15660" width="14.125" style="244" customWidth="1"/>
    <col min="15661" max="15661" width="2" style="244" customWidth="1"/>
    <col min="15662" max="15662" width="14.5" style="244" customWidth="1"/>
    <col min="15663" max="15663" width="2.375" style="244" customWidth="1"/>
    <col min="15664" max="15873" width="9" style="244"/>
    <col min="15874" max="15874" width="2" style="244" customWidth="1"/>
    <col min="15875" max="15875" width="3" style="244" customWidth="1"/>
    <col min="15876" max="15876" width="2.125" style="244" customWidth="1"/>
    <col min="15877" max="15877" width="11.625" style="244" customWidth="1"/>
    <col min="15878" max="15878" width="2.5" style="244" customWidth="1"/>
    <col min="15879" max="15879" width="8.25" style="244" customWidth="1"/>
    <col min="15880" max="15880" width="3.625" style="244" customWidth="1"/>
    <col min="15881" max="15881" width="7.25" style="244" customWidth="1"/>
    <col min="15882" max="15882" width="8.625" style="244" customWidth="1"/>
    <col min="15883" max="15884" width="2.5" style="244" customWidth="1"/>
    <col min="15885" max="15885" width="6" style="244" customWidth="1"/>
    <col min="15886" max="15886" width="2" style="244" customWidth="1"/>
    <col min="15887" max="15887" width="6.75" style="244" customWidth="1"/>
    <col min="15888" max="15888" width="2.125" style="244" customWidth="1"/>
    <col min="15889" max="15889" width="3.375" style="244" customWidth="1"/>
    <col min="15890" max="15890" width="3.75" style="244" customWidth="1"/>
    <col min="15891" max="15891" width="5.25" style="244" customWidth="1"/>
    <col min="15892" max="15892" width="8" style="244" bestFit="1" customWidth="1"/>
    <col min="15893" max="15893" width="7.125" style="244" bestFit="1" customWidth="1"/>
    <col min="15894" max="15894" width="8.5" style="244" bestFit="1" customWidth="1"/>
    <col min="15895" max="15895" width="3.5" style="244" customWidth="1"/>
    <col min="15896" max="15896" width="4.5" style="244" customWidth="1"/>
    <col min="15897" max="15897" width="10.75" style="244" customWidth="1"/>
    <col min="15898" max="15898" width="7.125" style="244" bestFit="1" customWidth="1"/>
    <col min="15899" max="15899" width="4.625" style="244" customWidth="1"/>
    <col min="15900" max="15900" width="4.125" style="244" customWidth="1"/>
    <col min="15901" max="15901" width="7.25" style="244" customWidth="1"/>
    <col min="15902" max="15902" width="7.125" style="244" bestFit="1" customWidth="1"/>
    <col min="15903" max="15903" width="6.875" style="244" customWidth="1"/>
    <col min="15904" max="15905" width="3" style="244" customWidth="1"/>
    <col min="15906" max="15906" width="6.75" style="244" customWidth="1"/>
    <col min="15907" max="15907" width="7.125" style="244" bestFit="1" customWidth="1"/>
    <col min="15908" max="15908" width="2.625" style="244" customWidth="1"/>
    <col min="15909" max="15909" width="3" style="244" bestFit="1" customWidth="1"/>
    <col min="15910" max="15910" width="4.625" style="244" customWidth="1"/>
    <col min="15911" max="15911" width="3.875" style="244" bestFit="1" customWidth="1"/>
    <col min="15912" max="15912" width="7.125" style="244" bestFit="1" customWidth="1"/>
    <col min="15913" max="15913" width="2.625" style="244" bestFit="1" customWidth="1"/>
    <col min="15914" max="15914" width="3.5" style="244" customWidth="1"/>
    <col min="15915" max="15915" width="2.375" style="244" customWidth="1"/>
    <col min="15916" max="15916" width="14.125" style="244" customWidth="1"/>
    <col min="15917" max="15917" width="2" style="244" customWidth="1"/>
    <col min="15918" max="15918" width="14.5" style="244" customWidth="1"/>
    <col min="15919" max="15919" width="2.375" style="244" customWidth="1"/>
    <col min="15920" max="16129" width="9" style="244"/>
    <col min="16130" max="16130" width="2" style="244" customWidth="1"/>
    <col min="16131" max="16131" width="3" style="244" customWidth="1"/>
    <col min="16132" max="16132" width="2.125" style="244" customWidth="1"/>
    <col min="16133" max="16133" width="11.625" style="244" customWidth="1"/>
    <col min="16134" max="16134" width="2.5" style="244" customWidth="1"/>
    <col min="16135" max="16135" width="8.25" style="244" customWidth="1"/>
    <col min="16136" max="16136" width="3.625" style="244" customWidth="1"/>
    <col min="16137" max="16137" width="7.25" style="244" customWidth="1"/>
    <col min="16138" max="16138" width="8.625" style="244" customWidth="1"/>
    <col min="16139" max="16140" width="2.5" style="244" customWidth="1"/>
    <col min="16141" max="16141" width="6" style="244" customWidth="1"/>
    <col min="16142" max="16142" width="2" style="244" customWidth="1"/>
    <col min="16143" max="16143" width="6.75" style="244" customWidth="1"/>
    <col min="16144" max="16144" width="2.125" style="244" customWidth="1"/>
    <col min="16145" max="16145" width="3.375" style="244" customWidth="1"/>
    <col min="16146" max="16146" width="3.75" style="244" customWidth="1"/>
    <col min="16147" max="16147" width="5.25" style="244" customWidth="1"/>
    <col min="16148" max="16148" width="8" style="244" bestFit="1" customWidth="1"/>
    <col min="16149" max="16149" width="7.125" style="244" bestFit="1" customWidth="1"/>
    <col min="16150" max="16150" width="8.5" style="244" bestFit="1" customWidth="1"/>
    <col min="16151" max="16151" width="3.5" style="244" customWidth="1"/>
    <col min="16152" max="16152" width="4.5" style="244" customWidth="1"/>
    <col min="16153" max="16153" width="10.75" style="244" customWidth="1"/>
    <col min="16154" max="16154" width="7.125" style="244" bestFit="1" customWidth="1"/>
    <col min="16155" max="16155" width="4.625" style="244" customWidth="1"/>
    <col min="16156" max="16156" width="4.125" style="244" customWidth="1"/>
    <col min="16157" max="16157" width="7.25" style="244" customWidth="1"/>
    <col min="16158" max="16158" width="7.125" style="244" bestFit="1" customWidth="1"/>
    <col min="16159" max="16159" width="6.875" style="244" customWidth="1"/>
    <col min="16160" max="16161" width="3" style="244" customWidth="1"/>
    <col min="16162" max="16162" width="6.75" style="244" customWidth="1"/>
    <col min="16163" max="16163" width="7.125" style="244" bestFit="1" customWidth="1"/>
    <col min="16164" max="16164" width="2.625" style="244" customWidth="1"/>
    <col min="16165" max="16165" width="3" style="244" bestFit="1" customWidth="1"/>
    <col min="16166" max="16166" width="4.625" style="244" customWidth="1"/>
    <col min="16167" max="16167" width="3.875" style="244" bestFit="1" customWidth="1"/>
    <col min="16168" max="16168" width="7.125" style="244" bestFit="1" customWidth="1"/>
    <col min="16169" max="16169" width="2.625" style="244" bestFit="1" customWidth="1"/>
    <col min="16170" max="16170" width="3.5" style="244" customWidth="1"/>
    <col min="16171" max="16171" width="2.375" style="244" customWidth="1"/>
    <col min="16172" max="16172" width="14.125" style="244" customWidth="1"/>
    <col min="16173" max="16173" width="2" style="244" customWidth="1"/>
    <col min="16174" max="16174" width="14.5" style="244" customWidth="1"/>
    <col min="16175" max="16175" width="2.375" style="244" customWidth="1"/>
    <col min="16176" max="16384" width="9" style="244"/>
  </cols>
  <sheetData>
    <row r="1" spans="2:48" ht="15.75" thickBot="1" x14ac:dyDescent="0.3"/>
    <row r="2" spans="2:48" ht="15.6" customHeight="1" x14ac:dyDescent="0.25">
      <c r="B2" s="245"/>
      <c r="C2" s="870" t="s">
        <v>534</v>
      </c>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c r="AN2" s="871"/>
      <c r="AO2" s="872"/>
      <c r="AP2" s="243"/>
      <c r="AQ2" s="243"/>
    </row>
    <row r="3" spans="2:48" ht="43.15" customHeight="1" x14ac:dyDescent="0.25">
      <c r="B3" s="245"/>
      <c r="C3" s="873"/>
      <c r="D3" s="874"/>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874"/>
      <c r="AJ3" s="874"/>
      <c r="AK3" s="874"/>
      <c r="AL3" s="874"/>
      <c r="AM3" s="874"/>
      <c r="AN3" s="874"/>
      <c r="AO3" s="875"/>
      <c r="AP3" s="246"/>
      <c r="AQ3" s="246"/>
    </row>
    <row r="4" spans="2:48" ht="92.45" customHeight="1" thickBot="1" x14ac:dyDescent="0.3">
      <c r="B4" s="245"/>
      <c r="C4" s="876"/>
      <c r="D4" s="877"/>
      <c r="E4" s="877"/>
      <c r="F4" s="877"/>
      <c r="G4" s="877"/>
      <c r="H4" s="877"/>
      <c r="I4" s="877"/>
      <c r="J4" s="877"/>
      <c r="K4" s="877"/>
      <c r="L4" s="877"/>
      <c r="M4" s="877"/>
      <c r="N4" s="877"/>
      <c r="O4" s="877"/>
      <c r="P4" s="877"/>
      <c r="Q4" s="877"/>
      <c r="R4" s="877"/>
      <c r="S4" s="877"/>
      <c r="T4" s="877"/>
      <c r="U4" s="877"/>
      <c r="V4" s="877"/>
      <c r="W4" s="877"/>
      <c r="X4" s="877"/>
      <c r="Y4" s="877"/>
      <c r="Z4" s="877"/>
      <c r="AA4" s="877"/>
      <c r="AB4" s="877"/>
      <c r="AC4" s="877"/>
      <c r="AD4" s="877"/>
      <c r="AE4" s="877"/>
      <c r="AF4" s="877"/>
      <c r="AG4" s="877"/>
      <c r="AH4" s="877"/>
      <c r="AI4" s="877"/>
      <c r="AJ4" s="877"/>
      <c r="AK4" s="877"/>
      <c r="AL4" s="877"/>
      <c r="AM4" s="877"/>
      <c r="AN4" s="877"/>
      <c r="AO4" s="878"/>
      <c r="AP4" s="246"/>
      <c r="AQ4" s="246"/>
    </row>
    <row r="5" spans="2:48" ht="15.75" x14ac:dyDescent="0.25">
      <c r="B5" s="246"/>
      <c r="C5" s="247"/>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9"/>
      <c r="AP5" s="243"/>
      <c r="AQ5" s="243"/>
      <c r="AR5" s="250" t="s">
        <v>516</v>
      </c>
      <c r="AS5" s="246" t="s">
        <v>263</v>
      </c>
      <c r="AT5" s="251">
        <f>E15+J15</f>
        <v>43012</v>
      </c>
      <c r="AU5" s="252" t="s">
        <v>64</v>
      </c>
      <c r="AV5" s="252"/>
    </row>
    <row r="6" spans="2:48" ht="16.5" x14ac:dyDescent="0.25">
      <c r="B6" s="246"/>
      <c r="C6" s="253"/>
      <c r="D6" s="363"/>
      <c r="E6" s="364" t="s">
        <v>517</v>
      </c>
      <c r="F6" s="365" t="s">
        <v>262</v>
      </c>
      <c r="G6" s="365"/>
      <c r="H6" s="365"/>
      <c r="I6" s="365"/>
      <c r="J6" s="366"/>
      <c r="K6" s="366"/>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254"/>
      <c r="AP6" s="246"/>
      <c r="AQ6" s="246"/>
      <c r="AR6" s="250" t="s">
        <v>518</v>
      </c>
      <c r="AS6" s="246" t="s">
        <v>263</v>
      </c>
      <c r="AT6" s="251"/>
      <c r="AU6" s="252" t="s">
        <v>64</v>
      </c>
      <c r="AV6" s="252"/>
    </row>
    <row r="7" spans="2:48" ht="16.5" customHeight="1" x14ac:dyDescent="0.25">
      <c r="B7" s="246"/>
      <c r="C7" s="253"/>
      <c r="D7" s="363"/>
      <c r="E7" s="364" t="s">
        <v>519</v>
      </c>
      <c r="F7" s="840">
        <f>'DMT 01'!F180</f>
        <v>43012</v>
      </c>
      <c r="G7" s="840"/>
      <c r="H7" s="365" t="s">
        <v>64</v>
      </c>
      <c r="I7" s="367"/>
      <c r="J7" s="367"/>
      <c r="K7" s="368"/>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254"/>
      <c r="AP7" s="246"/>
      <c r="AQ7" s="246"/>
      <c r="AR7" s="250" t="s">
        <v>520</v>
      </c>
      <c r="AS7" s="246" t="s">
        <v>263</v>
      </c>
      <c r="AT7" s="251"/>
      <c r="AU7" s="252" t="s">
        <v>64</v>
      </c>
      <c r="AV7" s="252"/>
    </row>
    <row r="8" spans="2:48" ht="16.5" customHeight="1" x14ac:dyDescent="0.25">
      <c r="B8" s="246"/>
      <c r="C8" s="253"/>
      <c r="D8" s="363"/>
      <c r="E8" s="364" t="s">
        <v>521</v>
      </c>
      <c r="F8" s="840">
        <f>'DMT 01'!F181</f>
        <v>6</v>
      </c>
      <c r="G8" s="840"/>
      <c r="H8" s="365" t="s">
        <v>64</v>
      </c>
      <c r="I8" s="367"/>
      <c r="J8" s="367"/>
      <c r="K8" s="368"/>
      <c r="L8" s="363"/>
      <c r="M8" s="363"/>
      <c r="N8" s="363"/>
      <c r="O8" s="363"/>
      <c r="P8" s="363"/>
      <c r="Q8" s="363"/>
      <c r="R8" s="363"/>
      <c r="S8" s="363"/>
      <c r="T8" s="363"/>
      <c r="U8" s="363"/>
      <c r="V8" s="363"/>
      <c r="W8" s="363"/>
      <c r="X8" s="363"/>
      <c r="Y8" s="363"/>
      <c r="Z8" s="363"/>
      <c r="AA8" s="363"/>
      <c r="AB8" s="363"/>
      <c r="AC8" s="369"/>
      <c r="AD8" s="363"/>
      <c r="AE8" s="363"/>
      <c r="AF8" s="363"/>
      <c r="AG8" s="363"/>
      <c r="AH8" s="363"/>
      <c r="AI8" s="363"/>
      <c r="AJ8" s="363"/>
      <c r="AK8" s="363"/>
      <c r="AL8" s="363"/>
      <c r="AM8" s="363"/>
      <c r="AN8" s="363"/>
      <c r="AO8" s="254"/>
      <c r="AP8" s="246"/>
      <c r="AQ8" s="246"/>
      <c r="AR8" s="250" t="s">
        <v>522</v>
      </c>
      <c r="AS8" s="246" t="s">
        <v>263</v>
      </c>
      <c r="AT8" s="251"/>
      <c r="AU8" s="252" t="s">
        <v>64</v>
      </c>
      <c r="AV8" s="252"/>
    </row>
    <row r="9" spans="2:48" ht="15.75" x14ac:dyDescent="0.25">
      <c r="B9" s="246"/>
      <c r="C9" s="253"/>
      <c r="D9" s="363"/>
      <c r="E9" s="363"/>
      <c r="F9" s="363"/>
      <c r="G9" s="255"/>
      <c r="H9" s="363"/>
      <c r="I9" s="363"/>
      <c r="J9" s="363"/>
      <c r="K9" s="363"/>
      <c r="L9" s="363"/>
      <c r="M9" s="363"/>
      <c r="N9" s="363"/>
      <c r="O9" s="363"/>
      <c r="P9" s="363"/>
      <c r="Q9" s="363"/>
      <c r="R9" s="363"/>
      <c r="S9" s="363"/>
      <c r="T9" s="363"/>
      <c r="U9" s="363"/>
      <c r="V9" s="256" t="s">
        <v>523</v>
      </c>
      <c r="W9" s="371" t="s">
        <v>263</v>
      </c>
      <c r="X9" s="838">
        <f>AR23</f>
        <v>67210.25</v>
      </c>
      <c r="Y9" s="838"/>
      <c r="Z9" s="372" t="s">
        <v>22</v>
      </c>
      <c r="AA9" s="363"/>
      <c r="AB9" s="363"/>
      <c r="AC9" s="363"/>
      <c r="AD9" s="363"/>
      <c r="AE9" s="363"/>
      <c r="AF9" s="363"/>
      <c r="AG9" s="363"/>
      <c r="AH9" s="363"/>
      <c r="AI9" s="363"/>
      <c r="AJ9" s="363"/>
      <c r="AK9" s="363"/>
      <c r="AL9" s="363"/>
      <c r="AM9" s="363"/>
      <c r="AN9" s="363"/>
      <c r="AO9" s="254"/>
      <c r="AP9" s="246"/>
      <c r="AQ9" s="246"/>
      <c r="AR9" s="250"/>
      <c r="AS9" s="246"/>
      <c r="AT9" s="251"/>
      <c r="AU9" s="252"/>
      <c r="AV9" s="252"/>
    </row>
    <row r="10" spans="2:48" ht="15.75" x14ac:dyDescent="0.25">
      <c r="B10" s="241"/>
      <c r="C10" s="257"/>
      <c r="D10" s="373"/>
      <c r="E10" s="373"/>
      <c r="F10" s="373"/>
      <c r="G10" s="258"/>
      <c r="H10" s="373"/>
      <c r="I10" s="373"/>
      <c r="J10" s="373"/>
      <c r="K10" s="373"/>
      <c r="L10" s="373"/>
      <c r="M10" s="373"/>
      <c r="N10" s="373"/>
      <c r="O10" s="373"/>
      <c r="P10" s="373"/>
      <c r="Q10" s="374"/>
      <c r="R10" s="374"/>
      <c r="S10" s="374"/>
      <c r="T10" s="374"/>
      <c r="U10" s="378"/>
      <c r="V10" s="378"/>
      <c r="W10" s="373"/>
      <c r="X10" s="373"/>
      <c r="Y10" s="373"/>
      <c r="Z10" s="373"/>
      <c r="AA10" s="374"/>
      <c r="AB10" s="374"/>
      <c r="AC10" s="374"/>
      <c r="AD10" s="374"/>
      <c r="AE10" s="378"/>
      <c r="AF10" s="378"/>
      <c r="AG10" s="373"/>
      <c r="AH10" s="373"/>
      <c r="AI10" s="373"/>
      <c r="AJ10" s="373"/>
      <c r="AK10" s="374"/>
      <c r="AL10" s="374"/>
      <c r="AM10" s="374"/>
      <c r="AN10" s="374"/>
      <c r="AO10" s="259"/>
      <c r="AP10" s="246"/>
      <c r="AQ10" s="246"/>
      <c r="AR10" s="260" t="s">
        <v>206</v>
      </c>
      <c r="AS10" s="246" t="s">
        <v>263</v>
      </c>
      <c r="AT10" s="251">
        <v>6.25</v>
      </c>
      <c r="AU10" s="252" t="s">
        <v>64</v>
      </c>
      <c r="AV10" s="252"/>
    </row>
    <row r="11" spans="2:48" ht="16.350000000000001" customHeight="1" x14ac:dyDescent="0.25">
      <c r="B11" s="241"/>
      <c r="C11" s="257"/>
      <c r="D11" s="373"/>
      <c r="E11" s="373"/>
      <c r="F11" s="373"/>
      <c r="G11" s="261" t="s">
        <v>524</v>
      </c>
      <c r="H11" s="373"/>
      <c r="I11" s="373"/>
      <c r="J11" s="373"/>
      <c r="K11" s="373"/>
      <c r="L11" s="373"/>
      <c r="M11" s="373"/>
      <c r="N11" s="373"/>
      <c r="O11" s="373"/>
      <c r="P11" s="373"/>
      <c r="Q11" s="375"/>
      <c r="R11" s="375"/>
      <c r="S11" s="374"/>
      <c r="T11" s="374"/>
      <c r="U11" s="378"/>
      <c r="V11" s="378"/>
      <c r="W11" s="373"/>
      <c r="X11" s="373"/>
      <c r="Y11" s="373"/>
      <c r="Z11" s="373"/>
      <c r="AA11" s="375"/>
      <c r="AB11" s="375"/>
      <c r="AC11" s="374"/>
      <c r="AD11" s="374"/>
      <c r="AE11" s="378"/>
      <c r="AF11" s="378"/>
      <c r="AG11" s="373"/>
      <c r="AH11" s="373"/>
      <c r="AI11" s="373"/>
      <c r="AJ11" s="373"/>
      <c r="AK11" s="375"/>
      <c r="AL11" s="375"/>
      <c r="AM11" s="374"/>
      <c r="AN11" s="374"/>
      <c r="AO11" s="259"/>
      <c r="AP11" s="246"/>
      <c r="AQ11" s="246"/>
      <c r="AR11" s="250" t="s">
        <v>525</v>
      </c>
      <c r="AS11" s="246" t="s">
        <v>263</v>
      </c>
      <c r="AT11" s="251">
        <v>0.25</v>
      </c>
      <c r="AU11" s="252" t="s">
        <v>64</v>
      </c>
      <c r="AV11" s="252"/>
    </row>
    <row r="12" spans="2:48" ht="31.5" x14ac:dyDescent="0.25">
      <c r="B12" s="241"/>
      <c r="C12" s="257"/>
      <c r="D12" s="373"/>
      <c r="E12" s="373"/>
      <c r="F12" s="373"/>
      <c r="G12" s="258"/>
      <c r="H12" s="374" t="s">
        <v>526</v>
      </c>
      <c r="I12" s="374">
        <v>56900</v>
      </c>
      <c r="J12" s="376" t="s">
        <v>64</v>
      </c>
      <c r="K12" s="373"/>
      <c r="L12" s="373"/>
      <c r="M12" s="373"/>
      <c r="N12" s="373"/>
      <c r="O12" s="373"/>
      <c r="P12" s="373"/>
      <c r="Q12" s="374"/>
      <c r="R12" s="374"/>
      <c r="S12" s="374"/>
      <c r="T12" s="374"/>
      <c r="U12" s="376"/>
      <c r="V12" s="378"/>
      <c r="W12" s="373"/>
      <c r="X12" s="373"/>
      <c r="Y12" s="373"/>
      <c r="Z12" s="373"/>
      <c r="AA12" s="374"/>
      <c r="AB12" s="374"/>
      <c r="AC12" s="374"/>
      <c r="AD12" s="374"/>
      <c r="AE12" s="376"/>
      <c r="AF12" s="378"/>
      <c r="AG12" s="373"/>
      <c r="AH12" s="373"/>
      <c r="AI12" s="373"/>
      <c r="AJ12" s="373"/>
      <c r="AK12" s="374"/>
      <c r="AL12" s="374"/>
      <c r="AM12" s="374"/>
      <c r="AN12" s="374"/>
      <c r="AO12" s="262"/>
      <c r="AP12" s="246"/>
      <c r="AQ12" s="246"/>
      <c r="AR12" s="263" t="s">
        <v>527</v>
      </c>
      <c r="AS12" s="246" t="s">
        <v>263</v>
      </c>
      <c r="AT12" s="260">
        <v>1.2</v>
      </c>
      <c r="AU12" s="264"/>
      <c r="AV12" s="252"/>
    </row>
    <row r="13" spans="2:48" ht="18.75" customHeight="1" x14ac:dyDescent="0.25">
      <c r="B13" s="241"/>
      <c r="C13" s="257"/>
      <c r="D13" s="373"/>
      <c r="E13" s="373"/>
      <c r="F13" s="373"/>
      <c r="G13" s="258"/>
      <c r="H13" s="373"/>
      <c r="I13" s="373"/>
      <c r="J13" s="373"/>
      <c r="K13" s="373"/>
      <c r="L13" s="373"/>
      <c r="M13" s="373"/>
      <c r="N13" s="373"/>
      <c r="O13" s="373"/>
      <c r="P13" s="373"/>
      <c r="Q13" s="377"/>
      <c r="R13" s="374"/>
      <c r="S13" s="374"/>
      <c r="T13" s="851" t="s">
        <v>270</v>
      </c>
      <c r="U13" s="849" t="s">
        <v>263</v>
      </c>
      <c r="V13" s="361" t="s">
        <v>528</v>
      </c>
      <c r="W13" s="378"/>
      <c r="X13" s="378"/>
      <c r="Y13" s="378"/>
      <c r="Z13" s="378"/>
      <c r="AA13" s="378"/>
      <c r="AB13" s="378"/>
      <c r="AC13" s="378"/>
      <c r="AD13" s="378"/>
      <c r="AE13" s="378"/>
      <c r="AF13" s="378"/>
      <c r="AG13" s="378"/>
      <c r="AH13" s="378"/>
      <c r="AI13" s="378"/>
      <c r="AJ13" s="378"/>
      <c r="AK13" s="378"/>
      <c r="AL13" s="378"/>
      <c r="AM13" s="378"/>
      <c r="AN13" s="378"/>
      <c r="AO13" s="259"/>
      <c r="AP13" s="243"/>
      <c r="AQ13" s="243"/>
      <c r="AR13" s="263"/>
      <c r="AS13" s="246"/>
      <c r="AT13" s="260"/>
      <c r="AU13" s="264"/>
      <c r="AV13" s="252"/>
    </row>
    <row r="14" spans="2:48" ht="15.75" x14ac:dyDescent="0.25">
      <c r="B14" s="241"/>
      <c r="C14" s="400"/>
      <c r="D14" s="401"/>
      <c r="E14" s="401"/>
      <c r="F14" s="401"/>
      <c r="G14" s="402"/>
      <c r="H14" s="403"/>
      <c r="I14" s="403"/>
      <c r="J14" s="403"/>
      <c r="K14" s="403"/>
      <c r="L14" s="380"/>
      <c r="M14" s="373"/>
      <c r="N14" s="373"/>
      <c r="O14" s="373"/>
      <c r="P14" s="373"/>
      <c r="Q14" s="374"/>
      <c r="R14" s="377"/>
      <c r="S14" s="368"/>
      <c r="T14" s="851"/>
      <c r="U14" s="849"/>
      <c r="V14" s="378" t="s">
        <v>529</v>
      </c>
      <c r="W14" s="381"/>
      <c r="X14" s="381"/>
      <c r="Y14" s="381"/>
      <c r="Z14" s="378"/>
      <c r="AA14" s="378"/>
      <c r="AB14" s="378"/>
      <c r="AC14" s="378"/>
      <c r="AD14" s="378"/>
      <c r="AE14" s="378"/>
      <c r="AF14" s="378"/>
      <c r="AG14" s="378"/>
      <c r="AH14" s="378"/>
      <c r="AI14" s="378"/>
      <c r="AJ14" s="378"/>
      <c r="AK14" s="378"/>
      <c r="AL14" s="378"/>
      <c r="AM14" s="378"/>
      <c r="AN14" s="378"/>
      <c r="AO14" s="259"/>
      <c r="AP14" s="243"/>
      <c r="AQ14" s="243"/>
      <c r="AS14" s="246"/>
      <c r="AT14" s="251"/>
      <c r="AU14" s="252"/>
      <c r="AV14" s="252"/>
    </row>
    <row r="15" spans="2:48" ht="15.75" x14ac:dyDescent="0.25">
      <c r="B15" s="241"/>
      <c r="C15" s="265" t="s">
        <v>530</v>
      </c>
      <c r="D15" s="374" t="s">
        <v>263</v>
      </c>
      <c r="E15" s="382">
        <f>F7</f>
        <v>43012</v>
      </c>
      <c r="F15" s="383"/>
      <c r="G15" s="384"/>
      <c r="H15" s="377" t="s">
        <v>531</v>
      </c>
      <c r="I15" s="374" t="s">
        <v>263</v>
      </c>
      <c r="J15" s="382">
        <v>0</v>
      </c>
      <c r="K15" s="383" t="s">
        <v>64</v>
      </c>
      <c r="L15" s="383"/>
      <c r="M15" s="377"/>
      <c r="N15" s="373"/>
      <c r="O15" s="382"/>
      <c r="P15" s="373"/>
      <c r="Q15" s="377"/>
      <c r="R15" s="377"/>
      <c r="S15" s="373"/>
      <c r="T15" s="377"/>
      <c r="U15" s="378"/>
      <c r="V15" s="378"/>
      <c r="W15" s="381"/>
      <c r="X15" s="381"/>
      <c r="Y15" s="381"/>
      <c r="Z15" s="378"/>
      <c r="AA15" s="378"/>
      <c r="AB15" s="378"/>
      <c r="AC15" s="378"/>
      <c r="AD15" s="378"/>
      <c r="AE15" s="378"/>
      <c r="AF15" s="378"/>
      <c r="AG15" s="378"/>
      <c r="AH15" s="378"/>
      <c r="AI15" s="378"/>
      <c r="AJ15" s="378"/>
      <c r="AK15" s="378"/>
      <c r="AL15" s="378"/>
      <c r="AM15" s="378"/>
      <c r="AN15" s="378"/>
      <c r="AO15" s="259"/>
      <c r="AP15" s="243"/>
      <c r="AQ15" s="243"/>
      <c r="AR15" s="250" t="s">
        <v>10</v>
      </c>
      <c r="AS15" s="246"/>
      <c r="AT15" s="251"/>
      <c r="AU15" s="266"/>
      <c r="AV15" s="266"/>
    </row>
    <row r="16" spans="2:48" ht="15.75" x14ac:dyDescent="0.25">
      <c r="B16" s="241"/>
      <c r="C16" s="257"/>
      <c r="D16" s="373"/>
      <c r="E16" s="373"/>
      <c r="F16" s="373"/>
      <c r="G16" s="373"/>
      <c r="H16" s="373"/>
      <c r="I16" s="373"/>
      <c r="J16" s="373"/>
      <c r="K16" s="373"/>
      <c r="L16" s="373"/>
      <c r="M16" s="373"/>
      <c r="N16" s="373"/>
      <c r="O16" s="373"/>
      <c r="P16" s="373"/>
      <c r="Q16" s="374"/>
      <c r="R16" s="374"/>
      <c r="S16" s="374"/>
      <c r="T16" s="851" t="s">
        <v>270</v>
      </c>
      <c r="U16" s="849" t="s">
        <v>263</v>
      </c>
      <c r="V16" s="852" t="str">
        <f>CONCATENATE("( ",X9," x ",G23," ) ")</f>
        <v xml:space="preserve">( 67210,25 x 78,41 ) </v>
      </c>
      <c r="W16" s="852"/>
      <c r="X16" s="852"/>
      <c r="Y16" s="852"/>
      <c r="Z16" s="852"/>
      <c r="AA16" s="852"/>
      <c r="AB16" s="852"/>
      <c r="AC16" s="852"/>
      <c r="AD16" s="852"/>
      <c r="AE16" s="852"/>
      <c r="AF16" s="852"/>
      <c r="AG16" s="852"/>
      <c r="AH16" s="852"/>
      <c r="AI16" s="852"/>
      <c r="AJ16" s="852"/>
      <c r="AK16" s="852"/>
      <c r="AL16" s="852"/>
      <c r="AM16" s="852"/>
      <c r="AN16" s="852"/>
      <c r="AO16" s="853"/>
      <c r="AP16" s="243"/>
      <c r="AQ16" s="243"/>
      <c r="AR16" s="250">
        <f>SUM(AT5:AT9)</f>
        <v>43012</v>
      </c>
      <c r="AS16" s="246" t="s">
        <v>64</v>
      </c>
      <c r="AT16" s="260"/>
      <c r="AU16" s="266"/>
      <c r="AV16" s="266">
        <f>[16]Resumo!N22</f>
        <v>0</v>
      </c>
    </row>
    <row r="17" spans="2:52" ht="15.75" x14ac:dyDescent="0.25">
      <c r="B17" s="241"/>
      <c r="C17" s="257"/>
      <c r="D17" s="373"/>
      <c r="E17" s="373"/>
      <c r="F17" s="373"/>
      <c r="G17" s="373"/>
      <c r="H17" s="373"/>
      <c r="I17" s="373"/>
      <c r="J17" s="373"/>
      <c r="K17" s="373"/>
      <c r="L17" s="373"/>
      <c r="M17" s="373"/>
      <c r="N17" s="373"/>
      <c r="O17" s="373"/>
      <c r="P17" s="373"/>
      <c r="Q17" s="374"/>
      <c r="R17" s="374"/>
      <c r="S17" s="374"/>
      <c r="T17" s="851"/>
      <c r="U17" s="849"/>
      <c r="V17" s="854" t="str">
        <f>CONCATENATE("( ",V9,"")</f>
        <v>( V1</v>
      </c>
      <c r="W17" s="854"/>
      <c r="X17" s="854"/>
      <c r="Y17" s="854"/>
      <c r="Z17" s="854"/>
      <c r="AA17" s="854"/>
      <c r="AB17" s="854"/>
      <c r="AC17" s="854"/>
      <c r="AD17" s="854"/>
      <c r="AE17" s="854"/>
      <c r="AF17" s="854"/>
      <c r="AG17" s="854"/>
      <c r="AH17" s="854"/>
      <c r="AI17" s="854"/>
      <c r="AJ17" s="854"/>
      <c r="AK17" s="854"/>
      <c r="AL17" s="854"/>
      <c r="AM17" s="854"/>
      <c r="AN17" s="854"/>
      <c r="AO17" s="855"/>
      <c r="AP17" s="243"/>
      <c r="AQ17" s="243"/>
      <c r="AR17" s="263"/>
      <c r="AS17" s="246"/>
      <c r="AT17" s="266"/>
      <c r="AU17" s="266"/>
      <c r="AV17" s="266"/>
    </row>
    <row r="18" spans="2:52" ht="15.75" x14ac:dyDescent="0.25">
      <c r="B18" s="241"/>
      <c r="C18" s="257"/>
      <c r="D18" s="373"/>
      <c r="E18" s="373"/>
      <c r="F18" s="373"/>
      <c r="G18" s="373"/>
      <c r="H18" s="373"/>
      <c r="I18" s="373"/>
      <c r="J18" s="373"/>
      <c r="K18" s="373"/>
      <c r="L18" s="373"/>
      <c r="M18" s="373"/>
      <c r="N18" s="373"/>
      <c r="O18" s="373"/>
      <c r="P18" s="373"/>
      <c r="Q18" s="374"/>
      <c r="R18" s="374"/>
      <c r="S18" s="363"/>
      <c r="T18" s="377"/>
      <c r="U18" s="378"/>
      <c r="V18" s="378"/>
      <c r="W18" s="373"/>
      <c r="X18" s="373"/>
      <c r="Y18" s="373"/>
      <c r="Z18" s="378"/>
      <c r="AA18" s="378"/>
      <c r="AB18" s="378"/>
      <c r="AC18" s="378"/>
      <c r="AD18" s="378"/>
      <c r="AE18" s="378"/>
      <c r="AF18" s="378"/>
      <c r="AG18" s="378"/>
      <c r="AH18" s="378"/>
      <c r="AI18" s="378"/>
      <c r="AJ18" s="378"/>
      <c r="AK18" s="378"/>
      <c r="AL18" s="378"/>
      <c r="AM18" s="378"/>
      <c r="AN18" s="378"/>
      <c r="AO18" s="259"/>
      <c r="AP18" s="243"/>
      <c r="AQ18" s="243"/>
      <c r="AR18" s="263"/>
      <c r="AS18" s="246"/>
      <c r="AT18" s="266"/>
      <c r="AU18" s="266"/>
      <c r="AV18" s="266"/>
    </row>
    <row r="19" spans="2:52" ht="15.2" customHeight="1" x14ac:dyDescent="0.25">
      <c r="B19" s="241"/>
      <c r="C19" s="257"/>
      <c r="D19" s="373"/>
      <c r="E19" s="373"/>
      <c r="F19" s="373"/>
      <c r="G19" s="373"/>
      <c r="H19" s="373"/>
      <c r="I19" s="373"/>
      <c r="J19" s="373"/>
      <c r="K19" s="373"/>
      <c r="L19" s="373"/>
      <c r="M19" s="373"/>
      <c r="N19" s="373"/>
      <c r="O19" s="373"/>
      <c r="P19" s="373"/>
      <c r="Q19" s="374"/>
      <c r="R19" s="374"/>
      <c r="S19" s="363"/>
      <c r="T19" s="851" t="s">
        <v>270</v>
      </c>
      <c r="U19" s="849" t="s">
        <v>263</v>
      </c>
      <c r="V19" s="852" t="str">
        <f>CONCATENATE("( ",X9," x ",G23," ))")</f>
        <v>( 67210,25 x 78,41 ))</v>
      </c>
      <c r="W19" s="852"/>
      <c r="X19" s="852"/>
      <c r="Y19" s="852"/>
      <c r="Z19" s="852"/>
      <c r="AA19" s="852"/>
      <c r="AB19" s="852"/>
      <c r="AC19" s="852"/>
      <c r="AD19" s="852"/>
      <c r="AE19" s="852"/>
      <c r="AF19" s="852"/>
      <c r="AG19" s="852"/>
      <c r="AH19" s="852"/>
      <c r="AI19" s="852"/>
      <c r="AJ19" s="852"/>
      <c r="AK19" s="852"/>
      <c r="AL19" s="852"/>
      <c r="AM19" s="852"/>
      <c r="AN19" s="852"/>
      <c r="AO19" s="853"/>
      <c r="AP19" s="243"/>
      <c r="AQ19" s="243"/>
      <c r="AR19" s="263">
        <f>O15+J15+E15</f>
        <v>43012</v>
      </c>
      <c r="AS19" s="246"/>
      <c r="AT19" s="266"/>
      <c r="AU19" s="266"/>
      <c r="AV19" s="266"/>
    </row>
    <row r="20" spans="2:52" ht="15.75" x14ac:dyDescent="0.25">
      <c r="B20" s="241"/>
      <c r="C20" s="265"/>
      <c r="D20" s="377"/>
      <c r="E20" s="377" t="s">
        <v>532</v>
      </c>
      <c r="F20" s="374" t="s">
        <v>263</v>
      </c>
      <c r="G20" s="385" t="s">
        <v>533</v>
      </c>
      <c r="H20" s="373"/>
      <c r="I20" s="373"/>
      <c r="J20" s="373"/>
      <c r="K20" s="373"/>
      <c r="L20" s="373"/>
      <c r="M20" s="373"/>
      <c r="N20" s="373"/>
      <c r="O20" s="373"/>
      <c r="P20" s="376"/>
      <c r="Q20" s="376"/>
      <c r="R20" s="376"/>
      <c r="S20" s="373"/>
      <c r="T20" s="851"/>
      <c r="U20" s="849"/>
      <c r="V20" s="854">
        <f>X9</f>
        <v>67210.25</v>
      </c>
      <c r="W20" s="854"/>
      <c r="X20" s="854"/>
      <c r="Y20" s="854"/>
      <c r="Z20" s="854"/>
      <c r="AA20" s="854"/>
      <c r="AB20" s="854"/>
      <c r="AC20" s="854"/>
      <c r="AD20" s="854"/>
      <c r="AE20" s="854"/>
      <c r="AF20" s="854"/>
      <c r="AG20" s="854"/>
      <c r="AH20" s="854"/>
      <c r="AI20" s="854"/>
      <c r="AJ20" s="854"/>
      <c r="AK20" s="854"/>
      <c r="AL20" s="854"/>
      <c r="AM20" s="854"/>
      <c r="AN20" s="854"/>
      <c r="AO20" s="855"/>
      <c r="AP20" s="243"/>
      <c r="AQ20" s="243"/>
      <c r="AR20" s="263">
        <f>F7-AR19</f>
        <v>0</v>
      </c>
      <c r="AS20" s="246"/>
      <c r="AT20" s="266"/>
      <c r="AU20" s="266"/>
      <c r="AV20" s="266"/>
    </row>
    <row r="21" spans="2:52" ht="15.75" x14ac:dyDescent="0.25">
      <c r="B21" s="241"/>
      <c r="C21" s="265"/>
      <c r="D21" s="377"/>
      <c r="E21" s="377" t="s">
        <v>532</v>
      </c>
      <c r="F21" s="374" t="s">
        <v>263</v>
      </c>
      <c r="G21" s="385" t="str">
        <f>CONCATENATE("( ",E15,"² + ",(J15),"² ) / ( 2 x ( ",E15," + ",(J15)," ) ) + ",I12,"")</f>
        <v>( 43012² + 0² ) / ( 2 x ( 43012 + 0 ) ) + 56900</v>
      </c>
      <c r="H21" s="373"/>
      <c r="I21" s="373"/>
      <c r="J21" s="373"/>
      <c r="K21" s="373"/>
      <c r="L21" s="373"/>
      <c r="M21" s="373"/>
      <c r="N21" s="373"/>
      <c r="O21" s="373"/>
      <c r="P21" s="373"/>
      <c r="Q21" s="373"/>
      <c r="R21" s="373"/>
      <c r="S21" s="373"/>
      <c r="T21" s="374"/>
      <c r="U21" s="378"/>
      <c r="V21" s="378"/>
      <c r="W21" s="386"/>
      <c r="X21" s="386"/>
      <c r="Y21" s="386"/>
      <c r="Z21" s="368"/>
      <c r="AA21" s="378"/>
      <c r="AB21" s="378"/>
      <c r="AC21" s="378"/>
      <c r="AD21" s="378"/>
      <c r="AE21" s="378"/>
      <c r="AF21" s="378"/>
      <c r="AG21" s="378"/>
      <c r="AH21" s="378"/>
      <c r="AI21" s="378"/>
      <c r="AJ21" s="378"/>
      <c r="AK21" s="378"/>
      <c r="AL21" s="378"/>
      <c r="AM21" s="378"/>
      <c r="AN21" s="378"/>
      <c r="AO21" s="259"/>
      <c r="AP21" s="243"/>
      <c r="AQ21" s="243"/>
      <c r="AR21" s="263"/>
      <c r="AS21" s="246"/>
      <c r="AT21" s="266"/>
      <c r="AU21" s="266"/>
      <c r="AV21" s="266"/>
    </row>
    <row r="22" spans="2:52" ht="15.75" customHeight="1" x14ac:dyDescent="0.25">
      <c r="B22" s="241"/>
      <c r="C22" s="265"/>
      <c r="D22" s="377"/>
      <c r="E22" s="377" t="s">
        <v>532</v>
      </c>
      <c r="F22" s="374" t="s">
        <v>263</v>
      </c>
      <c r="G22" s="841">
        <f>ROUND((POWER(E15,2)+POWER(J15,2))/(2*(E15+J15))+I12,2)</f>
        <v>78406</v>
      </c>
      <c r="H22" s="841"/>
      <c r="I22" s="383" t="s">
        <v>64</v>
      </c>
      <c r="J22" s="376"/>
      <c r="K22" s="378"/>
      <c r="L22" s="378"/>
      <c r="M22" s="378"/>
      <c r="N22" s="387"/>
      <c r="O22" s="388"/>
      <c r="P22" s="388"/>
      <c r="Q22" s="387"/>
      <c r="R22" s="374"/>
      <c r="S22" s="373"/>
      <c r="T22" s="389" t="s">
        <v>270</v>
      </c>
      <c r="U22" s="390" t="s">
        <v>263</v>
      </c>
      <c r="V22" s="391">
        <f>ROUND(((X9*G23))/V20,2)</f>
        <v>78.41</v>
      </c>
      <c r="W22" s="392" t="s">
        <v>47</v>
      </c>
      <c r="X22" s="393"/>
      <c r="Y22" s="393"/>
      <c r="Z22" s="393"/>
      <c r="AA22" s="393"/>
      <c r="AB22" s="393"/>
      <c r="AC22" s="393"/>
      <c r="AD22" s="393"/>
      <c r="AE22" s="393"/>
      <c r="AF22" s="393"/>
      <c r="AG22" s="393"/>
      <c r="AH22" s="393"/>
      <c r="AI22" s="393"/>
      <c r="AJ22" s="393"/>
      <c r="AK22" s="393"/>
      <c r="AL22" s="393"/>
      <c r="AM22" s="393"/>
      <c r="AN22" s="393"/>
      <c r="AO22" s="259"/>
      <c r="AP22" s="243"/>
      <c r="AQ22" s="243"/>
      <c r="AR22" s="263"/>
      <c r="AS22" s="246"/>
      <c r="AT22" s="266"/>
      <c r="AU22" s="266"/>
      <c r="AV22" s="266"/>
    </row>
    <row r="23" spans="2:52" ht="15.75" customHeight="1" thickBot="1" x14ac:dyDescent="0.3">
      <c r="B23" s="241"/>
      <c r="C23" s="269"/>
      <c r="D23" s="270"/>
      <c r="E23" s="394" t="s">
        <v>270</v>
      </c>
      <c r="F23" s="395" t="s">
        <v>263</v>
      </c>
      <c r="G23" s="869">
        <f>ROUND(G22/1000,2)</f>
        <v>78.41</v>
      </c>
      <c r="H23" s="869"/>
      <c r="I23" s="396" t="s">
        <v>47</v>
      </c>
      <c r="J23" s="271"/>
      <c r="K23" s="272"/>
      <c r="L23" s="272"/>
      <c r="M23" s="272"/>
      <c r="N23" s="271"/>
      <c r="O23" s="270"/>
      <c r="P23" s="270"/>
      <c r="Q23" s="273"/>
      <c r="R23" s="274"/>
      <c r="S23" s="275"/>
      <c r="T23" s="275"/>
      <c r="U23" s="275"/>
      <c r="V23" s="275"/>
      <c r="W23" s="276"/>
      <c r="X23" s="274"/>
      <c r="Y23" s="274"/>
      <c r="Z23" s="274"/>
      <c r="AA23" s="277"/>
      <c r="AB23" s="278"/>
      <c r="AC23" s="278"/>
      <c r="AD23" s="278"/>
      <c r="AE23" s="270"/>
      <c r="AF23" s="279"/>
      <c r="AG23" s="857"/>
      <c r="AH23" s="857"/>
      <c r="AI23" s="271"/>
      <c r="AJ23" s="278"/>
      <c r="AK23" s="278"/>
      <c r="AL23" s="278"/>
      <c r="AM23" s="278"/>
      <c r="AN23" s="278"/>
      <c r="AO23" s="280"/>
      <c r="AP23" s="243"/>
      <c r="AQ23" s="243"/>
      <c r="AR23" s="263">
        <f>AT5*AT10*AT11+4</f>
        <v>67210.25</v>
      </c>
      <c r="AS23" s="246"/>
      <c r="AT23" s="266">
        <f>AR23*AT12</f>
        <v>80652.3</v>
      </c>
      <c r="AU23" s="266"/>
      <c r="AV23" s="266"/>
    </row>
    <row r="24" spans="2:52" ht="15.75" x14ac:dyDescent="0.25">
      <c r="B24" s="241"/>
      <c r="C24" s="281"/>
      <c r="D24" s="282"/>
      <c r="E24" s="282"/>
      <c r="F24" s="282"/>
      <c r="G24" s="282"/>
      <c r="H24" s="282"/>
      <c r="I24" s="282"/>
      <c r="J24" s="282"/>
      <c r="K24" s="282"/>
      <c r="L24" s="282"/>
      <c r="M24" s="282"/>
      <c r="N24" s="282"/>
      <c r="O24" s="282"/>
      <c r="P24" s="282"/>
      <c r="Q24" s="283"/>
      <c r="R24" s="283"/>
      <c r="S24" s="282"/>
      <c r="T24" s="282"/>
      <c r="U24" s="282"/>
      <c r="V24" s="282"/>
      <c r="W24" s="283"/>
      <c r="X24" s="284"/>
      <c r="Y24" s="285"/>
      <c r="Z24" s="285"/>
      <c r="AA24" s="285"/>
      <c r="AB24" s="285"/>
      <c r="AC24" s="285"/>
      <c r="AD24" s="285"/>
      <c r="AE24" s="286"/>
      <c r="AF24" s="287"/>
      <c r="AG24" s="858"/>
      <c r="AH24" s="858"/>
      <c r="AI24" s="288"/>
      <c r="AJ24" s="285"/>
      <c r="AK24" s="285"/>
      <c r="AL24" s="285"/>
      <c r="AM24" s="285"/>
      <c r="AN24" s="285"/>
      <c r="AO24" s="289"/>
      <c r="AP24" s="243"/>
      <c r="AQ24" s="290"/>
      <c r="AR24" s="263"/>
      <c r="AS24" s="246"/>
      <c r="AT24" s="266"/>
      <c r="AU24" s="266"/>
      <c r="AV24" s="267"/>
    </row>
    <row r="25" spans="2:52" ht="16.350000000000001" customHeight="1" x14ac:dyDescent="0.25">
      <c r="B25" s="241"/>
      <c r="C25" s="257"/>
      <c r="D25" s="373"/>
      <c r="E25" s="377"/>
      <c r="F25" s="374"/>
      <c r="G25" s="385"/>
      <c r="H25" s="373"/>
      <c r="I25" s="373"/>
      <c r="J25" s="373"/>
      <c r="K25" s="373"/>
      <c r="L25" s="373"/>
      <c r="M25" s="373"/>
      <c r="N25" s="373"/>
      <c r="O25" s="373"/>
      <c r="P25" s="376"/>
      <c r="Q25" s="374"/>
      <c r="R25" s="374"/>
      <c r="S25" s="377"/>
      <c r="T25" s="373"/>
      <c r="U25" s="387"/>
      <c r="V25" s="373"/>
      <c r="W25" s="377"/>
      <c r="X25" s="377"/>
      <c r="Y25" s="373"/>
      <c r="Z25" s="387"/>
      <c r="AA25" s="373"/>
      <c r="AB25" s="368"/>
      <c r="AC25" s="368"/>
      <c r="AD25" s="368"/>
      <c r="AE25" s="397"/>
      <c r="AF25" s="375"/>
      <c r="AG25" s="859"/>
      <c r="AH25" s="859"/>
      <c r="AI25" s="398"/>
      <c r="AJ25" s="368"/>
      <c r="AK25" s="368"/>
      <c r="AL25" s="368"/>
      <c r="AM25" s="368"/>
      <c r="AN25" s="368"/>
      <c r="AO25" s="291"/>
      <c r="AP25" s="243"/>
      <c r="AQ25" s="243"/>
      <c r="AR25" s="263"/>
      <c r="AS25" s="246"/>
      <c r="AT25" s="266">
        <f>'[17]PLANILHA RESUMO'!E37</f>
        <v>0</v>
      </c>
      <c r="AU25" s="266"/>
      <c r="AV25" s="266"/>
    </row>
    <row r="26" spans="2:52" ht="15.75" x14ac:dyDescent="0.25">
      <c r="B26" s="241"/>
      <c r="C26" s="265"/>
      <c r="D26" s="377"/>
      <c r="E26" s="377"/>
      <c r="F26" s="374"/>
      <c r="G26" s="385"/>
      <c r="H26" s="373"/>
      <c r="I26" s="373"/>
      <c r="J26" s="373"/>
      <c r="K26" s="373"/>
      <c r="L26" s="373"/>
      <c r="M26" s="373"/>
      <c r="N26" s="373"/>
      <c r="O26" s="373"/>
      <c r="P26" s="373"/>
      <c r="Q26" s="373"/>
      <c r="R26" s="373"/>
      <c r="S26" s="373"/>
      <c r="T26" s="368"/>
      <c r="U26" s="368"/>
      <c r="V26" s="368"/>
      <c r="W26" s="368"/>
      <c r="X26" s="368"/>
      <c r="Y26" s="368"/>
      <c r="Z26" s="368"/>
      <c r="AA26" s="368"/>
      <c r="AB26" s="368"/>
      <c r="AC26" s="368"/>
      <c r="AD26" s="368"/>
      <c r="AE26" s="368"/>
      <c r="AF26" s="368"/>
      <c r="AG26" s="368"/>
      <c r="AH26" s="368"/>
      <c r="AI26" s="368"/>
      <c r="AJ26" s="368"/>
      <c r="AK26" s="368"/>
      <c r="AL26" s="368"/>
      <c r="AM26" s="368"/>
      <c r="AN26" s="368"/>
      <c r="AO26" s="291"/>
      <c r="AP26" s="243"/>
      <c r="AQ26" s="243"/>
      <c r="AR26" s="263"/>
      <c r="AS26" s="246"/>
      <c r="AT26" s="266"/>
      <c r="AU26" s="266"/>
      <c r="AV26" s="266"/>
    </row>
    <row r="27" spans="2:52" ht="15.75" customHeight="1" x14ac:dyDescent="0.25">
      <c r="B27" s="241"/>
      <c r="C27" s="265"/>
      <c r="D27" s="377"/>
      <c r="E27" s="377"/>
      <c r="F27" s="374"/>
      <c r="G27" s="841"/>
      <c r="H27" s="841"/>
      <c r="I27" s="383"/>
      <c r="J27" s="376"/>
      <c r="K27" s="378"/>
      <c r="L27" s="378"/>
      <c r="M27" s="378"/>
      <c r="N27" s="387"/>
      <c r="O27" s="388"/>
      <c r="P27" s="388"/>
      <c r="Q27" s="373"/>
      <c r="R27" s="373"/>
      <c r="S27" s="373"/>
      <c r="T27" s="368"/>
      <c r="U27" s="368"/>
      <c r="V27" s="368"/>
      <c r="W27" s="368"/>
      <c r="X27" s="368"/>
      <c r="Y27" s="368"/>
      <c r="Z27" s="368"/>
      <c r="AA27" s="368"/>
      <c r="AB27" s="368"/>
      <c r="AC27" s="368"/>
      <c r="AD27" s="368"/>
      <c r="AE27" s="368"/>
      <c r="AF27" s="368"/>
      <c r="AG27" s="368"/>
      <c r="AH27" s="368"/>
      <c r="AI27" s="368"/>
      <c r="AJ27" s="368"/>
      <c r="AK27" s="368"/>
      <c r="AL27" s="368"/>
      <c r="AM27" s="368"/>
      <c r="AN27" s="368"/>
      <c r="AO27" s="291"/>
      <c r="AP27" s="290"/>
      <c r="AQ27" s="243"/>
      <c r="AR27" s="263"/>
      <c r="AS27" s="246"/>
      <c r="AT27" s="266"/>
      <c r="AU27" s="266"/>
      <c r="AV27" s="266"/>
    </row>
    <row r="28" spans="2:52" ht="15.75" customHeight="1" x14ac:dyDescent="0.25">
      <c r="B28" s="241"/>
      <c r="C28" s="265"/>
      <c r="D28" s="377"/>
      <c r="E28" s="397"/>
      <c r="F28" s="375"/>
      <c r="G28" s="848"/>
      <c r="H28" s="848"/>
      <c r="I28" s="398"/>
      <c r="J28" s="398"/>
      <c r="K28" s="378"/>
      <c r="L28" s="378"/>
      <c r="M28" s="378"/>
      <c r="N28" s="398"/>
      <c r="O28" s="397"/>
      <c r="P28" s="397"/>
      <c r="Q28" s="387"/>
      <c r="R28" s="374"/>
      <c r="S28" s="374"/>
      <c r="T28" s="368"/>
      <c r="U28" s="368"/>
      <c r="V28" s="368"/>
      <c r="W28" s="368"/>
      <c r="X28" s="368"/>
      <c r="Y28" s="368"/>
      <c r="Z28" s="368"/>
      <c r="AA28" s="368"/>
      <c r="AB28" s="368"/>
      <c r="AC28" s="368"/>
      <c r="AD28" s="368"/>
      <c r="AE28" s="368"/>
      <c r="AF28" s="368"/>
      <c r="AG28" s="368"/>
      <c r="AH28" s="368"/>
      <c r="AI28" s="368"/>
      <c r="AJ28" s="368"/>
      <c r="AK28" s="368"/>
      <c r="AL28" s="368"/>
      <c r="AM28" s="368"/>
      <c r="AN28" s="368"/>
      <c r="AO28" s="291"/>
      <c r="AP28" s="243"/>
      <c r="AQ28" s="268"/>
      <c r="AR28" s="263"/>
      <c r="AS28" s="246"/>
      <c r="AT28" s="266"/>
      <c r="AU28" s="266"/>
      <c r="AV28" s="266"/>
    </row>
    <row r="29" spans="2:52" ht="15.75" x14ac:dyDescent="0.25">
      <c r="B29" s="241"/>
      <c r="C29" s="292"/>
      <c r="D29" s="399"/>
      <c r="E29" s="397"/>
      <c r="F29" s="397"/>
      <c r="G29" s="397"/>
      <c r="H29" s="375"/>
      <c r="I29" s="375"/>
      <c r="J29" s="375"/>
      <c r="K29" s="375"/>
      <c r="L29" s="375"/>
      <c r="M29" s="398"/>
      <c r="N29" s="398"/>
      <c r="O29" s="397"/>
      <c r="P29" s="397"/>
      <c r="Q29" s="399"/>
      <c r="R29" s="374"/>
      <c r="S29" s="374"/>
      <c r="T29" s="368"/>
      <c r="U29" s="368"/>
      <c r="V29" s="368"/>
      <c r="W29" s="368"/>
      <c r="X29" s="368"/>
      <c r="Y29" s="368"/>
      <c r="Z29" s="368"/>
      <c r="AA29" s="368"/>
      <c r="AB29" s="368"/>
      <c r="AC29" s="368"/>
      <c r="AD29" s="368"/>
      <c r="AE29" s="368"/>
      <c r="AF29" s="368"/>
      <c r="AG29" s="368"/>
      <c r="AH29" s="368"/>
      <c r="AI29" s="368"/>
      <c r="AJ29" s="368"/>
      <c r="AK29" s="368"/>
      <c r="AL29" s="368"/>
      <c r="AM29" s="368"/>
      <c r="AN29" s="368"/>
      <c r="AO29" s="291"/>
      <c r="AP29" s="243"/>
      <c r="AQ29" s="243"/>
      <c r="AR29" s="263"/>
      <c r="AS29" s="246"/>
      <c r="AT29" s="266"/>
      <c r="AU29" s="266"/>
      <c r="AV29" s="266"/>
    </row>
    <row r="30" spans="2:52" ht="15.75" customHeight="1" x14ac:dyDescent="0.25">
      <c r="B30" s="242"/>
      <c r="C30" s="257"/>
      <c r="D30" s="373"/>
      <c r="E30" s="377"/>
      <c r="F30" s="374"/>
      <c r="G30" s="385"/>
      <c r="H30" s="373"/>
      <c r="I30" s="373"/>
      <c r="J30" s="373"/>
      <c r="K30" s="373"/>
      <c r="L30" s="373"/>
      <c r="M30" s="373"/>
      <c r="N30" s="373"/>
      <c r="O30" s="373"/>
      <c r="P30" s="397"/>
      <c r="Q30" s="387"/>
      <c r="R30" s="373"/>
      <c r="S30" s="373"/>
      <c r="T30" s="374"/>
      <c r="U30" s="378"/>
      <c r="V30" s="378"/>
      <c r="W30" s="373"/>
      <c r="X30" s="373"/>
      <c r="Y30" s="373"/>
      <c r="Z30" s="373"/>
      <c r="AA30" s="373"/>
      <c r="AB30" s="373"/>
      <c r="AC30" s="373"/>
      <c r="AD30" s="373"/>
      <c r="AE30" s="373"/>
      <c r="AF30" s="373"/>
      <c r="AG30" s="373"/>
      <c r="AH30" s="373"/>
      <c r="AI30" s="373"/>
      <c r="AJ30" s="373"/>
      <c r="AK30" s="373"/>
      <c r="AL30" s="373"/>
      <c r="AM30" s="373"/>
      <c r="AN30" s="373"/>
      <c r="AO30" s="293"/>
      <c r="AP30" s="242"/>
      <c r="AQ30" s="242"/>
      <c r="AR30" s="263"/>
      <c r="AS30" s="246"/>
      <c r="AT30" s="242"/>
      <c r="AZ30" s="242"/>
    </row>
    <row r="31" spans="2:52" ht="15.75" x14ac:dyDescent="0.25">
      <c r="B31" s="242"/>
      <c r="C31" s="257"/>
      <c r="D31" s="368"/>
      <c r="E31" s="377"/>
      <c r="F31" s="374"/>
      <c r="G31" s="385"/>
      <c r="H31" s="373"/>
      <c r="I31" s="373"/>
      <c r="J31" s="373"/>
      <c r="K31" s="373"/>
      <c r="L31" s="373"/>
      <c r="M31" s="373"/>
      <c r="N31" s="373"/>
      <c r="O31" s="373"/>
      <c r="P31" s="373"/>
      <c r="Q31" s="373"/>
      <c r="R31" s="373"/>
      <c r="S31" s="373"/>
      <c r="T31" s="374"/>
      <c r="U31" s="378"/>
      <c r="V31" s="378"/>
      <c r="W31" s="373"/>
      <c r="X31" s="373"/>
      <c r="Y31" s="373"/>
      <c r="Z31" s="373"/>
      <c r="AA31" s="373"/>
      <c r="AB31" s="373"/>
      <c r="AC31" s="373"/>
      <c r="AD31" s="373"/>
      <c r="AE31" s="373"/>
      <c r="AF31" s="373"/>
      <c r="AG31" s="373"/>
      <c r="AH31" s="373"/>
      <c r="AI31" s="373"/>
      <c r="AJ31" s="373"/>
      <c r="AK31" s="373"/>
      <c r="AL31" s="373"/>
      <c r="AM31" s="373"/>
      <c r="AN31" s="373"/>
      <c r="AO31" s="293"/>
      <c r="AP31" s="242"/>
      <c r="AQ31" s="242"/>
      <c r="AT31" s="242"/>
      <c r="AZ31" s="242"/>
    </row>
    <row r="32" spans="2:52" ht="15.75" customHeight="1" x14ac:dyDescent="0.25">
      <c r="B32" s="242"/>
      <c r="C32" s="257"/>
      <c r="D32" s="368"/>
      <c r="E32" s="377"/>
      <c r="F32" s="374"/>
      <c r="G32" s="841"/>
      <c r="H32" s="841"/>
      <c r="I32" s="383"/>
      <c r="J32" s="376"/>
      <c r="K32" s="378"/>
      <c r="L32" s="378"/>
      <c r="M32" s="378"/>
      <c r="N32" s="387"/>
      <c r="O32" s="388"/>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293"/>
      <c r="AP32" s="242"/>
      <c r="AQ32" s="242"/>
      <c r="AT32" s="242"/>
      <c r="AU32" s="294"/>
      <c r="AV32" s="295"/>
      <c r="AW32" s="856"/>
      <c r="AX32" s="856"/>
      <c r="AY32" s="296"/>
      <c r="AZ32" s="242"/>
    </row>
    <row r="33" spans="2:52" ht="15.75" customHeight="1" x14ac:dyDescent="0.25">
      <c r="B33" s="242"/>
      <c r="C33" s="257"/>
      <c r="D33" s="368"/>
      <c r="E33" s="397"/>
      <c r="F33" s="375"/>
      <c r="G33" s="848"/>
      <c r="H33" s="848"/>
      <c r="I33" s="398"/>
      <c r="J33" s="398"/>
      <c r="K33" s="378"/>
      <c r="L33" s="378"/>
      <c r="M33" s="378"/>
      <c r="N33" s="398"/>
      <c r="O33" s="397"/>
      <c r="P33" s="373"/>
      <c r="Q33" s="373"/>
      <c r="R33" s="373"/>
      <c r="S33" s="373"/>
      <c r="T33" s="374"/>
      <c r="U33" s="378"/>
      <c r="V33" s="378"/>
      <c r="W33" s="378"/>
      <c r="X33" s="378"/>
      <c r="Y33" s="378"/>
      <c r="Z33" s="378"/>
      <c r="AA33" s="378"/>
      <c r="AB33" s="378"/>
      <c r="AC33" s="378"/>
      <c r="AD33" s="378"/>
      <c r="AE33" s="378"/>
      <c r="AF33" s="378"/>
      <c r="AG33" s="378"/>
      <c r="AH33" s="378"/>
      <c r="AI33" s="378"/>
      <c r="AJ33" s="378"/>
      <c r="AK33" s="378"/>
      <c r="AL33" s="378"/>
      <c r="AM33" s="378"/>
      <c r="AN33" s="378"/>
      <c r="AO33" s="259"/>
      <c r="AP33" s="242"/>
      <c r="AQ33" s="242"/>
      <c r="AT33" s="242"/>
      <c r="AU33" s="242"/>
      <c r="AV33" s="242"/>
      <c r="AW33" s="242"/>
      <c r="AX33" s="242"/>
      <c r="AY33" s="242"/>
      <c r="AZ33" s="242"/>
    </row>
    <row r="34" spans="2:52" ht="15.75" customHeight="1" x14ac:dyDescent="0.25">
      <c r="B34" s="242"/>
      <c r="C34" s="257"/>
      <c r="D34" s="368"/>
      <c r="E34" s="373"/>
      <c r="F34" s="373"/>
      <c r="G34" s="373"/>
      <c r="H34" s="373"/>
      <c r="I34" s="373"/>
      <c r="J34" s="373"/>
      <c r="K34" s="373"/>
      <c r="L34" s="373"/>
      <c r="M34" s="373"/>
      <c r="N34" s="373"/>
      <c r="O34" s="373"/>
      <c r="P34" s="373"/>
      <c r="Q34" s="373"/>
      <c r="R34" s="373"/>
      <c r="S34" s="373"/>
      <c r="T34" s="368"/>
      <c r="U34" s="368"/>
      <c r="V34" s="368"/>
      <c r="W34" s="368"/>
      <c r="X34" s="368"/>
      <c r="Y34" s="368"/>
      <c r="Z34" s="368"/>
      <c r="AA34" s="368"/>
      <c r="AB34" s="368"/>
      <c r="AC34" s="368"/>
      <c r="AD34" s="368"/>
      <c r="AE34" s="368"/>
      <c r="AF34" s="368"/>
      <c r="AG34" s="368"/>
      <c r="AH34" s="368"/>
      <c r="AI34" s="368"/>
      <c r="AJ34" s="368"/>
      <c r="AK34" s="368"/>
      <c r="AL34" s="368"/>
      <c r="AM34" s="368"/>
      <c r="AN34" s="368"/>
      <c r="AO34" s="291"/>
      <c r="AP34" s="242"/>
      <c r="AQ34" s="242"/>
    </row>
    <row r="35" spans="2:52" ht="15.75" x14ac:dyDescent="0.25">
      <c r="B35" s="242"/>
      <c r="C35" s="257"/>
      <c r="D35" s="368"/>
      <c r="E35" s="377"/>
      <c r="F35" s="374"/>
      <c r="G35" s="385"/>
      <c r="H35" s="373"/>
      <c r="I35" s="373"/>
      <c r="J35" s="373"/>
      <c r="K35" s="373"/>
      <c r="L35" s="373"/>
      <c r="M35" s="373"/>
      <c r="N35" s="373"/>
      <c r="O35" s="373"/>
      <c r="P35" s="373"/>
      <c r="Q35" s="373"/>
      <c r="R35" s="373"/>
      <c r="S35" s="373"/>
      <c r="T35" s="368"/>
      <c r="U35" s="368"/>
      <c r="V35" s="368"/>
      <c r="W35" s="368"/>
      <c r="X35" s="368"/>
      <c r="Y35" s="368"/>
      <c r="Z35" s="368"/>
      <c r="AA35" s="368"/>
      <c r="AB35" s="368"/>
      <c r="AC35" s="368"/>
      <c r="AD35" s="368"/>
      <c r="AE35" s="368"/>
      <c r="AF35" s="368"/>
      <c r="AG35" s="368"/>
      <c r="AH35" s="368"/>
      <c r="AI35" s="368"/>
      <c r="AJ35" s="368"/>
      <c r="AK35" s="368"/>
      <c r="AL35" s="368"/>
      <c r="AM35" s="368"/>
      <c r="AN35" s="368"/>
      <c r="AO35" s="291"/>
      <c r="AP35" s="242"/>
      <c r="AQ35" s="242"/>
    </row>
    <row r="36" spans="2:52" ht="15.75" x14ac:dyDescent="0.25">
      <c r="C36" s="297"/>
      <c r="D36" s="368"/>
      <c r="E36" s="377"/>
      <c r="F36" s="374"/>
      <c r="G36" s="385"/>
      <c r="H36" s="373"/>
      <c r="I36" s="373"/>
      <c r="J36" s="373"/>
      <c r="K36" s="373"/>
      <c r="L36" s="373"/>
      <c r="M36" s="373"/>
      <c r="N36" s="373"/>
      <c r="O36" s="373"/>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c r="AN36" s="368"/>
      <c r="AO36" s="291"/>
    </row>
    <row r="37" spans="2:52" ht="15.75" x14ac:dyDescent="0.25">
      <c r="C37" s="297"/>
      <c r="D37" s="368"/>
      <c r="E37" s="377"/>
      <c r="F37" s="374"/>
      <c r="G37" s="841"/>
      <c r="H37" s="841"/>
      <c r="I37" s="383"/>
      <c r="J37" s="376"/>
      <c r="K37" s="378"/>
      <c r="L37" s="378"/>
      <c r="M37" s="378"/>
      <c r="N37" s="387"/>
      <c r="O37" s="388"/>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291"/>
    </row>
    <row r="38" spans="2:52" ht="15.75" x14ac:dyDescent="0.25">
      <c r="C38" s="297"/>
      <c r="D38" s="368"/>
      <c r="E38" s="397"/>
      <c r="F38" s="375"/>
      <c r="G38" s="848"/>
      <c r="H38" s="848"/>
      <c r="I38" s="398"/>
      <c r="J38" s="398"/>
      <c r="K38" s="378"/>
      <c r="L38" s="378"/>
      <c r="M38" s="378"/>
      <c r="N38" s="398"/>
      <c r="O38" s="397"/>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291"/>
    </row>
    <row r="39" spans="2:52" ht="15.75" x14ac:dyDescent="0.25">
      <c r="C39" s="297"/>
      <c r="D39" s="368"/>
      <c r="E39" s="397"/>
      <c r="F39" s="397"/>
      <c r="G39" s="397"/>
      <c r="H39" s="375"/>
      <c r="I39" s="375"/>
      <c r="J39" s="375"/>
      <c r="K39" s="375"/>
      <c r="L39" s="375"/>
      <c r="M39" s="398"/>
      <c r="N39" s="398"/>
      <c r="O39" s="397"/>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291"/>
    </row>
    <row r="40" spans="2:52" ht="15.75" x14ac:dyDescent="0.25">
      <c r="C40" s="297"/>
      <c r="D40" s="368"/>
      <c r="E40" s="377"/>
      <c r="F40" s="374"/>
      <c r="G40" s="385"/>
      <c r="H40" s="373"/>
      <c r="I40" s="373"/>
      <c r="J40" s="373"/>
      <c r="K40" s="373"/>
      <c r="L40" s="373"/>
      <c r="M40" s="373"/>
      <c r="N40" s="373"/>
      <c r="O40" s="373"/>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8"/>
      <c r="AN40" s="368"/>
      <c r="AO40" s="291"/>
    </row>
    <row r="41" spans="2:52" ht="15.75" x14ac:dyDescent="0.25">
      <c r="C41" s="297"/>
      <c r="D41" s="368"/>
      <c r="E41" s="377"/>
      <c r="F41" s="374"/>
      <c r="G41" s="385"/>
      <c r="H41" s="373"/>
      <c r="I41" s="373"/>
      <c r="J41" s="373"/>
      <c r="K41" s="373"/>
      <c r="L41" s="373"/>
      <c r="M41" s="373"/>
      <c r="N41" s="373"/>
      <c r="O41" s="373"/>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291"/>
    </row>
    <row r="42" spans="2:52" ht="15.75" x14ac:dyDescent="0.25">
      <c r="C42" s="297"/>
      <c r="D42" s="368"/>
      <c r="E42" s="377"/>
      <c r="F42" s="374"/>
      <c r="G42" s="385"/>
      <c r="H42" s="373"/>
      <c r="I42" s="373"/>
      <c r="J42" s="373"/>
      <c r="K42" s="373"/>
      <c r="L42" s="373"/>
      <c r="M42" s="373"/>
      <c r="N42" s="373"/>
      <c r="O42" s="373"/>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291"/>
    </row>
    <row r="43" spans="2:52" ht="15.75" x14ac:dyDescent="0.25">
      <c r="C43" s="297"/>
      <c r="D43" s="368"/>
      <c r="E43" s="377"/>
      <c r="F43" s="374"/>
      <c r="G43" s="841"/>
      <c r="H43" s="841"/>
      <c r="I43" s="383"/>
      <c r="J43" s="376"/>
      <c r="K43" s="378"/>
      <c r="L43" s="378"/>
      <c r="M43" s="378"/>
      <c r="N43" s="387"/>
      <c r="O43" s="38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291"/>
    </row>
    <row r="44" spans="2:52" ht="15.75" x14ac:dyDescent="0.25">
      <c r="C44" s="297"/>
      <c r="D44" s="368"/>
      <c r="E44" s="397"/>
      <c r="F44" s="375"/>
      <c r="G44" s="848"/>
      <c r="H44" s="848"/>
      <c r="I44" s="398"/>
      <c r="J44" s="398"/>
      <c r="K44" s="378"/>
      <c r="L44" s="378"/>
      <c r="M44" s="378"/>
      <c r="N44" s="398"/>
      <c r="O44" s="397"/>
      <c r="P44" s="368"/>
      <c r="Q44" s="368"/>
      <c r="R44" s="368"/>
      <c r="S44" s="368"/>
      <c r="T44" s="373"/>
      <c r="U44" s="386"/>
      <c r="V44" s="849"/>
      <c r="W44" s="849"/>
      <c r="X44" s="849"/>
      <c r="Y44" s="849"/>
      <c r="Z44" s="849"/>
      <c r="AA44" s="849"/>
      <c r="AB44" s="378"/>
      <c r="AC44" s="378"/>
      <c r="AD44" s="378"/>
      <c r="AE44" s="378"/>
      <c r="AF44" s="378"/>
      <c r="AG44" s="378"/>
      <c r="AH44" s="378"/>
      <c r="AI44" s="378"/>
      <c r="AJ44" s="378"/>
      <c r="AK44" s="378"/>
      <c r="AL44" s="378"/>
      <c r="AM44" s="378"/>
      <c r="AN44" s="378"/>
      <c r="AO44" s="298"/>
    </row>
    <row r="45" spans="2:52" ht="15.75" x14ac:dyDescent="0.25">
      <c r="C45" s="297"/>
      <c r="D45" s="368"/>
      <c r="E45" s="397"/>
      <c r="F45" s="397"/>
      <c r="G45" s="397"/>
      <c r="H45" s="375"/>
      <c r="I45" s="375"/>
      <c r="J45" s="375"/>
      <c r="K45" s="375"/>
      <c r="L45" s="375"/>
      <c r="M45" s="398"/>
      <c r="N45" s="398"/>
      <c r="O45" s="397"/>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8"/>
      <c r="AN45" s="368"/>
      <c r="AO45" s="291"/>
    </row>
    <row r="46" spans="2:52" x14ac:dyDescent="0.25">
      <c r="C46" s="297"/>
      <c r="D46" s="368"/>
      <c r="E46" s="368"/>
      <c r="F46" s="368"/>
      <c r="G46" s="368"/>
      <c r="H46" s="368"/>
      <c r="I46" s="368"/>
      <c r="J46" s="368"/>
      <c r="K46" s="368"/>
      <c r="L46" s="368"/>
      <c r="M46" s="368"/>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8"/>
      <c r="AO46" s="291"/>
    </row>
    <row r="47" spans="2:52" x14ac:dyDescent="0.25">
      <c r="C47" s="297"/>
      <c r="D47" s="368"/>
      <c r="E47" s="368"/>
      <c r="F47" s="368"/>
      <c r="G47" s="368"/>
      <c r="H47" s="368"/>
      <c r="I47" s="368"/>
      <c r="J47" s="368"/>
      <c r="K47" s="368"/>
      <c r="L47" s="368"/>
      <c r="M47" s="368"/>
      <c r="N47" s="368"/>
      <c r="O47" s="368"/>
      <c r="P47" s="368"/>
      <c r="Q47" s="368"/>
      <c r="R47" s="368"/>
      <c r="S47" s="368"/>
      <c r="T47" s="368"/>
      <c r="U47" s="368"/>
      <c r="V47" s="368"/>
      <c r="W47" s="368"/>
      <c r="X47" s="368"/>
      <c r="Y47" s="368"/>
      <c r="Z47" s="368"/>
      <c r="AA47" s="368"/>
      <c r="AB47" s="368"/>
      <c r="AC47" s="368"/>
      <c r="AD47" s="368"/>
      <c r="AE47" s="368"/>
      <c r="AF47" s="368"/>
      <c r="AG47" s="368"/>
      <c r="AH47" s="368"/>
      <c r="AI47" s="368"/>
      <c r="AJ47" s="368"/>
      <c r="AK47" s="368"/>
      <c r="AL47" s="368"/>
      <c r="AM47" s="368"/>
      <c r="AN47" s="368"/>
      <c r="AO47" s="291"/>
    </row>
    <row r="48" spans="2:52" x14ac:dyDescent="0.25">
      <c r="C48" s="297"/>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291"/>
    </row>
    <row r="49" spans="3:41" x14ac:dyDescent="0.25">
      <c r="C49" s="297"/>
      <c r="D49" s="368"/>
      <c r="E49" s="368"/>
      <c r="F49" s="368"/>
      <c r="G49" s="368"/>
      <c r="H49" s="368"/>
      <c r="I49" s="368"/>
      <c r="J49" s="368"/>
      <c r="K49" s="368"/>
      <c r="L49" s="368"/>
      <c r="M49" s="368"/>
      <c r="N49" s="368"/>
      <c r="O49" s="368"/>
      <c r="P49" s="368"/>
      <c r="Q49" s="368"/>
      <c r="R49" s="368"/>
      <c r="S49" s="368"/>
      <c r="T49" s="368"/>
      <c r="U49" s="368"/>
      <c r="V49" s="368"/>
      <c r="W49" s="368"/>
      <c r="X49" s="368"/>
      <c r="Y49" s="368"/>
      <c r="Z49" s="368"/>
      <c r="AA49" s="368"/>
      <c r="AB49" s="368"/>
      <c r="AC49" s="368"/>
      <c r="AD49" s="368"/>
      <c r="AE49" s="368"/>
      <c r="AF49" s="368"/>
      <c r="AG49" s="368"/>
      <c r="AH49" s="368"/>
      <c r="AI49" s="368"/>
      <c r="AJ49" s="368"/>
      <c r="AK49" s="368"/>
      <c r="AL49" s="368"/>
      <c r="AM49" s="368"/>
      <c r="AN49" s="368"/>
      <c r="AO49" s="291"/>
    </row>
    <row r="50" spans="3:41" x14ac:dyDescent="0.25">
      <c r="C50" s="297"/>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291"/>
    </row>
    <row r="51" spans="3:41" x14ac:dyDescent="0.25">
      <c r="C51" s="297"/>
      <c r="D51" s="368"/>
      <c r="E51" s="368"/>
      <c r="F51" s="368"/>
      <c r="G51" s="368"/>
      <c r="H51" s="368"/>
      <c r="I51" s="368"/>
      <c r="J51" s="368"/>
      <c r="K51" s="368"/>
      <c r="L51" s="368"/>
      <c r="M51" s="368"/>
      <c r="N51" s="368"/>
      <c r="O51" s="368"/>
      <c r="P51" s="368"/>
      <c r="Q51" s="368"/>
      <c r="R51" s="368"/>
      <c r="S51" s="368"/>
      <c r="T51" s="368"/>
      <c r="U51" s="368"/>
      <c r="V51" s="368"/>
      <c r="W51" s="368"/>
      <c r="X51" s="368"/>
      <c r="Y51" s="368"/>
      <c r="Z51" s="368"/>
      <c r="AA51" s="368"/>
      <c r="AB51" s="368"/>
      <c r="AC51" s="368"/>
      <c r="AD51" s="368"/>
      <c r="AE51" s="368"/>
      <c r="AF51" s="368"/>
      <c r="AG51" s="368"/>
      <c r="AH51" s="368"/>
      <c r="AI51" s="368"/>
      <c r="AJ51" s="368"/>
      <c r="AK51" s="368"/>
      <c r="AL51" s="368"/>
      <c r="AM51" s="368"/>
      <c r="AN51" s="368"/>
      <c r="AO51" s="291"/>
    </row>
    <row r="52" spans="3:41" x14ac:dyDescent="0.25">
      <c r="C52" s="297"/>
      <c r="D52" s="368"/>
      <c r="E52" s="368"/>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291"/>
    </row>
    <row r="53" spans="3:41" x14ac:dyDescent="0.25">
      <c r="C53" s="297"/>
      <c r="D53" s="368"/>
      <c r="E53" s="368"/>
      <c r="F53" s="368"/>
      <c r="G53" s="368"/>
      <c r="H53" s="368"/>
      <c r="I53" s="368"/>
      <c r="J53" s="368"/>
      <c r="K53" s="368"/>
      <c r="L53" s="368"/>
      <c r="M53" s="368"/>
      <c r="N53" s="368"/>
      <c r="O53" s="368"/>
      <c r="P53" s="368"/>
      <c r="Q53" s="368"/>
      <c r="R53" s="368"/>
      <c r="S53" s="368"/>
      <c r="T53" s="368"/>
      <c r="U53" s="368"/>
      <c r="V53" s="368"/>
      <c r="W53" s="368"/>
      <c r="X53" s="368"/>
      <c r="Y53" s="368"/>
      <c r="Z53" s="368"/>
      <c r="AA53" s="368"/>
      <c r="AB53" s="368"/>
      <c r="AC53" s="368"/>
      <c r="AD53" s="368"/>
      <c r="AE53" s="368"/>
      <c r="AF53" s="368"/>
      <c r="AG53" s="368"/>
      <c r="AH53" s="368"/>
      <c r="AI53" s="368"/>
      <c r="AJ53" s="368"/>
      <c r="AK53" s="368"/>
      <c r="AL53" s="368"/>
      <c r="AM53" s="368"/>
      <c r="AN53" s="368"/>
      <c r="AO53" s="291"/>
    </row>
    <row r="54" spans="3:41" x14ac:dyDescent="0.25">
      <c r="C54" s="297"/>
      <c r="D54" s="368"/>
      <c r="E54" s="368"/>
      <c r="F54" s="368"/>
      <c r="G54" s="368"/>
      <c r="H54" s="368"/>
      <c r="I54" s="368"/>
      <c r="J54" s="368"/>
      <c r="K54" s="368"/>
      <c r="L54" s="368"/>
      <c r="M54" s="368"/>
      <c r="N54" s="368"/>
      <c r="O54" s="368"/>
      <c r="P54" s="368"/>
      <c r="Q54" s="368"/>
      <c r="R54" s="368"/>
      <c r="S54" s="368"/>
      <c r="T54" s="368"/>
      <c r="U54" s="368"/>
      <c r="V54" s="368"/>
      <c r="W54" s="368"/>
      <c r="X54" s="368"/>
      <c r="Y54" s="368"/>
      <c r="Z54" s="368"/>
      <c r="AA54" s="368"/>
      <c r="AB54" s="368"/>
      <c r="AC54" s="368"/>
      <c r="AD54" s="368"/>
      <c r="AE54" s="368"/>
      <c r="AF54" s="368"/>
      <c r="AG54" s="368"/>
      <c r="AH54" s="368"/>
      <c r="AI54" s="368"/>
      <c r="AJ54" s="368"/>
      <c r="AK54" s="368"/>
      <c r="AL54" s="368"/>
      <c r="AM54" s="368"/>
      <c r="AN54" s="368"/>
      <c r="AO54" s="291"/>
    </row>
    <row r="55" spans="3:41" x14ac:dyDescent="0.25">
      <c r="C55" s="297"/>
      <c r="D55" s="368"/>
      <c r="E55" s="368"/>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291"/>
    </row>
    <row r="56" spans="3:41" x14ac:dyDescent="0.25">
      <c r="C56" s="297"/>
      <c r="D56" s="368"/>
      <c r="E56" s="368"/>
      <c r="F56" s="368"/>
      <c r="G56" s="368"/>
      <c r="H56" s="368"/>
      <c r="I56" s="368"/>
      <c r="J56" s="368"/>
      <c r="K56" s="368"/>
      <c r="L56" s="368"/>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c r="AJ56" s="368"/>
      <c r="AK56" s="368"/>
      <c r="AL56" s="368"/>
      <c r="AM56" s="368"/>
      <c r="AN56" s="368"/>
      <c r="AO56" s="291"/>
    </row>
    <row r="57" spans="3:41" ht="15.75" thickBot="1" x14ac:dyDescent="0.3">
      <c r="C57" s="299"/>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80"/>
    </row>
  </sheetData>
  <sheetProtection selectLockedCells="1" selectUnlockedCells="1"/>
  <mergeCells count="29">
    <mergeCell ref="C2:AO4"/>
    <mergeCell ref="F7:G7"/>
    <mergeCell ref="F8:G8"/>
    <mergeCell ref="X9:Y9"/>
    <mergeCell ref="T13:T14"/>
    <mergeCell ref="U13:U14"/>
    <mergeCell ref="T16:T17"/>
    <mergeCell ref="U16:U17"/>
    <mergeCell ref="V16:AO16"/>
    <mergeCell ref="V17:AO17"/>
    <mergeCell ref="T19:T20"/>
    <mergeCell ref="U19:U20"/>
    <mergeCell ref="V19:AO19"/>
    <mergeCell ref="V20:AO20"/>
    <mergeCell ref="AW32:AX32"/>
    <mergeCell ref="G33:H33"/>
    <mergeCell ref="G37:H37"/>
    <mergeCell ref="G38:H38"/>
    <mergeCell ref="G22:H22"/>
    <mergeCell ref="G23:H23"/>
    <mergeCell ref="AG23:AH23"/>
    <mergeCell ref="AG24:AH24"/>
    <mergeCell ref="AG25:AH25"/>
    <mergeCell ref="G27:H27"/>
    <mergeCell ref="G43:H43"/>
    <mergeCell ref="G44:H44"/>
    <mergeCell ref="V44:AA44"/>
    <mergeCell ref="G28:H28"/>
    <mergeCell ref="G32:H32"/>
  </mergeCells>
  <printOptions horizontalCentered="1"/>
  <pageMargins left="0.39370078740157483" right="0.39370078740157483" top="0.39370078740157483" bottom="0.78740157480314965" header="0.31496062992125984" footer="0.31496062992125984"/>
  <pageSetup paperSize="9" scale="41" firstPageNumber="0" orientation="portrait" r:id="rId1"/>
  <headerFooter>
    <oddFooter>&amp;R&amp;G</oddFooter>
  </headerFooter>
  <colBreaks count="1" manualBreakCount="1">
    <brk id="43" max="1048575"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K31"/>
  <sheetViews>
    <sheetView view="pageBreakPreview" topLeftCell="A4" zoomScale="70" zoomScaleSheetLayoutView="70" workbookViewId="0">
      <selection activeCell="C7" sqref="C7"/>
    </sheetView>
  </sheetViews>
  <sheetFormatPr defaultColWidth="9" defaultRowHeight="14.25" x14ac:dyDescent="0.2"/>
  <cols>
    <col min="1" max="1" width="9" style="362"/>
    <col min="2" max="2" width="14.5" style="404" customWidth="1"/>
    <col min="3" max="3" width="60" style="1" bestFit="1" customWidth="1"/>
    <col min="4" max="4" width="20" style="1" bestFit="1" customWidth="1"/>
    <col min="5" max="5" width="12" style="1" bestFit="1" customWidth="1"/>
    <col min="6" max="8" width="13.375" style="1" bestFit="1" customWidth="1"/>
    <col min="9" max="9" width="14.375" style="1" customWidth="1"/>
    <col min="10" max="10" width="15.375" style="1" customWidth="1"/>
    <col min="11" max="25" width="12" style="1" bestFit="1" customWidth="1"/>
    <col min="26" max="16384" width="9" style="1"/>
  </cols>
  <sheetData>
    <row r="1" spans="1:11" s="362" customFormat="1" ht="15" thickBot="1" x14ac:dyDescent="0.25">
      <c r="B1" s="404"/>
    </row>
    <row r="2" spans="1:11" s="50" customFormat="1" x14ac:dyDescent="0.2">
      <c r="A2" s="362"/>
      <c r="B2" s="886"/>
      <c r="C2" s="887"/>
      <c r="D2" s="405"/>
      <c r="E2" s="405"/>
      <c r="F2" s="405"/>
      <c r="G2" s="405"/>
      <c r="H2" s="405"/>
      <c r="I2" s="405"/>
      <c r="J2" s="406"/>
    </row>
    <row r="3" spans="1:11" ht="15" x14ac:dyDescent="0.2">
      <c r="B3" s="888"/>
      <c r="C3" s="889"/>
      <c r="D3" s="407" t="s">
        <v>0</v>
      </c>
      <c r="E3" s="883" t="s">
        <v>1</v>
      </c>
      <c r="F3" s="883"/>
      <c r="G3" s="883" t="s">
        <v>2</v>
      </c>
      <c r="H3" s="883"/>
      <c r="I3" s="408"/>
      <c r="J3" s="409"/>
    </row>
    <row r="4" spans="1:11" ht="64.5" customHeight="1" x14ac:dyDescent="0.2">
      <c r="B4" s="888"/>
      <c r="C4" s="889"/>
      <c r="D4" s="410"/>
      <c r="E4" s="880" t="s">
        <v>509</v>
      </c>
      <c r="F4" s="880"/>
      <c r="G4" s="880" t="s">
        <v>510</v>
      </c>
      <c r="H4" s="880"/>
      <c r="I4" s="408"/>
      <c r="J4" s="409"/>
    </row>
    <row r="5" spans="1:11" ht="15" x14ac:dyDescent="0.25">
      <c r="B5" s="884" t="s">
        <v>66</v>
      </c>
      <c r="C5" s="885"/>
      <c r="D5" s="885"/>
      <c r="E5" s="885"/>
      <c r="F5" s="885"/>
      <c r="G5" s="885"/>
      <c r="H5" s="885"/>
      <c r="I5" s="408"/>
      <c r="J5" s="409"/>
    </row>
    <row r="6" spans="1:11" s="46" customFormat="1" ht="15" x14ac:dyDescent="0.2">
      <c r="A6" s="362"/>
      <c r="B6" s="411" t="s">
        <v>3</v>
      </c>
      <c r="C6" s="48" t="s">
        <v>6</v>
      </c>
      <c r="D6" s="49" t="s">
        <v>67</v>
      </c>
      <c r="E6" s="49" t="s">
        <v>68</v>
      </c>
      <c r="F6" s="49" t="s">
        <v>69</v>
      </c>
      <c r="G6" s="49" t="s">
        <v>173</v>
      </c>
      <c r="H6" s="49" t="s">
        <v>174</v>
      </c>
      <c r="I6" s="49" t="s">
        <v>175</v>
      </c>
      <c r="J6" s="412" t="s">
        <v>176</v>
      </c>
    </row>
    <row r="7" spans="1:11" s="105" customFormat="1" ht="15" thickBot="1" x14ac:dyDescent="0.25">
      <c r="A7" s="362"/>
      <c r="B7" s="413" t="s">
        <v>11</v>
      </c>
      <c r="C7" s="106" t="s">
        <v>220</v>
      </c>
      <c r="D7" s="66">
        <v>1</v>
      </c>
      <c r="E7" s="67">
        <v>1</v>
      </c>
      <c r="F7" s="67"/>
      <c r="G7" s="67"/>
      <c r="H7" s="67"/>
      <c r="I7" s="67"/>
      <c r="J7" s="414"/>
      <c r="K7" s="70">
        <f>SUM(E7:J7)</f>
        <v>1</v>
      </c>
    </row>
    <row r="8" spans="1:11" s="105" customFormat="1" ht="15" thickTop="1" x14ac:dyDescent="0.2">
      <c r="A8" s="362"/>
      <c r="B8" s="413"/>
      <c r="C8" s="106"/>
      <c r="D8" s="63" t="e">
        <f>'Orçamento Total'!K15</f>
        <v>#REF!</v>
      </c>
      <c r="E8" s="68" t="e">
        <f>E7*$D8</f>
        <v>#REF!</v>
      </c>
      <c r="F8" s="71" t="e">
        <f t="shared" ref="F8:J8" si="0">F7*$D8</f>
        <v>#REF!</v>
      </c>
      <c r="G8" s="71" t="e">
        <f t="shared" si="0"/>
        <v>#REF!</v>
      </c>
      <c r="H8" s="71" t="e">
        <f t="shared" si="0"/>
        <v>#REF!</v>
      </c>
      <c r="I8" s="71" t="e">
        <f t="shared" si="0"/>
        <v>#REF!</v>
      </c>
      <c r="J8" s="415" t="e">
        <f t="shared" si="0"/>
        <v>#REF!</v>
      </c>
    </row>
    <row r="9" spans="1:11" s="46" customFormat="1" ht="15" thickBot="1" x14ac:dyDescent="0.25">
      <c r="A9" s="362"/>
      <c r="B9" s="413" t="s">
        <v>11</v>
      </c>
      <c r="C9" s="106" t="s">
        <v>12</v>
      </c>
      <c r="D9" s="66">
        <v>1</v>
      </c>
      <c r="E9" s="67">
        <v>0.1</v>
      </c>
      <c r="F9" s="67">
        <v>0.1</v>
      </c>
      <c r="G9" s="67">
        <v>0.2</v>
      </c>
      <c r="H9" s="67">
        <v>0.2</v>
      </c>
      <c r="I9" s="67">
        <v>0.2</v>
      </c>
      <c r="J9" s="414">
        <v>0.2</v>
      </c>
      <c r="K9" s="70">
        <f>SUM(E9:J9)</f>
        <v>1</v>
      </c>
    </row>
    <row r="10" spans="1:11" s="59" customFormat="1" ht="15" thickTop="1" x14ac:dyDescent="0.2">
      <c r="A10" s="362"/>
      <c r="B10" s="413"/>
      <c r="C10" s="106"/>
      <c r="D10" s="63" t="e">
        <f>'Orçamento Total'!K17</f>
        <v>#REF!</v>
      </c>
      <c r="E10" s="68" t="e">
        <f>E9*$D10</f>
        <v>#REF!</v>
      </c>
      <c r="F10" s="71" t="e">
        <f t="shared" ref="F10:J10" si="1">F9*$D10</f>
        <v>#REF!</v>
      </c>
      <c r="G10" s="71" t="e">
        <f t="shared" si="1"/>
        <v>#REF!</v>
      </c>
      <c r="H10" s="71" t="e">
        <f t="shared" si="1"/>
        <v>#REF!</v>
      </c>
      <c r="I10" s="71" t="e">
        <f t="shared" si="1"/>
        <v>#REF!</v>
      </c>
      <c r="J10" s="415" t="e">
        <f t="shared" si="1"/>
        <v>#REF!</v>
      </c>
    </row>
    <row r="11" spans="1:11" s="46" customFormat="1" ht="15" thickBot="1" x14ac:dyDescent="0.25">
      <c r="A11" s="362"/>
      <c r="B11" s="413" t="s">
        <v>20</v>
      </c>
      <c r="C11" s="106" t="s">
        <v>193</v>
      </c>
      <c r="D11" s="66">
        <v>1</v>
      </c>
      <c r="E11" s="67">
        <v>0.05</v>
      </c>
      <c r="F11" s="67">
        <v>0.1</v>
      </c>
      <c r="G11" s="67">
        <v>0.2</v>
      </c>
      <c r="H11" s="67">
        <v>0.2</v>
      </c>
      <c r="I11" s="67">
        <v>0.25</v>
      </c>
      <c r="J11" s="414">
        <v>0.2</v>
      </c>
      <c r="K11" s="70">
        <f>SUM(E11:J11)</f>
        <v>1</v>
      </c>
    </row>
    <row r="12" spans="1:11" s="59" customFormat="1" ht="15" thickTop="1" x14ac:dyDescent="0.2">
      <c r="A12" s="362"/>
      <c r="B12" s="413"/>
      <c r="C12" s="106"/>
      <c r="D12" s="64" t="e">
        <f>'Orçamento Total'!K23</f>
        <v>#REF!</v>
      </c>
      <c r="E12" s="68" t="e">
        <f>E11*$D12</f>
        <v>#REF!</v>
      </c>
      <c r="F12" s="72" t="e">
        <f t="shared" ref="F12" si="2">F11*$D12</f>
        <v>#REF!</v>
      </c>
      <c r="G12" s="72" t="e">
        <f t="shared" ref="G12" si="3">G11*$D12</f>
        <v>#REF!</v>
      </c>
      <c r="H12" s="72" t="e">
        <f t="shared" ref="H12" si="4">H11*$D12</f>
        <v>#REF!</v>
      </c>
      <c r="I12" s="72" t="e">
        <f t="shared" ref="I12" si="5">I11*$D12</f>
        <v>#REF!</v>
      </c>
      <c r="J12" s="416" t="e">
        <f t="shared" ref="J12" si="6">J11*$D12</f>
        <v>#REF!</v>
      </c>
    </row>
    <row r="13" spans="1:11" s="46" customFormat="1" ht="15" thickBot="1" x14ac:dyDescent="0.25">
      <c r="A13" s="362"/>
      <c r="B13" s="413" t="s">
        <v>24</v>
      </c>
      <c r="C13" s="106" t="s">
        <v>25</v>
      </c>
      <c r="D13" s="66">
        <v>1</v>
      </c>
      <c r="E13" s="69" t="s">
        <v>177</v>
      </c>
      <c r="F13" s="67">
        <v>0.2</v>
      </c>
      <c r="G13" s="67">
        <v>0.2</v>
      </c>
      <c r="H13" s="67">
        <v>0.2</v>
      </c>
      <c r="I13" s="67">
        <v>0.2</v>
      </c>
      <c r="J13" s="414">
        <v>0.2</v>
      </c>
      <c r="K13" s="70">
        <f>SUM(E13:J13)</f>
        <v>1</v>
      </c>
    </row>
    <row r="14" spans="1:11" s="59" customFormat="1" ht="15" thickTop="1" x14ac:dyDescent="0.2">
      <c r="A14" s="362"/>
      <c r="B14" s="413"/>
      <c r="C14" s="106"/>
      <c r="D14" s="64" t="e">
        <f>'Orçamento Total'!K30</f>
        <v>#REF!</v>
      </c>
      <c r="E14" s="7"/>
      <c r="F14" s="72" t="e">
        <f t="shared" ref="F14" si="7">F13*$D14</f>
        <v>#REF!</v>
      </c>
      <c r="G14" s="72" t="e">
        <f t="shared" ref="G14" si="8">G13*$D14</f>
        <v>#REF!</v>
      </c>
      <c r="H14" s="72" t="e">
        <f t="shared" ref="H14" si="9">H13*$D14</f>
        <v>#REF!</v>
      </c>
      <c r="I14" s="72" t="e">
        <f t="shared" ref="I14" si="10">I13*$D14</f>
        <v>#REF!</v>
      </c>
      <c r="J14" s="416" t="e">
        <f t="shared" ref="J14" si="11">J13*$D14</f>
        <v>#REF!</v>
      </c>
    </row>
    <row r="15" spans="1:11" s="46" customFormat="1" ht="15" thickBot="1" x14ac:dyDescent="0.25">
      <c r="A15" s="362"/>
      <c r="B15" s="413" t="s">
        <v>32</v>
      </c>
      <c r="C15" s="106" t="s">
        <v>36</v>
      </c>
      <c r="D15" s="66">
        <v>1</v>
      </c>
      <c r="E15" s="69" t="s">
        <v>177</v>
      </c>
      <c r="F15" s="67">
        <v>0.2</v>
      </c>
      <c r="G15" s="67">
        <v>0.2</v>
      </c>
      <c r="H15" s="67">
        <v>0.2</v>
      </c>
      <c r="I15" s="67">
        <v>0.2</v>
      </c>
      <c r="J15" s="414">
        <v>0.2</v>
      </c>
      <c r="K15" s="70">
        <f>SUM(E15:J15)</f>
        <v>1</v>
      </c>
    </row>
    <row r="16" spans="1:11" s="59" customFormat="1" ht="15" thickTop="1" x14ac:dyDescent="0.2">
      <c r="A16" s="362"/>
      <c r="B16" s="413"/>
      <c r="C16" s="106"/>
      <c r="D16" s="64" t="e">
        <f>'Orçamento Total'!K42</f>
        <v>#REF!</v>
      </c>
      <c r="E16" s="7"/>
      <c r="F16" s="72" t="e">
        <f t="shared" ref="F16:F18" si="12">F15*$D16</f>
        <v>#REF!</v>
      </c>
      <c r="G16" s="72" t="e">
        <f t="shared" ref="G16:G18" si="13">G15*$D16</f>
        <v>#REF!</v>
      </c>
      <c r="H16" s="72" t="e">
        <f t="shared" ref="H16:H18" si="14">H15*$D16</f>
        <v>#REF!</v>
      </c>
      <c r="I16" s="72" t="e">
        <f t="shared" ref="I16:I18" si="15">I15*$D16</f>
        <v>#REF!</v>
      </c>
      <c r="J16" s="416" t="e">
        <f t="shared" ref="J16:J18" si="16">J15*$D16</f>
        <v>#REF!</v>
      </c>
    </row>
    <row r="17" spans="1:11" s="105" customFormat="1" ht="15" thickBot="1" x14ac:dyDescent="0.25">
      <c r="A17" s="362"/>
      <c r="B17" s="413">
        <v>5</v>
      </c>
      <c r="C17" s="106" t="s">
        <v>239</v>
      </c>
      <c r="D17" s="66">
        <v>1</v>
      </c>
      <c r="E17" s="69" t="s">
        <v>177</v>
      </c>
      <c r="F17" s="67">
        <v>0.2</v>
      </c>
      <c r="G17" s="67">
        <v>0.2</v>
      </c>
      <c r="H17" s="67">
        <v>0.2</v>
      </c>
      <c r="I17" s="67">
        <v>0.2</v>
      </c>
      <c r="J17" s="414">
        <v>0.2</v>
      </c>
      <c r="K17" s="70">
        <f>SUM(E17:J17)</f>
        <v>1</v>
      </c>
    </row>
    <row r="18" spans="1:11" s="105" customFormat="1" ht="15" thickTop="1" x14ac:dyDescent="0.2">
      <c r="A18" s="362"/>
      <c r="B18" s="413"/>
      <c r="C18" s="106"/>
      <c r="D18" s="64">
        <f>'Orçamento Total'!K47</f>
        <v>146566.42000000001</v>
      </c>
      <c r="E18" s="7"/>
      <c r="F18" s="72">
        <f t="shared" si="12"/>
        <v>29313.284000000003</v>
      </c>
      <c r="G18" s="72">
        <f t="shared" si="13"/>
        <v>29313.284000000003</v>
      </c>
      <c r="H18" s="72">
        <f t="shared" si="14"/>
        <v>29313.284000000003</v>
      </c>
      <c r="I18" s="72">
        <f t="shared" si="15"/>
        <v>29313.284000000003</v>
      </c>
      <c r="J18" s="416">
        <f t="shared" si="16"/>
        <v>29313.284000000003</v>
      </c>
    </row>
    <row r="19" spans="1:11" s="46" customFormat="1" ht="15" thickBot="1" x14ac:dyDescent="0.25">
      <c r="A19" s="362"/>
      <c r="B19" s="413">
        <v>6</v>
      </c>
      <c r="C19" s="106" t="s">
        <v>33</v>
      </c>
      <c r="D19" s="66">
        <v>1</v>
      </c>
      <c r="E19" s="69" t="s">
        <v>177</v>
      </c>
      <c r="F19" s="67">
        <v>0.2</v>
      </c>
      <c r="G19" s="67">
        <v>0.2</v>
      </c>
      <c r="H19" s="67">
        <v>0.2</v>
      </c>
      <c r="I19" s="67">
        <v>0.2</v>
      </c>
      <c r="J19" s="414">
        <v>0.2</v>
      </c>
      <c r="K19" s="70">
        <f>SUM(E19:J19)</f>
        <v>1</v>
      </c>
    </row>
    <row r="20" spans="1:11" s="59" customFormat="1" ht="15" thickTop="1" x14ac:dyDescent="0.2">
      <c r="A20" s="362"/>
      <c r="B20" s="413"/>
      <c r="C20" s="106"/>
      <c r="D20" s="64" t="e">
        <f>'Orçamento Total'!K51</f>
        <v>#REF!</v>
      </c>
      <c r="E20" s="7"/>
      <c r="F20" s="72" t="e">
        <f t="shared" ref="F20" si="17">F19*$D20</f>
        <v>#REF!</v>
      </c>
      <c r="G20" s="72" t="e">
        <f t="shared" ref="G20" si="18">G19*$D20</f>
        <v>#REF!</v>
      </c>
      <c r="H20" s="72" t="e">
        <f t="shared" ref="H20" si="19">H19*$D20</f>
        <v>#REF!</v>
      </c>
      <c r="I20" s="72" t="e">
        <f t="shared" ref="I20" si="20">I19*$D20</f>
        <v>#REF!</v>
      </c>
      <c r="J20" s="416" t="e">
        <f t="shared" ref="J20" si="21">J19*$D20</f>
        <v>#REF!</v>
      </c>
    </row>
    <row r="21" spans="1:11" s="46" customFormat="1" ht="15" thickBot="1" x14ac:dyDescent="0.25">
      <c r="A21" s="362"/>
      <c r="B21" s="413">
        <v>7</v>
      </c>
      <c r="C21" s="106" t="s">
        <v>37</v>
      </c>
      <c r="D21" s="66">
        <v>1</v>
      </c>
      <c r="E21" s="69" t="s">
        <v>177</v>
      </c>
      <c r="F21" s="67">
        <v>0.2</v>
      </c>
      <c r="G21" s="67">
        <v>0.2</v>
      </c>
      <c r="H21" s="67">
        <v>0.2</v>
      </c>
      <c r="I21" s="67">
        <v>0.2</v>
      </c>
      <c r="J21" s="414">
        <v>0.2</v>
      </c>
      <c r="K21" s="70">
        <f>SUM(E21:J21)</f>
        <v>1</v>
      </c>
    </row>
    <row r="22" spans="1:11" s="59" customFormat="1" ht="15" thickTop="1" x14ac:dyDescent="0.2">
      <c r="A22" s="362"/>
      <c r="B22" s="413"/>
      <c r="C22" s="106"/>
      <c r="D22" s="64" t="e">
        <f>'Orçamento Total'!K54</f>
        <v>#REF!</v>
      </c>
      <c r="E22" s="7"/>
      <c r="F22" s="72" t="e">
        <f t="shared" ref="F22" si="22">F21*$D22</f>
        <v>#REF!</v>
      </c>
      <c r="G22" s="72" t="e">
        <f t="shared" ref="G22" si="23">G21*$D22</f>
        <v>#REF!</v>
      </c>
      <c r="H22" s="72" t="e">
        <f t="shared" ref="H22" si="24">H21*$D22</f>
        <v>#REF!</v>
      </c>
      <c r="I22" s="72" t="e">
        <f t="shared" ref="I22" si="25">I21*$D22</f>
        <v>#REF!</v>
      </c>
      <c r="J22" s="416" t="e">
        <f t="shared" ref="J22" si="26">J21*$D22</f>
        <v>#REF!</v>
      </c>
    </row>
    <row r="23" spans="1:11" s="46" customFormat="1" ht="15" thickBot="1" x14ac:dyDescent="0.25">
      <c r="A23" s="362"/>
      <c r="B23" s="413">
        <v>8</v>
      </c>
      <c r="C23" s="106" t="s">
        <v>38</v>
      </c>
      <c r="D23" s="66">
        <v>1</v>
      </c>
      <c r="E23" s="69" t="s">
        <v>177</v>
      </c>
      <c r="F23" s="67">
        <v>0.2</v>
      </c>
      <c r="G23" s="67">
        <v>0.2</v>
      </c>
      <c r="H23" s="67">
        <v>0.2</v>
      </c>
      <c r="I23" s="67">
        <v>0.2</v>
      </c>
      <c r="J23" s="414">
        <v>0.2</v>
      </c>
      <c r="K23" s="70">
        <f>SUM(E23:J23)</f>
        <v>1</v>
      </c>
    </row>
    <row r="24" spans="1:11" s="59" customFormat="1" ht="15" thickTop="1" x14ac:dyDescent="0.2">
      <c r="A24" s="362"/>
      <c r="B24" s="417"/>
      <c r="C24" s="62"/>
      <c r="D24" s="65" t="e">
        <f>'Orçamento Total'!K57</f>
        <v>#REF!</v>
      </c>
      <c r="E24" s="7"/>
      <c r="F24" s="72" t="e">
        <f t="shared" ref="F24" si="27">F23*$D24</f>
        <v>#REF!</v>
      </c>
      <c r="G24" s="72" t="e">
        <f t="shared" ref="G24" si="28">G23*$D24</f>
        <v>#REF!</v>
      </c>
      <c r="H24" s="72" t="e">
        <f t="shared" ref="H24" si="29">H23*$D24</f>
        <v>#REF!</v>
      </c>
      <c r="I24" s="72" t="e">
        <f t="shared" ref="I24" si="30">I23*$D24</f>
        <v>#REF!</v>
      </c>
      <c r="J24" s="416" t="e">
        <f t="shared" ref="J24" si="31">J23*$D24</f>
        <v>#REF!</v>
      </c>
    </row>
    <row r="25" spans="1:11" s="46" customFormat="1" x14ac:dyDescent="0.2">
      <c r="A25" s="362"/>
      <c r="B25" s="879" t="s">
        <v>70</v>
      </c>
      <c r="C25" s="880"/>
      <c r="D25" s="410"/>
      <c r="E25" s="418" t="e">
        <f>E26/D26</f>
        <v>#REF!</v>
      </c>
      <c r="F25" s="418" t="e">
        <f>F26/$D$26</f>
        <v>#REF!</v>
      </c>
      <c r="G25" s="418" t="e">
        <f t="shared" ref="G25:J25" si="32">G26/$D$26</f>
        <v>#REF!</v>
      </c>
      <c r="H25" s="418" t="e">
        <f t="shared" si="32"/>
        <v>#REF!</v>
      </c>
      <c r="I25" s="418" t="e">
        <f t="shared" si="32"/>
        <v>#REF!</v>
      </c>
      <c r="J25" s="419" t="e">
        <f t="shared" si="32"/>
        <v>#REF!</v>
      </c>
    </row>
    <row r="26" spans="1:11" s="46" customFormat="1" x14ac:dyDescent="0.2">
      <c r="A26" s="362"/>
      <c r="B26" s="879" t="s">
        <v>71</v>
      </c>
      <c r="C26" s="880"/>
      <c r="D26" s="420" t="e">
        <f t="shared" ref="D26:J26" si="33">D10+D12+D14+D16+D20+D22+D24+D18+D8</f>
        <v>#REF!</v>
      </c>
      <c r="E26" s="420" t="e">
        <f t="shared" si="33"/>
        <v>#REF!</v>
      </c>
      <c r="F26" s="420" t="e">
        <f t="shared" si="33"/>
        <v>#REF!</v>
      </c>
      <c r="G26" s="420" t="e">
        <f t="shared" si="33"/>
        <v>#REF!</v>
      </c>
      <c r="H26" s="420" t="e">
        <f t="shared" si="33"/>
        <v>#REF!</v>
      </c>
      <c r="I26" s="420" t="e">
        <f t="shared" si="33"/>
        <v>#REF!</v>
      </c>
      <c r="J26" s="421" t="e">
        <f t="shared" si="33"/>
        <v>#REF!</v>
      </c>
    </row>
    <row r="27" spans="1:11" s="46" customFormat="1" x14ac:dyDescent="0.2">
      <c r="A27" s="362"/>
      <c r="B27" s="879" t="s">
        <v>72</v>
      </c>
      <c r="C27" s="880"/>
      <c r="D27" s="410"/>
      <c r="E27" s="422" t="e">
        <f>E25</f>
        <v>#REF!</v>
      </c>
      <c r="F27" s="422" t="e">
        <f>E27+F25</f>
        <v>#REF!</v>
      </c>
      <c r="G27" s="422" t="e">
        <f t="shared" ref="G27:J27" si="34">F27+G25</f>
        <v>#REF!</v>
      </c>
      <c r="H27" s="422" t="e">
        <f t="shared" si="34"/>
        <v>#REF!</v>
      </c>
      <c r="I27" s="422" t="e">
        <f t="shared" si="34"/>
        <v>#REF!</v>
      </c>
      <c r="J27" s="423" t="e">
        <f t="shared" si="34"/>
        <v>#REF!</v>
      </c>
    </row>
    <row r="28" spans="1:11" s="46" customFormat="1" x14ac:dyDescent="0.2">
      <c r="A28" s="362"/>
      <c r="B28" s="879" t="s">
        <v>73</v>
      </c>
      <c r="C28" s="880"/>
      <c r="D28" s="410"/>
      <c r="E28" s="420" t="e">
        <f>E26</f>
        <v>#REF!</v>
      </c>
      <c r="F28" s="420" t="e">
        <f>F26+E28</f>
        <v>#REF!</v>
      </c>
      <c r="G28" s="420" t="e">
        <f t="shared" ref="G28:J28" si="35">G26+F28</f>
        <v>#REF!</v>
      </c>
      <c r="H28" s="420" t="e">
        <f t="shared" si="35"/>
        <v>#REF!</v>
      </c>
      <c r="I28" s="420" t="e">
        <f t="shared" si="35"/>
        <v>#REF!</v>
      </c>
      <c r="J28" s="421" t="e">
        <f t="shared" si="35"/>
        <v>#REF!</v>
      </c>
    </row>
    <row r="29" spans="1:11" s="46" customFormat="1" x14ac:dyDescent="0.2">
      <c r="A29" s="362"/>
      <c r="B29" s="424"/>
      <c r="C29" s="425"/>
      <c r="D29" s="425"/>
      <c r="E29" s="425"/>
      <c r="F29" s="425"/>
      <c r="G29" s="425"/>
      <c r="H29" s="425"/>
      <c r="I29" s="408"/>
      <c r="J29" s="409"/>
    </row>
    <row r="30" spans="1:11" x14ac:dyDescent="0.2">
      <c r="B30" s="426"/>
      <c r="C30" s="427"/>
      <c r="D30" s="427"/>
      <c r="E30" s="427"/>
      <c r="F30" s="427"/>
      <c r="G30" s="427"/>
      <c r="H30" s="427"/>
      <c r="I30" s="408"/>
      <c r="J30" s="409"/>
    </row>
    <row r="31" spans="1:11" ht="15" thickBot="1" x14ac:dyDescent="0.25">
      <c r="B31" s="881"/>
      <c r="C31" s="882"/>
      <c r="D31" s="882"/>
      <c r="E31" s="882"/>
      <c r="F31" s="882"/>
      <c r="G31" s="882"/>
      <c r="H31" s="882"/>
      <c r="I31" s="428"/>
      <c r="J31" s="429"/>
    </row>
  </sheetData>
  <mergeCells count="11">
    <mergeCell ref="B26:C26"/>
    <mergeCell ref="B27:C27"/>
    <mergeCell ref="B28:C28"/>
    <mergeCell ref="B31:H31"/>
    <mergeCell ref="E3:F3"/>
    <mergeCell ref="G3:H3"/>
    <mergeCell ref="E4:F4"/>
    <mergeCell ref="G4:H4"/>
    <mergeCell ref="B5:H5"/>
    <mergeCell ref="B25:C25"/>
    <mergeCell ref="B2:C4"/>
  </mergeCells>
  <printOptions horizontalCentered="1"/>
  <pageMargins left="0.51181102362204722" right="0.51181102362204722" top="1.0236220472440944" bottom="0.62992125984251968" header="0.31496062992125984" footer="0.11811023622047245"/>
  <pageSetup paperSize="9" scale="71" fitToHeight="0" orientation="landscape" r:id="rId1"/>
  <headerFooter>
    <oddFooter>Página &amp;P de &amp;N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V118"/>
  <sheetViews>
    <sheetView view="pageBreakPreview" topLeftCell="A34" zoomScale="90" zoomScaleNormal="100" zoomScaleSheetLayoutView="90" workbookViewId="0">
      <selection activeCell="L71" sqref="L71"/>
    </sheetView>
  </sheetViews>
  <sheetFormatPr defaultRowHeight="12" x14ac:dyDescent="0.2"/>
  <cols>
    <col min="1" max="1" width="8.75" style="110"/>
    <col min="2" max="2" width="9" style="110"/>
    <col min="3" max="3" width="8" style="110" customWidth="1"/>
    <col min="4" max="12" width="9" style="110"/>
    <col min="13" max="13" width="8.875" style="110" customWidth="1"/>
    <col min="14" max="14" width="9" style="110"/>
    <col min="15" max="15" width="10.75" style="110" customWidth="1"/>
    <col min="16" max="16" width="12.875" style="110" customWidth="1"/>
    <col min="17" max="17" width="9" style="110"/>
    <col min="18" max="18" width="8.625" style="110" bestFit="1" customWidth="1"/>
    <col min="19" max="19" width="10.875" style="110" customWidth="1"/>
    <col min="20" max="20" width="11.375" style="110" customWidth="1"/>
    <col min="21" max="21" width="9" style="110"/>
    <col min="22" max="22" width="8.625" style="110" bestFit="1" customWidth="1"/>
    <col min="23" max="258" width="9" style="110"/>
    <col min="259" max="259" width="8" style="110" customWidth="1"/>
    <col min="260" max="268" width="9" style="110"/>
    <col min="269" max="269" width="8.875" style="110" customWidth="1"/>
    <col min="270" max="270" width="9" style="110"/>
    <col min="271" max="271" width="10.75" style="110" customWidth="1"/>
    <col min="272" max="272" width="12.875" style="110" customWidth="1"/>
    <col min="273" max="273" width="9" style="110"/>
    <col min="274" max="274" width="8.625" style="110" bestFit="1" customWidth="1"/>
    <col min="275" max="275" width="10.875" style="110" customWidth="1"/>
    <col min="276" max="276" width="11.375" style="110" customWidth="1"/>
    <col min="277" max="277" width="9" style="110"/>
    <col min="278" max="278" width="8.625" style="110" bestFit="1" customWidth="1"/>
    <col min="279" max="514" width="9" style="110"/>
    <col min="515" max="515" width="8" style="110" customWidth="1"/>
    <col min="516" max="524" width="9" style="110"/>
    <col min="525" max="525" width="8.875" style="110" customWidth="1"/>
    <col min="526" max="526" width="9" style="110"/>
    <col min="527" max="527" width="10.75" style="110" customWidth="1"/>
    <col min="528" max="528" width="12.875" style="110" customWidth="1"/>
    <col min="529" max="529" width="9" style="110"/>
    <col min="530" max="530" width="8.625" style="110" bestFit="1" customWidth="1"/>
    <col min="531" max="531" width="10.875" style="110" customWidth="1"/>
    <col min="532" max="532" width="11.375" style="110" customWidth="1"/>
    <col min="533" max="533" width="9" style="110"/>
    <col min="534" max="534" width="8.625" style="110" bestFit="1" customWidth="1"/>
    <col min="535" max="770" width="9" style="110"/>
    <col min="771" max="771" width="8" style="110" customWidth="1"/>
    <col min="772" max="780" width="9" style="110"/>
    <col min="781" max="781" width="8.875" style="110" customWidth="1"/>
    <col min="782" max="782" width="9" style="110"/>
    <col min="783" max="783" width="10.75" style="110" customWidth="1"/>
    <col min="784" max="784" width="12.875" style="110" customWidth="1"/>
    <col min="785" max="785" width="9" style="110"/>
    <col min="786" max="786" width="8.625" style="110" bestFit="1" customWidth="1"/>
    <col min="787" max="787" width="10.875" style="110" customWidth="1"/>
    <col min="788" max="788" width="11.375" style="110" customWidth="1"/>
    <col min="789" max="789" width="9" style="110"/>
    <col min="790" max="790" width="8.625" style="110" bestFit="1" customWidth="1"/>
    <col min="791" max="1026" width="9" style="110"/>
    <col min="1027" max="1027" width="8" style="110" customWidth="1"/>
    <col min="1028" max="1036" width="9" style="110"/>
    <col min="1037" max="1037" width="8.875" style="110" customWidth="1"/>
    <col min="1038" max="1038" width="9" style="110"/>
    <col min="1039" max="1039" width="10.75" style="110" customWidth="1"/>
    <col min="1040" max="1040" width="12.875" style="110" customWidth="1"/>
    <col min="1041" max="1041" width="9" style="110"/>
    <col min="1042" max="1042" width="8.625" style="110" bestFit="1" customWidth="1"/>
    <col min="1043" max="1043" width="10.875" style="110" customWidth="1"/>
    <col min="1044" max="1044" width="11.375" style="110" customWidth="1"/>
    <col min="1045" max="1045" width="9" style="110"/>
    <col min="1046" max="1046" width="8.625" style="110" bestFit="1" customWidth="1"/>
    <col min="1047" max="1282" width="9" style="110"/>
    <col min="1283" max="1283" width="8" style="110" customWidth="1"/>
    <col min="1284" max="1292" width="9" style="110"/>
    <col min="1293" max="1293" width="8.875" style="110" customWidth="1"/>
    <col min="1294" max="1294" width="9" style="110"/>
    <col min="1295" max="1295" width="10.75" style="110" customWidth="1"/>
    <col min="1296" max="1296" width="12.875" style="110" customWidth="1"/>
    <col min="1297" max="1297" width="9" style="110"/>
    <col min="1298" max="1298" width="8.625" style="110" bestFit="1" customWidth="1"/>
    <col min="1299" max="1299" width="10.875" style="110" customWidth="1"/>
    <col min="1300" max="1300" width="11.375" style="110" customWidth="1"/>
    <col min="1301" max="1301" width="9" style="110"/>
    <col min="1302" max="1302" width="8.625" style="110" bestFit="1" customWidth="1"/>
    <col min="1303" max="1538" width="9" style="110"/>
    <col min="1539" max="1539" width="8" style="110" customWidth="1"/>
    <col min="1540" max="1548" width="9" style="110"/>
    <col min="1549" max="1549" width="8.875" style="110" customWidth="1"/>
    <col min="1550" max="1550" width="9" style="110"/>
    <col min="1551" max="1551" width="10.75" style="110" customWidth="1"/>
    <col min="1552" max="1552" width="12.875" style="110" customWidth="1"/>
    <col min="1553" max="1553" width="9" style="110"/>
    <col min="1554" max="1554" width="8.625" style="110" bestFit="1" customWidth="1"/>
    <col min="1555" max="1555" width="10.875" style="110" customWidth="1"/>
    <col min="1556" max="1556" width="11.375" style="110" customWidth="1"/>
    <col min="1557" max="1557" width="9" style="110"/>
    <col min="1558" max="1558" width="8.625" style="110" bestFit="1" customWidth="1"/>
    <col min="1559" max="1794" width="9" style="110"/>
    <col min="1795" max="1795" width="8" style="110" customWidth="1"/>
    <col min="1796" max="1804" width="9" style="110"/>
    <col min="1805" max="1805" width="8.875" style="110" customWidth="1"/>
    <col min="1806" max="1806" width="9" style="110"/>
    <col min="1807" max="1807" width="10.75" style="110" customWidth="1"/>
    <col min="1808" max="1808" width="12.875" style="110" customWidth="1"/>
    <col min="1809" max="1809" width="9" style="110"/>
    <col min="1810" max="1810" width="8.625" style="110" bestFit="1" customWidth="1"/>
    <col min="1811" max="1811" width="10.875" style="110" customWidth="1"/>
    <col min="1812" max="1812" width="11.375" style="110" customWidth="1"/>
    <col min="1813" max="1813" width="9" style="110"/>
    <col min="1814" max="1814" width="8.625" style="110" bestFit="1" customWidth="1"/>
    <col min="1815" max="2050" width="9" style="110"/>
    <col min="2051" max="2051" width="8" style="110" customWidth="1"/>
    <col min="2052" max="2060" width="9" style="110"/>
    <col min="2061" max="2061" width="8.875" style="110" customWidth="1"/>
    <col min="2062" max="2062" width="9" style="110"/>
    <col min="2063" max="2063" width="10.75" style="110" customWidth="1"/>
    <col min="2064" max="2064" width="12.875" style="110" customWidth="1"/>
    <col min="2065" max="2065" width="9" style="110"/>
    <col min="2066" max="2066" width="8.625" style="110" bestFit="1" customWidth="1"/>
    <col min="2067" max="2067" width="10.875" style="110" customWidth="1"/>
    <col min="2068" max="2068" width="11.375" style="110" customWidth="1"/>
    <col min="2069" max="2069" width="9" style="110"/>
    <col min="2070" max="2070" width="8.625" style="110" bestFit="1" customWidth="1"/>
    <col min="2071" max="2306" width="9" style="110"/>
    <col min="2307" max="2307" width="8" style="110" customWidth="1"/>
    <col min="2308" max="2316" width="9" style="110"/>
    <col min="2317" max="2317" width="8.875" style="110" customWidth="1"/>
    <col min="2318" max="2318" width="9" style="110"/>
    <col min="2319" max="2319" width="10.75" style="110" customWidth="1"/>
    <col min="2320" max="2320" width="12.875" style="110" customWidth="1"/>
    <col min="2321" max="2321" width="9" style="110"/>
    <col min="2322" max="2322" width="8.625" style="110" bestFit="1" customWidth="1"/>
    <col min="2323" max="2323" width="10.875" style="110" customWidth="1"/>
    <col min="2324" max="2324" width="11.375" style="110" customWidth="1"/>
    <col min="2325" max="2325" width="9" style="110"/>
    <col min="2326" max="2326" width="8.625" style="110" bestFit="1" customWidth="1"/>
    <col min="2327" max="2562" width="9" style="110"/>
    <col min="2563" max="2563" width="8" style="110" customWidth="1"/>
    <col min="2564" max="2572" width="9" style="110"/>
    <col min="2573" max="2573" width="8.875" style="110" customWidth="1"/>
    <col min="2574" max="2574" width="9" style="110"/>
    <col min="2575" max="2575" width="10.75" style="110" customWidth="1"/>
    <col min="2576" max="2576" width="12.875" style="110" customWidth="1"/>
    <col min="2577" max="2577" width="9" style="110"/>
    <col min="2578" max="2578" width="8.625" style="110" bestFit="1" customWidth="1"/>
    <col min="2579" max="2579" width="10.875" style="110" customWidth="1"/>
    <col min="2580" max="2580" width="11.375" style="110" customWidth="1"/>
    <col min="2581" max="2581" width="9" style="110"/>
    <col min="2582" max="2582" width="8.625" style="110" bestFit="1" customWidth="1"/>
    <col min="2583" max="2818" width="9" style="110"/>
    <col min="2819" max="2819" width="8" style="110" customWidth="1"/>
    <col min="2820" max="2828" width="9" style="110"/>
    <col min="2829" max="2829" width="8.875" style="110" customWidth="1"/>
    <col min="2830" max="2830" width="9" style="110"/>
    <col min="2831" max="2831" width="10.75" style="110" customWidth="1"/>
    <col min="2832" max="2832" width="12.875" style="110" customWidth="1"/>
    <col min="2833" max="2833" width="9" style="110"/>
    <col min="2834" max="2834" width="8.625" style="110" bestFit="1" customWidth="1"/>
    <col min="2835" max="2835" width="10.875" style="110" customWidth="1"/>
    <col min="2836" max="2836" width="11.375" style="110" customWidth="1"/>
    <col min="2837" max="2837" width="9" style="110"/>
    <col min="2838" max="2838" width="8.625" style="110" bestFit="1" customWidth="1"/>
    <col min="2839" max="3074" width="9" style="110"/>
    <col min="3075" max="3075" width="8" style="110" customWidth="1"/>
    <col min="3076" max="3084" width="9" style="110"/>
    <col min="3085" max="3085" width="8.875" style="110" customWidth="1"/>
    <col min="3086" max="3086" width="9" style="110"/>
    <col min="3087" max="3087" width="10.75" style="110" customWidth="1"/>
    <col min="3088" max="3088" width="12.875" style="110" customWidth="1"/>
    <col min="3089" max="3089" width="9" style="110"/>
    <col min="3090" max="3090" width="8.625" style="110" bestFit="1" customWidth="1"/>
    <col min="3091" max="3091" width="10.875" style="110" customWidth="1"/>
    <col min="3092" max="3092" width="11.375" style="110" customWidth="1"/>
    <col min="3093" max="3093" width="9" style="110"/>
    <col min="3094" max="3094" width="8.625" style="110" bestFit="1" customWidth="1"/>
    <col min="3095" max="3330" width="9" style="110"/>
    <col min="3331" max="3331" width="8" style="110" customWidth="1"/>
    <col min="3332" max="3340" width="9" style="110"/>
    <col min="3341" max="3341" width="8.875" style="110" customWidth="1"/>
    <col min="3342" max="3342" width="9" style="110"/>
    <col min="3343" max="3343" width="10.75" style="110" customWidth="1"/>
    <col min="3344" max="3344" width="12.875" style="110" customWidth="1"/>
    <col min="3345" max="3345" width="9" style="110"/>
    <col min="3346" max="3346" width="8.625" style="110" bestFit="1" customWidth="1"/>
    <col min="3347" max="3347" width="10.875" style="110" customWidth="1"/>
    <col min="3348" max="3348" width="11.375" style="110" customWidth="1"/>
    <col min="3349" max="3349" width="9" style="110"/>
    <col min="3350" max="3350" width="8.625" style="110" bestFit="1" customWidth="1"/>
    <col min="3351" max="3586" width="9" style="110"/>
    <col min="3587" max="3587" width="8" style="110" customWidth="1"/>
    <col min="3588" max="3596" width="9" style="110"/>
    <col min="3597" max="3597" width="8.875" style="110" customWidth="1"/>
    <col min="3598" max="3598" width="9" style="110"/>
    <col min="3599" max="3599" width="10.75" style="110" customWidth="1"/>
    <col min="3600" max="3600" width="12.875" style="110" customWidth="1"/>
    <col min="3601" max="3601" width="9" style="110"/>
    <col min="3602" max="3602" width="8.625" style="110" bestFit="1" customWidth="1"/>
    <col min="3603" max="3603" width="10.875" style="110" customWidth="1"/>
    <col min="3604" max="3604" width="11.375" style="110" customWidth="1"/>
    <col min="3605" max="3605" width="9" style="110"/>
    <col min="3606" max="3606" width="8.625" style="110" bestFit="1" customWidth="1"/>
    <col min="3607" max="3842" width="9" style="110"/>
    <col min="3843" max="3843" width="8" style="110" customWidth="1"/>
    <col min="3844" max="3852" width="9" style="110"/>
    <col min="3853" max="3853" width="8.875" style="110" customWidth="1"/>
    <col min="3854" max="3854" width="9" style="110"/>
    <col min="3855" max="3855" width="10.75" style="110" customWidth="1"/>
    <col min="3856" max="3856" width="12.875" style="110" customWidth="1"/>
    <col min="3857" max="3857" width="9" style="110"/>
    <col min="3858" max="3858" width="8.625" style="110" bestFit="1" customWidth="1"/>
    <col min="3859" max="3859" width="10.875" style="110" customWidth="1"/>
    <col min="3860" max="3860" width="11.375" style="110" customWidth="1"/>
    <col min="3861" max="3861" width="9" style="110"/>
    <col min="3862" max="3862" width="8.625" style="110" bestFit="1" customWidth="1"/>
    <col min="3863" max="4098" width="9" style="110"/>
    <col min="4099" max="4099" width="8" style="110" customWidth="1"/>
    <col min="4100" max="4108" width="9" style="110"/>
    <col min="4109" max="4109" width="8.875" style="110" customWidth="1"/>
    <col min="4110" max="4110" width="9" style="110"/>
    <col min="4111" max="4111" width="10.75" style="110" customWidth="1"/>
    <col min="4112" max="4112" width="12.875" style="110" customWidth="1"/>
    <col min="4113" max="4113" width="9" style="110"/>
    <col min="4114" max="4114" width="8.625" style="110" bestFit="1" customWidth="1"/>
    <col min="4115" max="4115" width="10.875" style="110" customWidth="1"/>
    <col min="4116" max="4116" width="11.375" style="110" customWidth="1"/>
    <col min="4117" max="4117" width="9" style="110"/>
    <col min="4118" max="4118" width="8.625" style="110" bestFit="1" customWidth="1"/>
    <col min="4119" max="4354" width="9" style="110"/>
    <col min="4355" max="4355" width="8" style="110" customWidth="1"/>
    <col min="4356" max="4364" width="9" style="110"/>
    <col min="4365" max="4365" width="8.875" style="110" customWidth="1"/>
    <col min="4366" max="4366" width="9" style="110"/>
    <col min="4367" max="4367" width="10.75" style="110" customWidth="1"/>
    <col min="4368" max="4368" width="12.875" style="110" customWidth="1"/>
    <col min="4369" max="4369" width="9" style="110"/>
    <col min="4370" max="4370" width="8.625" style="110" bestFit="1" customWidth="1"/>
    <col min="4371" max="4371" width="10.875" style="110" customWidth="1"/>
    <col min="4372" max="4372" width="11.375" style="110" customWidth="1"/>
    <col min="4373" max="4373" width="9" style="110"/>
    <col min="4374" max="4374" width="8.625" style="110" bestFit="1" customWidth="1"/>
    <col min="4375" max="4610" width="9" style="110"/>
    <col min="4611" max="4611" width="8" style="110" customWidth="1"/>
    <col min="4612" max="4620" width="9" style="110"/>
    <col min="4621" max="4621" width="8.875" style="110" customWidth="1"/>
    <col min="4622" max="4622" width="9" style="110"/>
    <col min="4623" max="4623" width="10.75" style="110" customWidth="1"/>
    <col min="4624" max="4624" width="12.875" style="110" customWidth="1"/>
    <col min="4625" max="4625" width="9" style="110"/>
    <col min="4626" max="4626" width="8.625" style="110" bestFit="1" customWidth="1"/>
    <col min="4627" max="4627" width="10.875" style="110" customWidth="1"/>
    <col min="4628" max="4628" width="11.375" style="110" customWidth="1"/>
    <col min="4629" max="4629" width="9" style="110"/>
    <col min="4630" max="4630" width="8.625" style="110" bestFit="1" customWidth="1"/>
    <col min="4631" max="4866" width="9" style="110"/>
    <col min="4867" max="4867" width="8" style="110" customWidth="1"/>
    <col min="4868" max="4876" width="9" style="110"/>
    <col min="4877" max="4877" width="8.875" style="110" customWidth="1"/>
    <col min="4878" max="4878" width="9" style="110"/>
    <col min="4879" max="4879" width="10.75" style="110" customWidth="1"/>
    <col min="4880" max="4880" width="12.875" style="110" customWidth="1"/>
    <col min="4881" max="4881" width="9" style="110"/>
    <col min="4882" max="4882" width="8.625" style="110" bestFit="1" customWidth="1"/>
    <col min="4883" max="4883" width="10.875" style="110" customWidth="1"/>
    <col min="4884" max="4884" width="11.375" style="110" customWidth="1"/>
    <col min="4885" max="4885" width="9" style="110"/>
    <col min="4886" max="4886" width="8.625" style="110" bestFit="1" customWidth="1"/>
    <col min="4887" max="5122" width="9" style="110"/>
    <col min="5123" max="5123" width="8" style="110" customWidth="1"/>
    <col min="5124" max="5132" width="9" style="110"/>
    <col min="5133" max="5133" width="8.875" style="110" customWidth="1"/>
    <col min="5134" max="5134" width="9" style="110"/>
    <col min="5135" max="5135" width="10.75" style="110" customWidth="1"/>
    <col min="5136" max="5136" width="12.875" style="110" customWidth="1"/>
    <col min="5137" max="5137" width="9" style="110"/>
    <col min="5138" max="5138" width="8.625" style="110" bestFit="1" customWidth="1"/>
    <col min="5139" max="5139" width="10.875" style="110" customWidth="1"/>
    <col min="5140" max="5140" width="11.375" style="110" customWidth="1"/>
    <col min="5141" max="5141" width="9" style="110"/>
    <col min="5142" max="5142" width="8.625" style="110" bestFit="1" customWidth="1"/>
    <col min="5143" max="5378" width="9" style="110"/>
    <col min="5379" max="5379" width="8" style="110" customWidth="1"/>
    <col min="5380" max="5388" width="9" style="110"/>
    <col min="5389" max="5389" width="8.875" style="110" customWidth="1"/>
    <col min="5390" max="5390" width="9" style="110"/>
    <col min="5391" max="5391" width="10.75" style="110" customWidth="1"/>
    <col min="5392" max="5392" width="12.875" style="110" customWidth="1"/>
    <col min="5393" max="5393" width="9" style="110"/>
    <col min="5394" max="5394" width="8.625" style="110" bestFit="1" customWidth="1"/>
    <col min="5395" max="5395" width="10.875" style="110" customWidth="1"/>
    <col min="5396" max="5396" width="11.375" style="110" customWidth="1"/>
    <col min="5397" max="5397" width="9" style="110"/>
    <col min="5398" max="5398" width="8.625" style="110" bestFit="1" customWidth="1"/>
    <col min="5399" max="5634" width="9" style="110"/>
    <col min="5635" max="5635" width="8" style="110" customWidth="1"/>
    <col min="5636" max="5644" width="9" style="110"/>
    <col min="5645" max="5645" width="8.875" style="110" customWidth="1"/>
    <col min="5646" max="5646" width="9" style="110"/>
    <col min="5647" max="5647" width="10.75" style="110" customWidth="1"/>
    <col min="5648" max="5648" width="12.875" style="110" customWidth="1"/>
    <col min="5649" max="5649" width="9" style="110"/>
    <col min="5650" max="5650" width="8.625" style="110" bestFit="1" customWidth="1"/>
    <col min="5651" max="5651" width="10.875" style="110" customWidth="1"/>
    <col min="5652" max="5652" width="11.375" style="110" customWidth="1"/>
    <col min="5653" max="5653" width="9" style="110"/>
    <col min="5654" max="5654" width="8.625" style="110" bestFit="1" customWidth="1"/>
    <col min="5655" max="5890" width="9" style="110"/>
    <col min="5891" max="5891" width="8" style="110" customWidth="1"/>
    <col min="5892" max="5900" width="9" style="110"/>
    <col min="5901" max="5901" width="8.875" style="110" customWidth="1"/>
    <col min="5902" max="5902" width="9" style="110"/>
    <col min="5903" max="5903" width="10.75" style="110" customWidth="1"/>
    <col min="5904" max="5904" width="12.875" style="110" customWidth="1"/>
    <col min="5905" max="5905" width="9" style="110"/>
    <col min="5906" max="5906" width="8.625" style="110" bestFit="1" customWidth="1"/>
    <col min="5907" max="5907" width="10.875" style="110" customWidth="1"/>
    <col min="5908" max="5908" width="11.375" style="110" customWidth="1"/>
    <col min="5909" max="5909" width="9" style="110"/>
    <col min="5910" max="5910" width="8.625" style="110" bestFit="1" customWidth="1"/>
    <col min="5911" max="6146" width="9" style="110"/>
    <col min="6147" max="6147" width="8" style="110" customWidth="1"/>
    <col min="6148" max="6156" width="9" style="110"/>
    <col min="6157" max="6157" width="8.875" style="110" customWidth="1"/>
    <col min="6158" max="6158" width="9" style="110"/>
    <col min="6159" max="6159" width="10.75" style="110" customWidth="1"/>
    <col min="6160" max="6160" width="12.875" style="110" customWidth="1"/>
    <col min="6161" max="6161" width="9" style="110"/>
    <col min="6162" max="6162" width="8.625" style="110" bestFit="1" customWidth="1"/>
    <col min="6163" max="6163" width="10.875" style="110" customWidth="1"/>
    <col min="6164" max="6164" width="11.375" style="110" customWidth="1"/>
    <col min="6165" max="6165" width="9" style="110"/>
    <col min="6166" max="6166" width="8.625" style="110" bestFit="1" customWidth="1"/>
    <col min="6167" max="6402" width="9" style="110"/>
    <col min="6403" max="6403" width="8" style="110" customWidth="1"/>
    <col min="6404" max="6412" width="9" style="110"/>
    <col min="6413" max="6413" width="8.875" style="110" customWidth="1"/>
    <col min="6414" max="6414" width="9" style="110"/>
    <col min="6415" max="6415" width="10.75" style="110" customWidth="1"/>
    <col min="6416" max="6416" width="12.875" style="110" customWidth="1"/>
    <col min="6417" max="6417" width="9" style="110"/>
    <col min="6418" max="6418" width="8.625" style="110" bestFit="1" customWidth="1"/>
    <col min="6419" max="6419" width="10.875" style="110" customWidth="1"/>
    <col min="6420" max="6420" width="11.375" style="110" customWidth="1"/>
    <col min="6421" max="6421" width="9" style="110"/>
    <col min="6422" max="6422" width="8.625" style="110" bestFit="1" customWidth="1"/>
    <col min="6423" max="6658" width="9" style="110"/>
    <col min="6659" max="6659" width="8" style="110" customWidth="1"/>
    <col min="6660" max="6668" width="9" style="110"/>
    <col min="6669" max="6669" width="8.875" style="110" customWidth="1"/>
    <col min="6670" max="6670" width="9" style="110"/>
    <col min="6671" max="6671" width="10.75" style="110" customWidth="1"/>
    <col min="6672" max="6672" width="12.875" style="110" customWidth="1"/>
    <col min="6673" max="6673" width="9" style="110"/>
    <col min="6674" max="6674" width="8.625" style="110" bestFit="1" customWidth="1"/>
    <col min="6675" max="6675" width="10.875" style="110" customWidth="1"/>
    <col min="6676" max="6676" width="11.375" style="110" customWidth="1"/>
    <col min="6677" max="6677" width="9" style="110"/>
    <col min="6678" max="6678" width="8.625" style="110" bestFit="1" customWidth="1"/>
    <col min="6679" max="6914" width="9" style="110"/>
    <col min="6915" max="6915" width="8" style="110" customWidth="1"/>
    <col min="6916" max="6924" width="9" style="110"/>
    <col min="6925" max="6925" width="8.875" style="110" customWidth="1"/>
    <col min="6926" max="6926" width="9" style="110"/>
    <col min="6927" max="6927" width="10.75" style="110" customWidth="1"/>
    <col min="6928" max="6928" width="12.875" style="110" customWidth="1"/>
    <col min="6929" max="6929" width="9" style="110"/>
    <col min="6930" max="6930" width="8.625" style="110" bestFit="1" customWidth="1"/>
    <col min="6931" max="6931" width="10.875" style="110" customWidth="1"/>
    <col min="6932" max="6932" width="11.375" style="110" customWidth="1"/>
    <col min="6933" max="6933" width="9" style="110"/>
    <col min="6934" max="6934" width="8.625" style="110" bestFit="1" customWidth="1"/>
    <col min="6935" max="7170" width="9" style="110"/>
    <col min="7171" max="7171" width="8" style="110" customWidth="1"/>
    <col min="7172" max="7180" width="9" style="110"/>
    <col min="7181" max="7181" width="8.875" style="110" customWidth="1"/>
    <col min="7182" max="7182" width="9" style="110"/>
    <col min="7183" max="7183" width="10.75" style="110" customWidth="1"/>
    <col min="7184" max="7184" width="12.875" style="110" customWidth="1"/>
    <col min="7185" max="7185" width="9" style="110"/>
    <col min="7186" max="7186" width="8.625" style="110" bestFit="1" customWidth="1"/>
    <col min="7187" max="7187" width="10.875" style="110" customWidth="1"/>
    <col min="7188" max="7188" width="11.375" style="110" customWidth="1"/>
    <col min="7189" max="7189" width="9" style="110"/>
    <col min="7190" max="7190" width="8.625" style="110" bestFit="1" customWidth="1"/>
    <col min="7191" max="7426" width="9" style="110"/>
    <col min="7427" max="7427" width="8" style="110" customWidth="1"/>
    <col min="7428" max="7436" width="9" style="110"/>
    <col min="7437" max="7437" width="8.875" style="110" customWidth="1"/>
    <col min="7438" max="7438" width="9" style="110"/>
    <col min="7439" max="7439" width="10.75" style="110" customWidth="1"/>
    <col min="7440" max="7440" width="12.875" style="110" customWidth="1"/>
    <col min="7441" max="7441" width="9" style="110"/>
    <col min="7442" max="7442" width="8.625" style="110" bestFit="1" customWidth="1"/>
    <col min="7443" max="7443" width="10.875" style="110" customWidth="1"/>
    <col min="7444" max="7444" width="11.375" style="110" customWidth="1"/>
    <col min="7445" max="7445" width="9" style="110"/>
    <col min="7446" max="7446" width="8.625" style="110" bestFit="1" customWidth="1"/>
    <col min="7447" max="7682" width="9" style="110"/>
    <col min="7683" max="7683" width="8" style="110" customWidth="1"/>
    <col min="7684" max="7692" width="9" style="110"/>
    <col min="7693" max="7693" width="8.875" style="110" customWidth="1"/>
    <col min="7694" max="7694" width="9" style="110"/>
    <col min="7695" max="7695" width="10.75" style="110" customWidth="1"/>
    <col min="7696" max="7696" width="12.875" style="110" customWidth="1"/>
    <col min="7697" max="7697" width="9" style="110"/>
    <col min="7698" max="7698" width="8.625" style="110" bestFit="1" customWidth="1"/>
    <col min="7699" max="7699" width="10.875" style="110" customWidth="1"/>
    <col min="7700" max="7700" width="11.375" style="110" customWidth="1"/>
    <col min="7701" max="7701" width="9" style="110"/>
    <col min="7702" max="7702" width="8.625" style="110" bestFit="1" customWidth="1"/>
    <col min="7703" max="7938" width="9" style="110"/>
    <col min="7939" max="7939" width="8" style="110" customWidth="1"/>
    <col min="7940" max="7948" width="9" style="110"/>
    <col min="7949" max="7949" width="8.875" style="110" customWidth="1"/>
    <col min="7950" max="7950" width="9" style="110"/>
    <col min="7951" max="7951" width="10.75" style="110" customWidth="1"/>
    <col min="7952" max="7952" width="12.875" style="110" customWidth="1"/>
    <col min="7953" max="7953" width="9" style="110"/>
    <col min="7954" max="7954" width="8.625" style="110" bestFit="1" customWidth="1"/>
    <col min="7955" max="7955" width="10.875" style="110" customWidth="1"/>
    <col min="7956" max="7956" width="11.375" style="110" customWidth="1"/>
    <col min="7957" max="7957" width="9" style="110"/>
    <col min="7958" max="7958" width="8.625" style="110" bestFit="1" customWidth="1"/>
    <col min="7959" max="8194" width="9" style="110"/>
    <col min="8195" max="8195" width="8" style="110" customWidth="1"/>
    <col min="8196" max="8204" width="9" style="110"/>
    <col min="8205" max="8205" width="8.875" style="110" customWidth="1"/>
    <col min="8206" max="8206" width="9" style="110"/>
    <col min="8207" max="8207" width="10.75" style="110" customWidth="1"/>
    <col min="8208" max="8208" width="12.875" style="110" customWidth="1"/>
    <col min="8209" max="8209" width="9" style="110"/>
    <col min="8210" max="8210" width="8.625" style="110" bestFit="1" customWidth="1"/>
    <col min="8211" max="8211" width="10.875" style="110" customWidth="1"/>
    <col min="8212" max="8212" width="11.375" style="110" customWidth="1"/>
    <col min="8213" max="8213" width="9" style="110"/>
    <col min="8214" max="8214" width="8.625" style="110" bestFit="1" customWidth="1"/>
    <col min="8215" max="8450" width="9" style="110"/>
    <col min="8451" max="8451" width="8" style="110" customWidth="1"/>
    <col min="8452" max="8460" width="9" style="110"/>
    <col min="8461" max="8461" width="8.875" style="110" customWidth="1"/>
    <col min="8462" max="8462" width="9" style="110"/>
    <col min="8463" max="8463" width="10.75" style="110" customWidth="1"/>
    <col min="8464" max="8464" width="12.875" style="110" customWidth="1"/>
    <col min="8465" max="8465" width="9" style="110"/>
    <col min="8466" max="8466" width="8.625" style="110" bestFit="1" customWidth="1"/>
    <col min="8467" max="8467" width="10.875" style="110" customWidth="1"/>
    <col min="8468" max="8468" width="11.375" style="110" customWidth="1"/>
    <col min="8469" max="8469" width="9" style="110"/>
    <col min="8470" max="8470" width="8.625" style="110" bestFit="1" customWidth="1"/>
    <col min="8471" max="8706" width="9" style="110"/>
    <col min="8707" max="8707" width="8" style="110" customWidth="1"/>
    <col min="8708" max="8716" width="9" style="110"/>
    <col min="8717" max="8717" width="8.875" style="110" customWidth="1"/>
    <col min="8718" max="8718" width="9" style="110"/>
    <col min="8719" max="8719" width="10.75" style="110" customWidth="1"/>
    <col min="8720" max="8720" width="12.875" style="110" customWidth="1"/>
    <col min="8721" max="8721" width="9" style="110"/>
    <col min="8722" max="8722" width="8.625" style="110" bestFit="1" customWidth="1"/>
    <col min="8723" max="8723" width="10.875" style="110" customWidth="1"/>
    <col min="8724" max="8724" width="11.375" style="110" customWidth="1"/>
    <col min="8725" max="8725" width="9" style="110"/>
    <col min="8726" max="8726" width="8.625" style="110" bestFit="1" customWidth="1"/>
    <col min="8727" max="8962" width="9" style="110"/>
    <col min="8963" max="8963" width="8" style="110" customWidth="1"/>
    <col min="8964" max="8972" width="9" style="110"/>
    <col min="8973" max="8973" width="8.875" style="110" customWidth="1"/>
    <col min="8974" max="8974" width="9" style="110"/>
    <col min="8975" max="8975" width="10.75" style="110" customWidth="1"/>
    <col min="8976" max="8976" width="12.875" style="110" customWidth="1"/>
    <col min="8977" max="8977" width="9" style="110"/>
    <col min="8978" max="8978" width="8.625" style="110" bestFit="1" customWidth="1"/>
    <col min="8979" max="8979" width="10.875" style="110" customWidth="1"/>
    <col min="8980" max="8980" width="11.375" style="110" customWidth="1"/>
    <col min="8981" max="8981" width="9" style="110"/>
    <col min="8982" max="8982" width="8.625" style="110" bestFit="1" customWidth="1"/>
    <col min="8983" max="9218" width="9" style="110"/>
    <col min="9219" max="9219" width="8" style="110" customWidth="1"/>
    <col min="9220" max="9228" width="9" style="110"/>
    <col min="9229" max="9229" width="8.875" style="110" customWidth="1"/>
    <col min="9230" max="9230" width="9" style="110"/>
    <col min="9231" max="9231" width="10.75" style="110" customWidth="1"/>
    <col min="9232" max="9232" width="12.875" style="110" customWidth="1"/>
    <col min="9233" max="9233" width="9" style="110"/>
    <col min="9234" max="9234" width="8.625" style="110" bestFit="1" customWidth="1"/>
    <col min="9235" max="9235" width="10.875" style="110" customWidth="1"/>
    <col min="9236" max="9236" width="11.375" style="110" customWidth="1"/>
    <col min="9237" max="9237" width="9" style="110"/>
    <col min="9238" max="9238" width="8.625" style="110" bestFit="1" customWidth="1"/>
    <col min="9239" max="9474" width="9" style="110"/>
    <col min="9475" max="9475" width="8" style="110" customWidth="1"/>
    <col min="9476" max="9484" width="9" style="110"/>
    <col min="9485" max="9485" width="8.875" style="110" customWidth="1"/>
    <col min="9486" max="9486" width="9" style="110"/>
    <col min="9487" max="9487" width="10.75" style="110" customWidth="1"/>
    <col min="9488" max="9488" width="12.875" style="110" customWidth="1"/>
    <col min="9489" max="9489" width="9" style="110"/>
    <col min="9490" max="9490" width="8.625" style="110" bestFit="1" customWidth="1"/>
    <col min="9491" max="9491" width="10.875" style="110" customWidth="1"/>
    <col min="9492" max="9492" width="11.375" style="110" customWidth="1"/>
    <col min="9493" max="9493" width="9" style="110"/>
    <col min="9494" max="9494" width="8.625" style="110" bestFit="1" customWidth="1"/>
    <col min="9495" max="9730" width="9" style="110"/>
    <col min="9731" max="9731" width="8" style="110" customWidth="1"/>
    <col min="9732" max="9740" width="9" style="110"/>
    <col min="9741" max="9741" width="8.875" style="110" customWidth="1"/>
    <col min="9742" max="9742" width="9" style="110"/>
    <col min="9743" max="9743" width="10.75" style="110" customWidth="1"/>
    <col min="9744" max="9744" width="12.875" style="110" customWidth="1"/>
    <col min="9745" max="9745" width="9" style="110"/>
    <col min="9746" max="9746" width="8.625" style="110" bestFit="1" customWidth="1"/>
    <col min="9747" max="9747" width="10.875" style="110" customWidth="1"/>
    <col min="9748" max="9748" width="11.375" style="110" customWidth="1"/>
    <col min="9749" max="9749" width="9" style="110"/>
    <col min="9750" max="9750" width="8.625" style="110" bestFit="1" customWidth="1"/>
    <col min="9751" max="9986" width="9" style="110"/>
    <col min="9987" max="9987" width="8" style="110" customWidth="1"/>
    <col min="9988" max="9996" width="9" style="110"/>
    <col min="9997" max="9997" width="8.875" style="110" customWidth="1"/>
    <col min="9998" max="9998" width="9" style="110"/>
    <col min="9999" max="9999" width="10.75" style="110" customWidth="1"/>
    <col min="10000" max="10000" width="12.875" style="110" customWidth="1"/>
    <col min="10001" max="10001" width="9" style="110"/>
    <col min="10002" max="10002" width="8.625" style="110" bestFit="1" customWidth="1"/>
    <col min="10003" max="10003" width="10.875" style="110" customWidth="1"/>
    <col min="10004" max="10004" width="11.375" style="110" customWidth="1"/>
    <col min="10005" max="10005" width="9" style="110"/>
    <col min="10006" max="10006" width="8.625" style="110" bestFit="1" customWidth="1"/>
    <col min="10007" max="10242" width="9" style="110"/>
    <col min="10243" max="10243" width="8" style="110" customWidth="1"/>
    <col min="10244" max="10252" width="9" style="110"/>
    <col min="10253" max="10253" width="8.875" style="110" customWidth="1"/>
    <col min="10254" max="10254" width="9" style="110"/>
    <col min="10255" max="10255" width="10.75" style="110" customWidth="1"/>
    <col min="10256" max="10256" width="12.875" style="110" customWidth="1"/>
    <col min="10257" max="10257" width="9" style="110"/>
    <col min="10258" max="10258" width="8.625" style="110" bestFit="1" customWidth="1"/>
    <col min="10259" max="10259" width="10.875" style="110" customWidth="1"/>
    <col min="10260" max="10260" width="11.375" style="110" customWidth="1"/>
    <col min="10261" max="10261" width="9" style="110"/>
    <col min="10262" max="10262" width="8.625" style="110" bestFit="1" customWidth="1"/>
    <col min="10263" max="10498" width="9" style="110"/>
    <col min="10499" max="10499" width="8" style="110" customWidth="1"/>
    <col min="10500" max="10508" width="9" style="110"/>
    <col min="10509" max="10509" width="8.875" style="110" customWidth="1"/>
    <col min="10510" max="10510" width="9" style="110"/>
    <col min="10511" max="10511" width="10.75" style="110" customWidth="1"/>
    <col min="10512" max="10512" width="12.875" style="110" customWidth="1"/>
    <col min="10513" max="10513" width="9" style="110"/>
    <col min="10514" max="10514" width="8.625" style="110" bestFit="1" customWidth="1"/>
    <col min="10515" max="10515" width="10.875" style="110" customWidth="1"/>
    <col min="10516" max="10516" width="11.375" style="110" customWidth="1"/>
    <col min="10517" max="10517" width="9" style="110"/>
    <col min="10518" max="10518" width="8.625" style="110" bestFit="1" customWidth="1"/>
    <col min="10519" max="10754" width="9" style="110"/>
    <col min="10755" max="10755" width="8" style="110" customWidth="1"/>
    <col min="10756" max="10764" width="9" style="110"/>
    <col min="10765" max="10765" width="8.875" style="110" customWidth="1"/>
    <col min="10766" max="10766" width="9" style="110"/>
    <col min="10767" max="10767" width="10.75" style="110" customWidth="1"/>
    <col min="10768" max="10768" width="12.875" style="110" customWidth="1"/>
    <col min="10769" max="10769" width="9" style="110"/>
    <col min="10770" max="10770" width="8.625" style="110" bestFit="1" customWidth="1"/>
    <col min="10771" max="10771" width="10.875" style="110" customWidth="1"/>
    <col min="10772" max="10772" width="11.375" style="110" customWidth="1"/>
    <col min="10773" max="10773" width="9" style="110"/>
    <col min="10774" max="10774" width="8.625" style="110" bestFit="1" customWidth="1"/>
    <col min="10775" max="11010" width="9" style="110"/>
    <col min="11011" max="11011" width="8" style="110" customWidth="1"/>
    <col min="11012" max="11020" width="9" style="110"/>
    <col min="11021" max="11021" width="8.875" style="110" customWidth="1"/>
    <col min="11022" max="11022" width="9" style="110"/>
    <col min="11023" max="11023" width="10.75" style="110" customWidth="1"/>
    <col min="11024" max="11024" width="12.875" style="110" customWidth="1"/>
    <col min="11025" max="11025" width="9" style="110"/>
    <col min="11026" max="11026" width="8.625" style="110" bestFit="1" customWidth="1"/>
    <col min="11027" max="11027" width="10.875" style="110" customWidth="1"/>
    <col min="11028" max="11028" width="11.375" style="110" customWidth="1"/>
    <col min="11029" max="11029" width="9" style="110"/>
    <col min="11030" max="11030" width="8.625" style="110" bestFit="1" customWidth="1"/>
    <col min="11031" max="11266" width="9" style="110"/>
    <col min="11267" max="11267" width="8" style="110" customWidth="1"/>
    <col min="11268" max="11276" width="9" style="110"/>
    <col min="11277" max="11277" width="8.875" style="110" customWidth="1"/>
    <col min="11278" max="11278" width="9" style="110"/>
    <col min="11279" max="11279" width="10.75" style="110" customWidth="1"/>
    <col min="11280" max="11280" width="12.875" style="110" customWidth="1"/>
    <col min="11281" max="11281" width="9" style="110"/>
    <col min="11282" max="11282" width="8.625" style="110" bestFit="1" customWidth="1"/>
    <col min="11283" max="11283" width="10.875" style="110" customWidth="1"/>
    <col min="11284" max="11284" width="11.375" style="110" customWidth="1"/>
    <col min="11285" max="11285" width="9" style="110"/>
    <col min="11286" max="11286" width="8.625" style="110" bestFit="1" customWidth="1"/>
    <col min="11287" max="11522" width="9" style="110"/>
    <col min="11523" max="11523" width="8" style="110" customWidth="1"/>
    <col min="11524" max="11532" width="9" style="110"/>
    <col min="11533" max="11533" width="8.875" style="110" customWidth="1"/>
    <col min="11534" max="11534" width="9" style="110"/>
    <col min="11535" max="11535" width="10.75" style="110" customWidth="1"/>
    <col min="11536" max="11536" width="12.875" style="110" customWidth="1"/>
    <col min="11537" max="11537" width="9" style="110"/>
    <col min="11538" max="11538" width="8.625" style="110" bestFit="1" customWidth="1"/>
    <col min="11539" max="11539" width="10.875" style="110" customWidth="1"/>
    <col min="11540" max="11540" width="11.375" style="110" customWidth="1"/>
    <col min="11541" max="11541" width="9" style="110"/>
    <col min="11542" max="11542" width="8.625" style="110" bestFit="1" customWidth="1"/>
    <col min="11543" max="11778" width="9" style="110"/>
    <col min="11779" max="11779" width="8" style="110" customWidth="1"/>
    <col min="11780" max="11788" width="9" style="110"/>
    <col min="11789" max="11789" width="8.875" style="110" customWidth="1"/>
    <col min="11790" max="11790" width="9" style="110"/>
    <col min="11791" max="11791" width="10.75" style="110" customWidth="1"/>
    <col min="11792" max="11792" width="12.875" style="110" customWidth="1"/>
    <col min="11793" max="11793" width="9" style="110"/>
    <col min="11794" max="11794" width="8.625" style="110" bestFit="1" customWidth="1"/>
    <col min="11795" max="11795" width="10.875" style="110" customWidth="1"/>
    <col min="11796" max="11796" width="11.375" style="110" customWidth="1"/>
    <col min="11797" max="11797" width="9" style="110"/>
    <col min="11798" max="11798" width="8.625" style="110" bestFit="1" customWidth="1"/>
    <col min="11799" max="12034" width="9" style="110"/>
    <col min="12035" max="12035" width="8" style="110" customWidth="1"/>
    <col min="12036" max="12044" width="9" style="110"/>
    <col min="12045" max="12045" width="8.875" style="110" customWidth="1"/>
    <col min="12046" max="12046" width="9" style="110"/>
    <col min="12047" max="12047" width="10.75" style="110" customWidth="1"/>
    <col min="12048" max="12048" width="12.875" style="110" customWidth="1"/>
    <col min="12049" max="12049" width="9" style="110"/>
    <col min="12050" max="12050" width="8.625" style="110" bestFit="1" customWidth="1"/>
    <col min="12051" max="12051" width="10.875" style="110" customWidth="1"/>
    <col min="12052" max="12052" width="11.375" style="110" customWidth="1"/>
    <col min="12053" max="12053" width="9" style="110"/>
    <col min="12054" max="12054" width="8.625" style="110" bestFit="1" customWidth="1"/>
    <col min="12055" max="12290" width="9" style="110"/>
    <col min="12291" max="12291" width="8" style="110" customWidth="1"/>
    <col min="12292" max="12300" width="9" style="110"/>
    <col min="12301" max="12301" width="8.875" style="110" customWidth="1"/>
    <col min="12302" max="12302" width="9" style="110"/>
    <col min="12303" max="12303" width="10.75" style="110" customWidth="1"/>
    <col min="12304" max="12304" width="12.875" style="110" customWidth="1"/>
    <col min="12305" max="12305" width="9" style="110"/>
    <col min="12306" max="12306" width="8.625" style="110" bestFit="1" customWidth="1"/>
    <col min="12307" max="12307" width="10.875" style="110" customWidth="1"/>
    <col min="12308" max="12308" width="11.375" style="110" customWidth="1"/>
    <col min="12309" max="12309" width="9" style="110"/>
    <col min="12310" max="12310" width="8.625" style="110" bestFit="1" customWidth="1"/>
    <col min="12311" max="12546" width="9" style="110"/>
    <col min="12547" max="12547" width="8" style="110" customWidth="1"/>
    <col min="12548" max="12556" width="9" style="110"/>
    <col min="12557" max="12557" width="8.875" style="110" customWidth="1"/>
    <col min="12558" max="12558" width="9" style="110"/>
    <col min="12559" max="12559" width="10.75" style="110" customWidth="1"/>
    <col min="12560" max="12560" width="12.875" style="110" customWidth="1"/>
    <col min="12561" max="12561" width="9" style="110"/>
    <col min="12562" max="12562" width="8.625" style="110" bestFit="1" customWidth="1"/>
    <col min="12563" max="12563" width="10.875" style="110" customWidth="1"/>
    <col min="12564" max="12564" width="11.375" style="110" customWidth="1"/>
    <col min="12565" max="12565" width="9" style="110"/>
    <col min="12566" max="12566" width="8.625" style="110" bestFit="1" customWidth="1"/>
    <col min="12567" max="12802" width="9" style="110"/>
    <col min="12803" max="12803" width="8" style="110" customWidth="1"/>
    <col min="12804" max="12812" width="9" style="110"/>
    <col min="12813" max="12813" width="8.875" style="110" customWidth="1"/>
    <col min="12814" max="12814" width="9" style="110"/>
    <col min="12815" max="12815" width="10.75" style="110" customWidth="1"/>
    <col min="12816" max="12816" width="12.875" style="110" customWidth="1"/>
    <col min="12817" max="12817" width="9" style="110"/>
    <col min="12818" max="12818" width="8.625" style="110" bestFit="1" customWidth="1"/>
    <col min="12819" max="12819" width="10.875" style="110" customWidth="1"/>
    <col min="12820" max="12820" width="11.375" style="110" customWidth="1"/>
    <col min="12821" max="12821" width="9" style="110"/>
    <col min="12822" max="12822" width="8.625" style="110" bestFit="1" customWidth="1"/>
    <col min="12823" max="13058" width="9" style="110"/>
    <col min="13059" max="13059" width="8" style="110" customWidth="1"/>
    <col min="13060" max="13068" width="9" style="110"/>
    <col min="13069" max="13069" width="8.875" style="110" customWidth="1"/>
    <col min="13070" max="13070" width="9" style="110"/>
    <col min="13071" max="13071" width="10.75" style="110" customWidth="1"/>
    <col min="13072" max="13072" width="12.875" style="110" customWidth="1"/>
    <col min="13073" max="13073" width="9" style="110"/>
    <col min="13074" max="13074" width="8.625" style="110" bestFit="1" customWidth="1"/>
    <col min="13075" max="13075" width="10.875" style="110" customWidth="1"/>
    <col min="13076" max="13076" width="11.375" style="110" customWidth="1"/>
    <col min="13077" max="13077" width="9" style="110"/>
    <col min="13078" max="13078" width="8.625" style="110" bestFit="1" customWidth="1"/>
    <col min="13079" max="13314" width="9" style="110"/>
    <col min="13315" max="13315" width="8" style="110" customWidth="1"/>
    <col min="13316" max="13324" width="9" style="110"/>
    <col min="13325" max="13325" width="8.875" style="110" customWidth="1"/>
    <col min="13326" max="13326" width="9" style="110"/>
    <col min="13327" max="13327" width="10.75" style="110" customWidth="1"/>
    <col min="13328" max="13328" width="12.875" style="110" customWidth="1"/>
    <col min="13329" max="13329" width="9" style="110"/>
    <col min="13330" max="13330" width="8.625" style="110" bestFit="1" customWidth="1"/>
    <col min="13331" max="13331" width="10.875" style="110" customWidth="1"/>
    <col min="13332" max="13332" width="11.375" style="110" customWidth="1"/>
    <col min="13333" max="13333" width="9" style="110"/>
    <col min="13334" max="13334" width="8.625" style="110" bestFit="1" customWidth="1"/>
    <col min="13335" max="13570" width="9" style="110"/>
    <col min="13571" max="13571" width="8" style="110" customWidth="1"/>
    <col min="13572" max="13580" width="9" style="110"/>
    <col min="13581" max="13581" width="8.875" style="110" customWidth="1"/>
    <col min="13582" max="13582" width="9" style="110"/>
    <col min="13583" max="13583" width="10.75" style="110" customWidth="1"/>
    <col min="13584" max="13584" width="12.875" style="110" customWidth="1"/>
    <col min="13585" max="13585" width="9" style="110"/>
    <col min="13586" max="13586" width="8.625" style="110" bestFit="1" customWidth="1"/>
    <col min="13587" max="13587" width="10.875" style="110" customWidth="1"/>
    <col min="13588" max="13588" width="11.375" style="110" customWidth="1"/>
    <col min="13589" max="13589" width="9" style="110"/>
    <col min="13590" max="13590" width="8.625" style="110" bestFit="1" customWidth="1"/>
    <col min="13591" max="13826" width="9" style="110"/>
    <col min="13827" max="13827" width="8" style="110" customWidth="1"/>
    <col min="13828" max="13836" width="9" style="110"/>
    <col min="13837" max="13837" width="8.875" style="110" customWidth="1"/>
    <col min="13838" max="13838" width="9" style="110"/>
    <col min="13839" max="13839" width="10.75" style="110" customWidth="1"/>
    <col min="13840" max="13840" width="12.875" style="110" customWidth="1"/>
    <col min="13841" max="13841" width="9" style="110"/>
    <col min="13842" max="13842" width="8.625" style="110" bestFit="1" customWidth="1"/>
    <col min="13843" max="13843" width="10.875" style="110" customWidth="1"/>
    <col min="13844" max="13844" width="11.375" style="110" customWidth="1"/>
    <col min="13845" max="13845" width="9" style="110"/>
    <col min="13846" max="13846" width="8.625" style="110" bestFit="1" customWidth="1"/>
    <col min="13847" max="14082" width="9" style="110"/>
    <col min="14083" max="14083" width="8" style="110" customWidth="1"/>
    <col min="14084" max="14092" width="9" style="110"/>
    <col min="14093" max="14093" width="8.875" style="110" customWidth="1"/>
    <col min="14094" max="14094" width="9" style="110"/>
    <col min="14095" max="14095" width="10.75" style="110" customWidth="1"/>
    <col min="14096" max="14096" width="12.875" style="110" customWidth="1"/>
    <col min="14097" max="14097" width="9" style="110"/>
    <col min="14098" max="14098" width="8.625" style="110" bestFit="1" customWidth="1"/>
    <col min="14099" max="14099" width="10.875" style="110" customWidth="1"/>
    <col min="14100" max="14100" width="11.375" style="110" customWidth="1"/>
    <col min="14101" max="14101" width="9" style="110"/>
    <col min="14102" max="14102" width="8.625" style="110" bestFit="1" customWidth="1"/>
    <col min="14103" max="14338" width="9" style="110"/>
    <col min="14339" max="14339" width="8" style="110" customWidth="1"/>
    <col min="14340" max="14348" width="9" style="110"/>
    <col min="14349" max="14349" width="8.875" style="110" customWidth="1"/>
    <col min="14350" max="14350" width="9" style="110"/>
    <col min="14351" max="14351" width="10.75" style="110" customWidth="1"/>
    <col min="14352" max="14352" width="12.875" style="110" customWidth="1"/>
    <col min="14353" max="14353" width="9" style="110"/>
    <col min="14354" max="14354" width="8.625" style="110" bestFit="1" customWidth="1"/>
    <col min="14355" max="14355" width="10.875" style="110" customWidth="1"/>
    <col min="14356" max="14356" width="11.375" style="110" customWidth="1"/>
    <col min="14357" max="14357" width="9" style="110"/>
    <col min="14358" max="14358" width="8.625" style="110" bestFit="1" customWidth="1"/>
    <col min="14359" max="14594" width="9" style="110"/>
    <col min="14595" max="14595" width="8" style="110" customWidth="1"/>
    <col min="14596" max="14604" width="9" style="110"/>
    <col min="14605" max="14605" width="8.875" style="110" customWidth="1"/>
    <col min="14606" max="14606" width="9" style="110"/>
    <col min="14607" max="14607" width="10.75" style="110" customWidth="1"/>
    <col min="14608" max="14608" width="12.875" style="110" customWidth="1"/>
    <col min="14609" max="14609" width="9" style="110"/>
    <col min="14610" max="14610" width="8.625" style="110" bestFit="1" customWidth="1"/>
    <col min="14611" max="14611" width="10.875" style="110" customWidth="1"/>
    <col min="14612" max="14612" width="11.375" style="110" customWidth="1"/>
    <col min="14613" max="14613" width="9" style="110"/>
    <col min="14614" max="14614" width="8.625" style="110" bestFit="1" customWidth="1"/>
    <col min="14615" max="14850" width="9" style="110"/>
    <col min="14851" max="14851" width="8" style="110" customWidth="1"/>
    <col min="14852" max="14860" width="9" style="110"/>
    <col min="14861" max="14861" width="8.875" style="110" customWidth="1"/>
    <col min="14862" max="14862" width="9" style="110"/>
    <col min="14863" max="14863" width="10.75" style="110" customWidth="1"/>
    <col min="14864" max="14864" width="12.875" style="110" customWidth="1"/>
    <col min="14865" max="14865" width="9" style="110"/>
    <col min="14866" max="14866" width="8.625" style="110" bestFit="1" customWidth="1"/>
    <col min="14867" max="14867" width="10.875" style="110" customWidth="1"/>
    <col min="14868" max="14868" width="11.375" style="110" customWidth="1"/>
    <col min="14869" max="14869" width="9" style="110"/>
    <col min="14870" max="14870" width="8.625" style="110" bestFit="1" customWidth="1"/>
    <col min="14871" max="15106" width="9" style="110"/>
    <col min="15107" max="15107" width="8" style="110" customWidth="1"/>
    <col min="15108" max="15116" width="9" style="110"/>
    <col min="15117" max="15117" width="8.875" style="110" customWidth="1"/>
    <col min="15118" max="15118" width="9" style="110"/>
    <col min="15119" max="15119" width="10.75" style="110" customWidth="1"/>
    <col min="15120" max="15120" width="12.875" style="110" customWidth="1"/>
    <col min="15121" max="15121" width="9" style="110"/>
    <col min="15122" max="15122" width="8.625" style="110" bestFit="1" customWidth="1"/>
    <col min="15123" max="15123" width="10.875" style="110" customWidth="1"/>
    <col min="15124" max="15124" width="11.375" style="110" customWidth="1"/>
    <col min="15125" max="15125" width="9" style="110"/>
    <col min="15126" max="15126" width="8.625" style="110" bestFit="1" customWidth="1"/>
    <col min="15127" max="15362" width="9" style="110"/>
    <col min="15363" max="15363" width="8" style="110" customWidth="1"/>
    <col min="15364" max="15372" width="9" style="110"/>
    <col min="15373" max="15373" width="8.875" style="110" customWidth="1"/>
    <col min="15374" max="15374" width="9" style="110"/>
    <col min="15375" max="15375" width="10.75" style="110" customWidth="1"/>
    <col min="15376" max="15376" width="12.875" style="110" customWidth="1"/>
    <col min="15377" max="15377" width="9" style="110"/>
    <col min="15378" max="15378" width="8.625" style="110" bestFit="1" customWidth="1"/>
    <col min="15379" max="15379" width="10.875" style="110" customWidth="1"/>
    <col min="15380" max="15380" width="11.375" style="110" customWidth="1"/>
    <col min="15381" max="15381" width="9" style="110"/>
    <col min="15382" max="15382" width="8.625" style="110" bestFit="1" customWidth="1"/>
    <col min="15383" max="15618" width="9" style="110"/>
    <col min="15619" max="15619" width="8" style="110" customWidth="1"/>
    <col min="15620" max="15628" width="9" style="110"/>
    <col min="15629" max="15629" width="8.875" style="110" customWidth="1"/>
    <col min="15630" max="15630" width="9" style="110"/>
    <col min="15631" max="15631" width="10.75" style="110" customWidth="1"/>
    <col min="15632" max="15632" width="12.875" style="110" customWidth="1"/>
    <col min="15633" max="15633" width="9" style="110"/>
    <col min="15634" max="15634" width="8.625" style="110" bestFit="1" customWidth="1"/>
    <col min="15635" max="15635" width="10.875" style="110" customWidth="1"/>
    <col min="15636" max="15636" width="11.375" style="110" customWidth="1"/>
    <col min="15637" max="15637" width="9" style="110"/>
    <col min="15638" max="15638" width="8.625" style="110" bestFit="1" customWidth="1"/>
    <col min="15639" max="15874" width="9" style="110"/>
    <col min="15875" max="15875" width="8" style="110" customWidth="1"/>
    <col min="15876" max="15884" width="9" style="110"/>
    <col min="15885" max="15885" width="8.875" style="110" customWidth="1"/>
    <col min="15886" max="15886" width="9" style="110"/>
    <col min="15887" max="15887" width="10.75" style="110" customWidth="1"/>
    <col min="15888" max="15888" width="12.875" style="110" customWidth="1"/>
    <col min="15889" max="15889" width="9" style="110"/>
    <col min="15890" max="15890" width="8.625" style="110" bestFit="1" customWidth="1"/>
    <col min="15891" max="15891" width="10.875" style="110" customWidth="1"/>
    <col min="15892" max="15892" width="11.375" style="110" customWidth="1"/>
    <col min="15893" max="15893" width="9" style="110"/>
    <col min="15894" max="15894" width="8.625" style="110" bestFit="1" customWidth="1"/>
    <col min="15895" max="16130" width="9" style="110"/>
    <col min="16131" max="16131" width="8" style="110" customWidth="1"/>
    <col min="16132" max="16140" width="9" style="110"/>
    <col min="16141" max="16141" width="8.875" style="110" customWidth="1"/>
    <col min="16142" max="16142" width="9" style="110"/>
    <col min="16143" max="16143" width="10.75" style="110" customWidth="1"/>
    <col min="16144" max="16144" width="12.875" style="110" customWidth="1"/>
    <col min="16145" max="16145" width="9" style="110"/>
    <col min="16146" max="16146" width="8.625" style="110" bestFit="1" customWidth="1"/>
    <col min="16147" max="16147" width="10.875" style="110" customWidth="1"/>
    <col min="16148" max="16148" width="11.375" style="110" customWidth="1"/>
    <col min="16149" max="16149" width="9" style="110"/>
    <col min="16150" max="16150" width="8.625" style="110" bestFit="1" customWidth="1"/>
    <col min="16151" max="16384" width="9" style="110"/>
  </cols>
  <sheetData>
    <row r="1" spans="2:19" ht="12.75" thickBot="1" x14ac:dyDescent="0.25"/>
    <row r="2" spans="2:19" x14ac:dyDescent="0.2">
      <c r="B2" s="430"/>
      <c r="C2" s="431"/>
      <c r="D2" s="432"/>
      <c r="E2" s="432" t="s">
        <v>504</v>
      </c>
      <c r="F2" s="432"/>
      <c r="G2" s="432"/>
      <c r="H2" s="432"/>
      <c r="I2" s="432"/>
      <c r="J2" s="432"/>
      <c r="K2" s="432"/>
      <c r="L2" s="432"/>
      <c r="M2" s="432"/>
      <c r="N2" s="432"/>
      <c r="O2" s="432"/>
      <c r="P2" s="433"/>
    </row>
    <row r="3" spans="2:19" x14ac:dyDescent="0.2">
      <c r="B3" s="434"/>
      <c r="C3" s="435"/>
      <c r="D3" s="436"/>
      <c r="E3" s="436" t="s">
        <v>502</v>
      </c>
      <c r="F3" s="436"/>
      <c r="G3" s="436"/>
      <c r="H3" s="436"/>
      <c r="I3" s="436"/>
      <c r="J3" s="436"/>
      <c r="K3" s="436"/>
      <c r="L3" s="436"/>
      <c r="M3" s="436"/>
      <c r="N3" s="436"/>
      <c r="O3" s="436"/>
      <c r="P3" s="437"/>
    </row>
    <row r="4" spans="2:19" x14ac:dyDescent="0.2">
      <c r="B4" s="434"/>
      <c r="C4" s="435"/>
      <c r="D4" s="436"/>
      <c r="E4" s="436"/>
      <c r="F4" s="436"/>
      <c r="G4" s="436"/>
      <c r="H4" s="436"/>
      <c r="I4" s="436"/>
      <c r="J4" s="436"/>
      <c r="K4" s="436"/>
      <c r="L4" s="436"/>
      <c r="M4" s="436"/>
      <c r="N4" s="436"/>
      <c r="O4" s="436"/>
      <c r="P4" s="437"/>
    </row>
    <row r="5" spans="2:19" x14ac:dyDescent="0.2">
      <c r="B5" s="434"/>
      <c r="C5" s="435"/>
      <c r="D5" s="436"/>
      <c r="E5" s="436"/>
      <c r="F5" s="436"/>
      <c r="G5" s="436"/>
      <c r="H5" s="436"/>
      <c r="I5" s="436"/>
      <c r="J5" s="436"/>
      <c r="K5" s="436"/>
      <c r="L5" s="436"/>
      <c r="M5" s="436"/>
      <c r="N5" s="436"/>
      <c r="O5" s="436"/>
      <c r="P5" s="437"/>
    </row>
    <row r="6" spans="2:19" x14ac:dyDescent="0.2">
      <c r="B6" s="434"/>
      <c r="C6" s="435"/>
      <c r="D6" s="436"/>
      <c r="E6" s="436"/>
      <c r="F6" s="436"/>
      <c r="G6" s="436"/>
      <c r="H6" s="436"/>
      <c r="I6" s="436"/>
      <c r="J6" s="436"/>
      <c r="K6" s="436"/>
      <c r="L6" s="436"/>
      <c r="M6" s="436"/>
      <c r="N6" s="436"/>
      <c r="O6" s="436"/>
      <c r="P6" s="437"/>
    </row>
    <row r="7" spans="2:19" x14ac:dyDescent="0.2">
      <c r="B7" s="434"/>
      <c r="C7" s="435"/>
      <c r="D7" s="436"/>
      <c r="E7" s="436"/>
      <c r="F7" s="436"/>
      <c r="G7" s="436"/>
      <c r="H7" s="436"/>
      <c r="I7" s="436"/>
      <c r="J7" s="436"/>
      <c r="K7" s="436"/>
      <c r="L7" s="436"/>
      <c r="M7" s="436"/>
      <c r="N7" s="436"/>
      <c r="O7" s="436"/>
      <c r="P7" s="437"/>
    </row>
    <row r="8" spans="2:19" x14ac:dyDescent="0.2">
      <c r="B8" s="434"/>
      <c r="C8" s="435"/>
      <c r="D8" s="436"/>
      <c r="E8" s="436"/>
      <c r="F8" s="436"/>
      <c r="G8" s="436"/>
      <c r="H8" s="436"/>
      <c r="I8" s="436"/>
      <c r="J8" s="436"/>
      <c r="K8" s="436"/>
      <c r="L8" s="436"/>
      <c r="M8" s="436"/>
      <c r="N8" s="436"/>
      <c r="O8" s="436"/>
      <c r="P8" s="437"/>
    </row>
    <row r="9" spans="2:19" x14ac:dyDescent="0.2">
      <c r="B9" s="434"/>
      <c r="C9" s="435"/>
      <c r="D9" s="436"/>
      <c r="E9" s="436"/>
      <c r="F9" s="436"/>
      <c r="G9" s="436"/>
      <c r="H9" s="436"/>
      <c r="I9" s="436"/>
      <c r="J9" s="436"/>
      <c r="K9" s="436"/>
      <c r="L9" s="436"/>
      <c r="M9" s="436"/>
      <c r="N9" s="436"/>
      <c r="O9" s="436"/>
      <c r="P9" s="437"/>
      <c r="S9" s="111">
        <v>43862</v>
      </c>
    </row>
    <row r="10" spans="2:19" x14ac:dyDescent="0.2">
      <c r="B10" s="434"/>
      <c r="C10" s="438"/>
      <c r="D10" s="436"/>
      <c r="E10" s="436"/>
      <c r="F10" s="436"/>
      <c r="G10" s="436"/>
      <c r="H10" s="436"/>
      <c r="I10" s="436"/>
      <c r="J10" s="436"/>
      <c r="K10" s="439" t="str">
        <f>'[17]PLANILHA ORÇ GERAL'!F5</f>
        <v>ENCARGOS SOCIAIS: 115,66%</v>
      </c>
      <c r="L10" s="436"/>
      <c r="M10" s="440"/>
      <c r="N10" s="436"/>
      <c r="O10" s="436"/>
      <c r="P10" s="437"/>
    </row>
    <row r="11" spans="2:19" x14ac:dyDescent="0.2">
      <c r="B11" s="434">
        <v>0</v>
      </c>
      <c r="C11" s="436"/>
      <c r="D11" s="436"/>
      <c r="E11" s="436"/>
      <c r="F11" s="436"/>
      <c r="G11" s="436"/>
      <c r="H11" s="436"/>
      <c r="I11" s="436"/>
      <c r="J11" s="436"/>
      <c r="K11" s="436"/>
      <c r="L11" s="436"/>
      <c r="M11" s="441"/>
      <c r="N11" s="436"/>
      <c r="O11" s="436"/>
      <c r="P11" s="437"/>
    </row>
    <row r="12" spans="2:19" x14ac:dyDescent="0.2">
      <c r="B12" s="434">
        <v>0</v>
      </c>
      <c r="C12" s="436"/>
      <c r="D12" s="436"/>
      <c r="E12" s="436"/>
      <c r="F12" s="436"/>
      <c r="G12" s="436"/>
      <c r="H12" s="436"/>
      <c r="I12" s="436"/>
      <c r="J12" s="436"/>
      <c r="K12" s="436"/>
      <c r="L12" s="436"/>
      <c r="M12" s="441"/>
      <c r="N12" s="436"/>
      <c r="O12" s="436"/>
      <c r="P12" s="437"/>
    </row>
    <row r="13" spans="2:19" x14ac:dyDescent="0.2">
      <c r="B13" s="442"/>
      <c r="C13" s="436"/>
      <c r="D13" s="436"/>
      <c r="E13" s="436"/>
      <c r="F13" s="436"/>
      <c r="G13" s="443" t="s">
        <v>285</v>
      </c>
      <c r="H13" s="444"/>
      <c r="I13" s="444"/>
      <c r="J13" s="444"/>
      <c r="K13" s="444"/>
      <c r="L13" s="436"/>
      <c r="M13" s="441"/>
      <c r="N13" s="436"/>
      <c r="O13" s="436"/>
      <c r="P13" s="437"/>
    </row>
    <row r="14" spans="2:19" x14ac:dyDescent="0.2">
      <c r="B14" s="442"/>
      <c r="C14" s="436"/>
      <c r="D14" s="436"/>
      <c r="E14" s="436"/>
      <c r="F14" s="436"/>
      <c r="G14" s="436"/>
      <c r="H14" s="436"/>
      <c r="I14" s="436"/>
      <c r="J14" s="436"/>
      <c r="K14" s="436"/>
      <c r="L14" s="436"/>
      <c r="M14" s="441"/>
      <c r="N14" s="436"/>
      <c r="O14" s="436"/>
      <c r="P14" s="437"/>
    </row>
    <row r="15" spans="2:19" x14ac:dyDescent="0.2">
      <c r="B15" s="445" t="str">
        <f>'[17]PLANILHA ORÇ GERAL'!A14</f>
        <v>2.0</v>
      </c>
      <c r="C15" s="446" t="str">
        <f>'[17]PLANILHA ORÇ GERAL'!B14</f>
        <v>SERVIÇOS PRELIMINARES</v>
      </c>
      <c r="D15" s="436"/>
      <c r="E15" s="436"/>
      <c r="F15" s="436"/>
      <c r="G15" s="436"/>
      <c r="H15" s="436"/>
      <c r="I15" s="436"/>
      <c r="J15" s="436"/>
      <c r="K15" s="436"/>
      <c r="L15" s="436"/>
      <c r="M15" s="436"/>
      <c r="N15" s="436"/>
      <c r="O15" s="436"/>
      <c r="P15" s="437"/>
    </row>
    <row r="16" spans="2:19" x14ac:dyDescent="0.2">
      <c r="B16" s="445" t="str">
        <f>'[17]PLANILHA ORÇ GERAL'!A15</f>
        <v>2.1</v>
      </c>
      <c r="C16" s="446" t="s">
        <v>286</v>
      </c>
      <c r="D16" s="436"/>
      <c r="E16" s="436"/>
      <c r="F16" s="436"/>
      <c r="G16" s="436"/>
      <c r="H16" s="436"/>
      <c r="I16" s="436"/>
      <c r="J16" s="436"/>
      <c r="K16" s="436"/>
      <c r="L16" s="436"/>
      <c r="M16" s="436"/>
      <c r="N16" s="436"/>
      <c r="O16" s="436"/>
      <c r="P16" s="437"/>
    </row>
    <row r="17" spans="2:18" x14ac:dyDescent="0.2">
      <c r="B17" s="447"/>
      <c r="C17" s="448"/>
      <c r="D17" s="448"/>
      <c r="E17" s="448"/>
      <c r="F17" s="448"/>
      <c r="G17" s="448"/>
      <c r="H17" s="448"/>
      <c r="I17" s="448"/>
      <c r="J17" s="448"/>
      <c r="K17" s="448"/>
      <c r="L17" s="448"/>
      <c r="M17" s="448"/>
      <c r="N17" s="449" t="s">
        <v>287</v>
      </c>
      <c r="O17" s="450">
        <v>44378</v>
      </c>
      <c r="P17" s="451" t="s">
        <v>288</v>
      </c>
    </row>
    <row r="18" spans="2:18" x14ac:dyDescent="0.2">
      <c r="B18" s="452"/>
      <c r="C18" s="449"/>
      <c r="D18" s="448"/>
      <c r="E18" s="448"/>
      <c r="F18" s="448"/>
      <c r="G18" s="448"/>
      <c r="H18" s="448"/>
      <c r="I18" s="448"/>
      <c r="J18" s="448"/>
      <c r="K18" s="448"/>
      <c r="L18" s="448"/>
      <c r="M18" s="448"/>
      <c r="N18" s="448"/>
      <c r="O18" s="448"/>
      <c r="P18" s="451" t="s">
        <v>289</v>
      </c>
    </row>
    <row r="19" spans="2:18" x14ac:dyDescent="0.2">
      <c r="B19" s="453"/>
      <c r="C19" s="449"/>
      <c r="D19" s="448"/>
      <c r="E19" s="448"/>
      <c r="F19" s="448"/>
      <c r="G19" s="448"/>
      <c r="H19" s="436"/>
      <c r="I19" s="454" t="s">
        <v>290</v>
      </c>
      <c r="J19" s="448"/>
      <c r="K19" s="448"/>
      <c r="L19" s="448"/>
      <c r="M19" s="448"/>
      <c r="N19" s="448"/>
      <c r="O19" s="448"/>
      <c r="P19" s="451" t="s">
        <v>291</v>
      </c>
    </row>
    <row r="20" spans="2:18" x14ac:dyDescent="0.2">
      <c r="B20" s="455"/>
      <c r="C20" s="456"/>
      <c r="D20" s="448"/>
      <c r="E20" s="448"/>
      <c r="F20" s="448"/>
      <c r="G20" s="436"/>
      <c r="H20" s="448"/>
      <c r="I20" s="448"/>
      <c r="J20" s="448"/>
      <c r="K20" s="448"/>
      <c r="L20" s="448"/>
      <c r="M20" s="448"/>
      <c r="N20" s="448"/>
      <c r="O20" s="448"/>
      <c r="P20" s="457"/>
    </row>
    <row r="21" spans="2:18" x14ac:dyDescent="0.2">
      <c r="B21" s="447"/>
      <c r="C21" s="458"/>
      <c r="D21" s="459" t="s">
        <v>292</v>
      </c>
      <c r="E21" s="448"/>
      <c r="F21" s="448"/>
      <c r="G21" s="448"/>
      <c r="H21" s="448"/>
      <c r="I21" s="448"/>
      <c r="J21" s="448"/>
      <c r="K21" s="448"/>
      <c r="L21" s="448"/>
      <c r="M21" s="460" t="s">
        <v>35</v>
      </c>
      <c r="N21" s="461" t="s">
        <v>293</v>
      </c>
      <c r="O21" s="462" t="s">
        <v>294</v>
      </c>
      <c r="P21" s="463" t="s">
        <v>295</v>
      </c>
      <c r="R21" s="110">
        <v>12.78</v>
      </c>
    </row>
    <row r="22" spans="2:18" x14ac:dyDescent="0.2">
      <c r="B22" s="464" t="s">
        <v>14</v>
      </c>
      <c r="C22" s="460">
        <v>88262</v>
      </c>
      <c r="D22" s="465" t="s">
        <v>296</v>
      </c>
      <c r="E22" s="448"/>
      <c r="F22" s="448"/>
      <c r="G22" s="448"/>
      <c r="H22" s="448"/>
      <c r="I22" s="448"/>
      <c r="J22" s="448"/>
      <c r="K22" s="448"/>
      <c r="L22" s="448"/>
      <c r="M22" s="460" t="s">
        <v>172</v>
      </c>
      <c r="N22" s="462">
        <v>0.7</v>
      </c>
      <c r="O22" s="466">
        <v>19.12</v>
      </c>
      <c r="P22" s="467">
        <f>ROUND(O22*N22,2)</f>
        <v>13.38</v>
      </c>
      <c r="R22" s="110">
        <v>9.59</v>
      </c>
    </row>
    <row r="23" spans="2:18" x14ac:dyDescent="0.2">
      <c r="B23" s="464" t="s">
        <v>14</v>
      </c>
      <c r="C23" s="460">
        <v>88316</v>
      </c>
      <c r="D23" s="465" t="s">
        <v>297</v>
      </c>
      <c r="E23" s="448"/>
      <c r="F23" s="448"/>
      <c r="G23" s="448"/>
      <c r="H23" s="448"/>
      <c r="I23" s="448"/>
      <c r="J23" s="448"/>
      <c r="K23" s="448"/>
      <c r="L23" s="448"/>
      <c r="M23" s="460" t="s">
        <v>172</v>
      </c>
      <c r="N23" s="462">
        <v>0.7</v>
      </c>
      <c r="O23" s="466">
        <v>14.31</v>
      </c>
      <c r="P23" s="467">
        <f>ROUND(O23*N23,2)</f>
        <v>10.02</v>
      </c>
    </row>
    <row r="24" spans="2:18" x14ac:dyDescent="0.2">
      <c r="B24" s="447"/>
      <c r="C24" s="468"/>
      <c r="D24" s="459" t="s">
        <v>298</v>
      </c>
      <c r="E24" s="448"/>
      <c r="F24" s="448"/>
      <c r="G24" s="448"/>
      <c r="H24" s="448"/>
      <c r="I24" s="448"/>
      <c r="J24" s="448"/>
      <c r="K24" s="448"/>
      <c r="L24" s="448"/>
      <c r="M24" s="460"/>
      <c r="N24" s="461"/>
      <c r="O24" s="466"/>
      <c r="P24" s="467"/>
      <c r="R24" s="110">
        <v>5.52</v>
      </c>
    </row>
    <row r="25" spans="2:18" x14ac:dyDescent="0.2">
      <c r="B25" s="464" t="s">
        <v>14</v>
      </c>
      <c r="C25" s="460">
        <v>4417</v>
      </c>
      <c r="D25" s="465" t="s">
        <v>299</v>
      </c>
      <c r="E25" s="448"/>
      <c r="F25" s="448"/>
      <c r="G25" s="448"/>
      <c r="H25" s="448"/>
      <c r="I25" s="448"/>
      <c r="J25" s="448"/>
      <c r="K25" s="448"/>
      <c r="L25" s="448"/>
      <c r="M25" s="460" t="s">
        <v>64</v>
      </c>
      <c r="N25" s="462">
        <v>1</v>
      </c>
      <c r="O25" s="466">
        <v>6.53</v>
      </c>
      <c r="P25" s="467">
        <f>ROUND(O25*N25,2)</f>
        <v>6.53</v>
      </c>
      <c r="R25" s="110">
        <v>24.52</v>
      </c>
    </row>
    <row r="26" spans="2:18" x14ac:dyDescent="0.2">
      <c r="B26" s="464" t="s">
        <v>14</v>
      </c>
      <c r="C26" s="460">
        <v>4491</v>
      </c>
      <c r="D26" s="465" t="s">
        <v>300</v>
      </c>
      <c r="E26" s="448"/>
      <c r="F26" s="448"/>
      <c r="G26" s="448"/>
      <c r="H26" s="448"/>
      <c r="I26" s="448"/>
      <c r="J26" s="448"/>
      <c r="K26" s="448"/>
      <c r="L26" s="448"/>
      <c r="M26" s="460" t="s">
        <v>64</v>
      </c>
      <c r="N26" s="462">
        <v>3.6</v>
      </c>
      <c r="O26" s="466">
        <v>8.89</v>
      </c>
      <c r="P26" s="467">
        <f>ROUND(O26*N26,2)</f>
        <v>32</v>
      </c>
      <c r="R26" s="110">
        <v>200</v>
      </c>
    </row>
    <row r="27" spans="2:18" x14ac:dyDescent="0.2">
      <c r="B27" s="464" t="s">
        <v>14</v>
      </c>
      <c r="C27" s="460">
        <v>4813</v>
      </c>
      <c r="D27" s="465" t="s">
        <v>301</v>
      </c>
      <c r="E27" s="448"/>
      <c r="F27" s="448"/>
      <c r="G27" s="448"/>
      <c r="H27" s="448"/>
      <c r="I27" s="448"/>
      <c r="J27" s="448"/>
      <c r="K27" s="448"/>
      <c r="L27" s="448"/>
      <c r="M27" s="460" t="s">
        <v>302</v>
      </c>
      <c r="N27" s="462">
        <v>1</v>
      </c>
      <c r="O27" s="466">
        <v>225</v>
      </c>
      <c r="P27" s="467">
        <f>ROUND(O27*N27,2)</f>
        <v>225</v>
      </c>
      <c r="R27" s="110">
        <v>2.37</v>
      </c>
    </row>
    <row r="28" spans="2:18" x14ac:dyDescent="0.2">
      <c r="B28" s="464" t="s">
        <v>14</v>
      </c>
      <c r="C28" s="460">
        <v>5075</v>
      </c>
      <c r="D28" s="465" t="s">
        <v>303</v>
      </c>
      <c r="E28" s="448"/>
      <c r="F28" s="448"/>
      <c r="G28" s="448"/>
      <c r="H28" s="448"/>
      <c r="I28" s="448"/>
      <c r="J28" s="448"/>
      <c r="K28" s="448"/>
      <c r="L28" s="448"/>
      <c r="M28" s="460" t="s">
        <v>61</v>
      </c>
      <c r="N28" s="462">
        <v>0.15</v>
      </c>
      <c r="O28" s="466">
        <v>18.309999999999999</v>
      </c>
      <c r="P28" s="467">
        <f>ROUND(O28*N28,2)</f>
        <v>2.75</v>
      </c>
    </row>
    <row r="29" spans="2:18" x14ac:dyDescent="0.2">
      <c r="B29" s="464"/>
      <c r="C29" s="465"/>
      <c r="D29" s="465"/>
      <c r="E29" s="448"/>
      <c r="F29" s="448"/>
      <c r="G29" s="448"/>
      <c r="H29" s="448"/>
      <c r="I29" s="448"/>
      <c r="J29" s="448"/>
      <c r="K29" s="448"/>
      <c r="L29" s="448"/>
      <c r="M29" s="460"/>
      <c r="N29" s="461"/>
      <c r="O29" s="462"/>
      <c r="P29" s="463"/>
    </row>
    <row r="30" spans="2:18" x14ac:dyDescent="0.2">
      <c r="B30" s="447"/>
      <c r="C30" s="448"/>
      <c r="D30" s="448"/>
      <c r="E30" s="469" t="s">
        <v>304</v>
      </c>
      <c r="F30" s="470"/>
      <c r="G30" s="471" t="s">
        <v>305</v>
      </c>
      <c r="H30" s="470"/>
      <c r="I30" s="446" t="s">
        <v>298</v>
      </c>
      <c r="J30" s="470"/>
      <c r="K30" s="471" t="s">
        <v>306</v>
      </c>
      <c r="L30" s="470"/>
      <c r="M30" s="471" t="s">
        <v>295</v>
      </c>
      <c r="N30" s="436"/>
      <c r="O30" s="436"/>
      <c r="P30" s="457"/>
    </row>
    <row r="31" spans="2:18" x14ac:dyDescent="0.2">
      <c r="B31" s="447"/>
      <c r="C31" s="449" t="s">
        <v>307</v>
      </c>
      <c r="D31" s="448"/>
      <c r="E31" s="448"/>
      <c r="F31" s="448"/>
      <c r="G31" s="448"/>
      <c r="H31" s="448"/>
      <c r="I31" s="448"/>
      <c r="J31" s="448"/>
      <c r="K31" s="448"/>
      <c r="L31" s="448"/>
      <c r="M31" s="448"/>
      <c r="N31" s="436"/>
      <c r="O31" s="436"/>
      <c r="P31" s="457"/>
      <c r="R31" s="110">
        <v>254.78</v>
      </c>
    </row>
    <row r="32" spans="2:18" x14ac:dyDescent="0.2">
      <c r="B32" s="447"/>
      <c r="C32" s="448"/>
      <c r="D32" s="448"/>
      <c r="E32" s="472">
        <v>0</v>
      </c>
      <c r="F32" s="473"/>
      <c r="G32" s="472">
        <f>SUM(P22:P23)</f>
        <v>23.4</v>
      </c>
      <c r="H32" s="473"/>
      <c r="I32" s="472">
        <f>SUM(P25:P28)</f>
        <v>266.27999999999997</v>
      </c>
      <c r="J32" s="473"/>
      <c r="K32" s="472">
        <v>0</v>
      </c>
      <c r="L32" s="473"/>
      <c r="M32" s="474">
        <f>SUM(E32:K32)</f>
        <v>289.67999999999995</v>
      </c>
      <c r="N32" s="436"/>
      <c r="O32" s="436"/>
      <c r="P32" s="475"/>
    </row>
    <row r="33" spans="2:19" x14ac:dyDescent="0.2">
      <c r="B33" s="442"/>
      <c r="C33" s="436"/>
      <c r="D33" s="436"/>
      <c r="E33" s="436"/>
      <c r="F33" s="436"/>
      <c r="G33" s="436"/>
      <c r="H33" s="436"/>
      <c r="I33" s="436"/>
      <c r="J33" s="436"/>
      <c r="K33" s="436"/>
      <c r="L33" s="436"/>
      <c r="M33" s="441"/>
      <c r="N33" s="436"/>
      <c r="O33" s="436"/>
      <c r="P33" s="437"/>
    </row>
    <row r="34" spans="2:19" x14ac:dyDescent="0.2">
      <c r="B34" s="442"/>
      <c r="C34" s="436"/>
      <c r="D34" s="436"/>
      <c r="E34" s="436"/>
      <c r="F34" s="436"/>
      <c r="G34" s="436"/>
      <c r="H34" s="436"/>
      <c r="I34" s="436"/>
      <c r="J34" s="436"/>
      <c r="K34" s="436"/>
      <c r="L34" s="436"/>
      <c r="M34" s="441"/>
      <c r="N34" s="436"/>
      <c r="O34" s="436"/>
      <c r="P34" s="437"/>
    </row>
    <row r="35" spans="2:19" x14ac:dyDescent="0.2">
      <c r="B35" s="445" t="str">
        <f>'[17]PLANILHA ORÇ GERAL'!A16</f>
        <v>2.2</v>
      </c>
      <c r="C35" s="446" t="str">
        <f>'[17]PLANILHA ORÇ GERAL'!B16</f>
        <v>MOBILIZAÇÃO E DESMOBILIZAÇÃO</v>
      </c>
      <c r="D35" s="436"/>
      <c r="E35" s="436"/>
      <c r="F35" s="436"/>
      <c r="G35" s="436"/>
      <c r="H35" s="436"/>
      <c r="I35" s="436"/>
      <c r="J35" s="436"/>
      <c r="K35" s="436"/>
      <c r="L35" s="436"/>
      <c r="M35" s="436"/>
      <c r="N35" s="436"/>
      <c r="O35" s="436"/>
      <c r="P35" s="437"/>
    </row>
    <row r="36" spans="2:19" x14ac:dyDescent="0.2">
      <c r="B36" s="447"/>
      <c r="C36" s="448"/>
      <c r="D36" s="448"/>
      <c r="E36" s="448"/>
      <c r="F36" s="448"/>
      <c r="G36" s="448"/>
      <c r="H36" s="448"/>
      <c r="I36" s="448"/>
      <c r="J36" s="448"/>
      <c r="K36" s="448"/>
      <c r="L36" s="448"/>
      <c r="M36" s="448"/>
      <c r="N36" s="449" t="s">
        <v>287</v>
      </c>
      <c r="O36" s="476">
        <f>O17</f>
        <v>44378</v>
      </c>
      <c r="P36" s="451" t="s">
        <v>288</v>
      </c>
    </row>
    <row r="37" spans="2:19" x14ac:dyDescent="0.2">
      <c r="B37" s="452"/>
      <c r="C37" s="449"/>
      <c r="D37" s="448"/>
      <c r="E37" s="448"/>
      <c r="F37" s="448"/>
      <c r="G37" s="448"/>
      <c r="H37" s="448"/>
      <c r="I37" s="448"/>
      <c r="J37" s="448"/>
      <c r="K37" s="448"/>
      <c r="L37" s="448"/>
      <c r="M37" s="448"/>
      <c r="N37" s="448"/>
      <c r="O37" s="448"/>
      <c r="P37" s="451" t="s">
        <v>289</v>
      </c>
      <c r="S37" s="112"/>
    </row>
    <row r="38" spans="2:19" x14ac:dyDescent="0.2">
      <c r="B38" s="453"/>
      <c r="C38" s="449"/>
      <c r="D38" s="448"/>
      <c r="E38" s="448"/>
      <c r="F38" s="448"/>
      <c r="G38" s="448"/>
      <c r="H38" s="470"/>
      <c r="I38" s="471" t="s">
        <v>290</v>
      </c>
      <c r="J38" s="448"/>
      <c r="K38" s="448"/>
      <c r="L38" s="448" t="s">
        <v>308</v>
      </c>
      <c r="M38" s="448"/>
      <c r="N38" s="477">
        <v>0.73480000000000001</v>
      </c>
      <c r="O38" s="448"/>
      <c r="P38" s="451" t="s">
        <v>309</v>
      </c>
    </row>
    <row r="39" spans="2:19" x14ac:dyDescent="0.2">
      <c r="B39" s="455"/>
      <c r="C39" s="456"/>
      <c r="D39" s="448"/>
      <c r="E39" s="448"/>
      <c r="F39" s="448"/>
      <c r="G39" s="436"/>
      <c r="H39" s="448"/>
      <c r="I39" s="448"/>
      <c r="J39" s="448"/>
      <c r="K39" s="448"/>
      <c r="L39" s="448" t="s">
        <v>310</v>
      </c>
      <c r="M39" s="448"/>
      <c r="N39" s="477">
        <v>1.1566000000000001</v>
      </c>
      <c r="O39" s="448"/>
      <c r="P39" s="457"/>
    </row>
    <row r="40" spans="2:19" x14ac:dyDescent="0.2">
      <c r="B40" s="455"/>
      <c r="C40" s="456"/>
      <c r="D40" s="448"/>
      <c r="E40" s="448"/>
      <c r="F40" s="448"/>
      <c r="G40" s="436"/>
      <c r="H40" s="448"/>
      <c r="I40" s="448"/>
      <c r="J40" s="448"/>
      <c r="K40" s="448"/>
      <c r="L40" s="448" t="s">
        <v>311</v>
      </c>
      <c r="M40" s="448"/>
      <c r="N40" s="448"/>
      <c r="O40" s="448"/>
      <c r="P40" s="457"/>
    </row>
    <row r="41" spans="2:19" x14ac:dyDescent="0.2">
      <c r="B41" s="455"/>
      <c r="C41" s="456"/>
      <c r="D41" s="448"/>
      <c r="E41" s="448"/>
      <c r="F41" s="448"/>
      <c r="G41" s="436"/>
      <c r="H41" s="114"/>
      <c r="I41" s="114"/>
      <c r="J41" s="448"/>
      <c r="K41" s="115" t="s">
        <v>312</v>
      </c>
      <c r="L41" s="115" t="s">
        <v>313</v>
      </c>
      <c r="M41" s="436"/>
      <c r="N41" s="115" t="s">
        <v>314</v>
      </c>
      <c r="O41" s="115" t="s">
        <v>13</v>
      </c>
      <c r="P41" s="457"/>
    </row>
    <row r="42" spans="2:19" x14ac:dyDescent="0.2">
      <c r="B42" s="455"/>
      <c r="C42" s="456"/>
      <c r="D42" s="448"/>
      <c r="E42" s="448"/>
      <c r="F42" s="448"/>
      <c r="G42" s="436"/>
      <c r="H42" s="116"/>
      <c r="I42" s="116"/>
      <c r="J42" s="448"/>
      <c r="K42" s="117" t="s">
        <v>315</v>
      </c>
      <c r="L42" s="117">
        <v>4.6100000000000003</v>
      </c>
      <c r="M42" s="436"/>
      <c r="N42" s="117" t="s">
        <v>316</v>
      </c>
      <c r="O42" s="117">
        <v>50</v>
      </c>
      <c r="P42" s="457"/>
    </row>
    <row r="43" spans="2:19" x14ac:dyDescent="0.2">
      <c r="B43" s="455"/>
      <c r="C43" s="456"/>
      <c r="D43" s="448"/>
      <c r="E43" s="448"/>
      <c r="F43" s="448"/>
      <c r="G43" s="436"/>
      <c r="H43" s="116"/>
      <c r="I43" s="116"/>
      <c r="J43" s="448"/>
      <c r="K43" s="117">
        <f>1/6</f>
        <v>0.16666666666666666</v>
      </c>
      <c r="L43" s="118">
        <f>L42*K43</f>
        <v>0.76833333333333331</v>
      </c>
      <c r="M43" s="436"/>
      <c r="N43" s="117">
        <v>5.9779999999999998</v>
      </c>
      <c r="O43" s="118">
        <f>ROUND(O42*N43,2)</f>
        <v>298.89999999999998</v>
      </c>
      <c r="P43" s="457"/>
    </row>
    <row r="44" spans="2:19" x14ac:dyDescent="0.2">
      <c r="B44" s="455"/>
      <c r="C44" s="456"/>
      <c r="D44" s="448"/>
      <c r="E44" s="448"/>
      <c r="F44" s="448"/>
      <c r="G44" s="436"/>
      <c r="H44" s="448"/>
      <c r="I44" s="448"/>
      <c r="J44" s="448"/>
      <c r="K44" s="448"/>
      <c r="L44" s="448"/>
      <c r="M44" s="448"/>
      <c r="N44" s="448"/>
      <c r="O44" s="448"/>
      <c r="P44" s="457"/>
    </row>
    <row r="45" spans="2:19" x14ac:dyDescent="0.2">
      <c r="B45" s="455"/>
      <c r="C45" s="456"/>
      <c r="D45" s="448"/>
      <c r="E45" s="448"/>
      <c r="F45" s="448"/>
      <c r="G45" s="436"/>
      <c r="H45" s="448"/>
      <c r="I45" s="448"/>
      <c r="J45" s="448"/>
      <c r="K45" s="448"/>
      <c r="L45" s="448"/>
      <c r="M45" s="448"/>
      <c r="N45" s="448"/>
      <c r="O45" s="448"/>
      <c r="P45" s="457"/>
    </row>
    <row r="46" spans="2:19" s="123" customFormat="1" ht="24" x14ac:dyDescent="0.2">
      <c r="B46" s="478" t="s">
        <v>317</v>
      </c>
      <c r="C46" s="119" t="s">
        <v>4</v>
      </c>
      <c r="D46" s="904" t="s">
        <v>318</v>
      </c>
      <c r="E46" s="905"/>
      <c r="F46" s="905"/>
      <c r="G46" s="906"/>
      <c r="H46" s="119"/>
      <c r="I46" s="120" t="s">
        <v>8</v>
      </c>
      <c r="J46" s="121" t="s">
        <v>319</v>
      </c>
      <c r="K46" s="122" t="s">
        <v>320</v>
      </c>
      <c r="L46" s="907" t="s">
        <v>321</v>
      </c>
      <c r="M46" s="907"/>
      <c r="N46" s="907" t="s">
        <v>322</v>
      </c>
      <c r="O46" s="907"/>
      <c r="P46" s="479" t="s">
        <v>323</v>
      </c>
    </row>
    <row r="47" spans="2:19" s="123" customFormat="1" x14ac:dyDescent="0.2">
      <c r="B47" s="897" t="s">
        <v>324</v>
      </c>
      <c r="C47" s="898"/>
      <c r="D47" s="899"/>
      <c r="E47" s="124"/>
      <c r="F47" s="124"/>
      <c r="G47" s="124"/>
      <c r="H47" s="124"/>
      <c r="I47" s="120" t="s">
        <v>325</v>
      </c>
      <c r="J47" s="125" t="s">
        <v>326</v>
      </c>
      <c r="K47" s="122" t="s">
        <v>327</v>
      </c>
      <c r="L47" s="900" t="s">
        <v>328</v>
      </c>
      <c r="M47" s="901"/>
      <c r="N47" s="900" t="s">
        <v>328</v>
      </c>
      <c r="O47" s="901"/>
      <c r="P47" s="480" t="s">
        <v>328</v>
      </c>
    </row>
    <row r="48" spans="2:19" x14ac:dyDescent="0.2">
      <c r="B48" s="481" t="s">
        <v>240</v>
      </c>
      <c r="C48" s="126" t="s">
        <v>50</v>
      </c>
      <c r="D48" s="890" t="s">
        <v>329</v>
      </c>
      <c r="E48" s="902"/>
      <c r="F48" s="902"/>
      <c r="G48" s="902"/>
      <c r="H48" s="903"/>
      <c r="I48" s="127">
        <v>1</v>
      </c>
      <c r="J48" s="127">
        <f>$O$43</f>
        <v>298.89999999999998</v>
      </c>
      <c r="K48" s="127">
        <f>$N$43</f>
        <v>5.9779999999999998</v>
      </c>
      <c r="L48" s="893">
        <v>160.2911</v>
      </c>
      <c r="M48" s="893"/>
      <c r="N48" s="893">
        <f>$L$43</f>
        <v>0.76833333333333331</v>
      </c>
      <c r="O48" s="893"/>
      <c r="P48" s="482">
        <f>ROUND(((K48*L48)+(J48*N48))*I48,2)-0.01</f>
        <v>1187.8700000000001</v>
      </c>
      <c r="Q48" s="110">
        <f>ROUND(L48*K48*J48*N48,2)</f>
        <v>220059.9</v>
      </c>
      <c r="R48" s="113"/>
    </row>
    <row r="49" spans="2:19" ht="12.75" x14ac:dyDescent="0.2">
      <c r="B49" s="481" t="s">
        <v>240</v>
      </c>
      <c r="C49" s="126" t="s">
        <v>56</v>
      </c>
      <c r="D49" s="890" t="s">
        <v>330</v>
      </c>
      <c r="E49" s="891"/>
      <c r="F49" s="891"/>
      <c r="G49" s="891"/>
      <c r="H49" s="892"/>
      <c r="I49" s="127">
        <v>1</v>
      </c>
      <c r="J49" s="127">
        <f t="shared" ref="J49:J58" si="0">$O$43</f>
        <v>298.89999999999998</v>
      </c>
      <c r="K49" s="127">
        <f t="shared" ref="K49:K58" si="1">$N$43</f>
        <v>5.9779999999999998</v>
      </c>
      <c r="L49" s="893">
        <v>36.482700000000001</v>
      </c>
      <c r="M49" s="893"/>
      <c r="N49" s="893">
        <f t="shared" ref="N49:N58" si="2">$L$43</f>
        <v>0.76833333333333331</v>
      </c>
      <c r="O49" s="893"/>
      <c r="P49" s="482">
        <f>ROUND(((K49*L49)+(J49*N49))*I49,2)</f>
        <v>447.75</v>
      </c>
    </row>
    <row r="50" spans="2:19" ht="12.75" x14ac:dyDescent="0.2">
      <c r="B50" s="481" t="s">
        <v>240</v>
      </c>
      <c r="C50" s="126" t="s">
        <v>52</v>
      </c>
      <c r="D50" s="890" t="s">
        <v>331</v>
      </c>
      <c r="E50" s="891"/>
      <c r="F50" s="891"/>
      <c r="G50" s="891"/>
      <c r="H50" s="892"/>
      <c r="I50" s="127">
        <v>1</v>
      </c>
      <c r="J50" s="127">
        <f t="shared" si="0"/>
        <v>298.89999999999998</v>
      </c>
      <c r="K50" s="127">
        <f t="shared" si="1"/>
        <v>5.9779999999999998</v>
      </c>
      <c r="L50" s="893">
        <v>77.596900000000005</v>
      </c>
      <c r="M50" s="893"/>
      <c r="N50" s="893">
        <f t="shared" si="2"/>
        <v>0.76833333333333331</v>
      </c>
      <c r="O50" s="893"/>
      <c r="P50" s="482">
        <f>ROUND(((K50*L50)+(J50*N50))*I50,2)-0.01</f>
        <v>693.52</v>
      </c>
      <c r="Q50" s="128">
        <f>'[18]P.O CIDADE NOVA'!J20</f>
        <v>0</v>
      </c>
      <c r="R50" s="128"/>
    </row>
    <row r="51" spans="2:19" ht="12.75" x14ac:dyDescent="0.2">
      <c r="B51" s="481" t="s">
        <v>240</v>
      </c>
      <c r="C51" s="126" t="s">
        <v>332</v>
      </c>
      <c r="D51" s="890" t="s">
        <v>333</v>
      </c>
      <c r="E51" s="891"/>
      <c r="F51" s="891"/>
      <c r="G51" s="891"/>
      <c r="H51" s="892"/>
      <c r="I51" s="127">
        <v>1</v>
      </c>
      <c r="J51" s="127">
        <f t="shared" si="0"/>
        <v>298.89999999999998</v>
      </c>
      <c r="K51" s="127">
        <f t="shared" si="1"/>
        <v>5.9779999999999998</v>
      </c>
      <c r="L51" s="893">
        <v>157.31649999999999</v>
      </c>
      <c r="M51" s="893"/>
      <c r="N51" s="893">
        <f t="shared" si="2"/>
        <v>0.76833333333333331</v>
      </c>
      <c r="O51" s="893"/>
      <c r="P51" s="482">
        <f>ROUND(((K51*L51)+(J51*N51))*I51,2)-0.005</f>
        <v>1170.0849999999998</v>
      </c>
      <c r="R51" s="128"/>
    </row>
    <row r="52" spans="2:19" ht="12.75" x14ac:dyDescent="0.2">
      <c r="B52" s="481" t="s">
        <v>240</v>
      </c>
      <c r="C52" s="126" t="s">
        <v>171</v>
      </c>
      <c r="D52" s="890" t="s">
        <v>334</v>
      </c>
      <c r="E52" s="891"/>
      <c r="F52" s="891"/>
      <c r="G52" s="891"/>
      <c r="H52" s="892"/>
      <c r="I52" s="127">
        <v>1</v>
      </c>
      <c r="J52" s="127">
        <f t="shared" si="0"/>
        <v>298.89999999999998</v>
      </c>
      <c r="K52" s="127">
        <f t="shared" si="1"/>
        <v>5.9779999999999998</v>
      </c>
      <c r="L52" s="893">
        <v>68.063500000000005</v>
      </c>
      <c r="M52" s="893"/>
      <c r="N52" s="893">
        <f t="shared" si="2"/>
        <v>0.76833333333333331</v>
      </c>
      <c r="O52" s="893"/>
      <c r="P52" s="482">
        <f t="shared" ref="P52:P58" si="3">ROUND(((K52*L52)+(J52*N52))*I52,2)</f>
        <v>636.54</v>
      </c>
      <c r="R52" s="128"/>
    </row>
    <row r="53" spans="2:19" ht="12.75" x14ac:dyDescent="0.2">
      <c r="B53" s="481" t="s">
        <v>240</v>
      </c>
      <c r="C53" s="126" t="s">
        <v>53</v>
      </c>
      <c r="D53" s="890" t="s">
        <v>335</v>
      </c>
      <c r="E53" s="891"/>
      <c r="F53" s="891"/>
      <c r="G53" s="891"/>
      <c r="H53" s="892"/>
      <c r="I53" s="127">
        <v>1</v>
      </c>
      <c r="J53" s="127">
        <f t="shared" si="0"/>
        <v>298.89999999999998</v>
      </c>
      <c r="K53" s="127">
        <f t="shared" si="1"/>
        <v>5.9779999999999998</v>
      </c>
      <c r="L53" s="893">
        <v>56.152799999999999</v>
      </c>
      <c r="M53" s="893"/>
      <c r="N53" s="893">
        <f t="shared" si="2"/>
        <v>0.76833333333333331</v>
      </c>
      <c r="O53" s="893"/>
      <c r="P53" s="482">
        <f>ROUND(((K53*L53)+(J53*N53))*I53,2)</f>
        <v>565.34</v>
      </c>
      <c r="R53" s="128"/>
      <c r="S53" s="129">
        <f>T87</f>
        <v>0</v>
      </c>
    </row>
    <row r="54" spans="2:19" ht="12.75" x14ac:dyDescent="0.2">
      <c r="B54" s="481" t="s">
        <v>240</v>
      </c>
      <c r="C54" s="126" t="s">
        <v>170</v>
      </c>
      <c r="D54" s="890" t="s">
        <v>336</v>
      </c>
      <c r="E54" s="891"/>
      <c r="F54" s="891"/>
      <c r="G54" s="891"/>
      <c r="H54" s="892"/>
      <c r="I54" s="127">
        <v>1</v>
      </c>
      <c r="J54" s="127">
        <f t="shared" si="0"/>
        <v>298.89999999999998</v>
      </c>
      <c r="K54" s="127">
        <f t="shared" si="1"/>
        <v>5.9779999999999998</v>
      </c>
      <c r="L54" s="893">
        <v>59.571899999999999</v>
      </c>
      <c r="M54" s="893"/>
      <c r="N54" s="893">
        <f t="shared" si="2"/>
        <v>0.76833333333333331</v>
      </c>
      <c r="O54" s="893"/>
      <c r="P54" s="482">
        <f t="shared" si="3"/>
        <v>585.78</v>
      </c>
      <c r="R54" s="128"/>
      <c r="S54" s="129">
        <f>S79</f>
        <v>0</v>
      </c>
    </row>
    <row r="55" spans="2:19" ht="12.75" x14ac:dyDescent="0.2">
      <c r="B55" s="481" t="s">
        <v>240</v>
      </c>
      <c r="C55" s="126" t="s">
        <v>54</v>
      </c>
      <c r="D55" s="890" t="s">
        <v>337</v>
      </c>
      <c r="E55" s="891"/>
      <c r="F55" s="891"/>
      <c r="G55" s="891"/>
      <c r="H55" s="892"/>
      <c r="I55" s="127">
        <v>1</v>
      </c>
      <c r="J55" s="127">
        <f t="shared" si="0"/>
        <v>298.89999999999998</v>
      </c>
      <c r="K55" s="127">
        <f t="shared" si="1"/>
        <v>5.9779999999999998</v>
      </c>
      <c r="L55" s="893">
        <v>54.18</v>
      </c>
      <c r="M55" s="893"/>
      <c r="N55" s="893">
        <f t="shared" si="2"/>
        <v>0.76833333333333331</v>
      </c>
      <c r="O55" s="893"/>
      <c r="P55" s="482">
        <f>ROUND(((K55*L55)+(J55*N55))*I55,2)</f>
        <v>553.54</v>
      </c>
      <c r="R55" s="128"/>
    </row>
    <row r="56" spans="2:19" ht="12.75" x14ac:dyDescent="0.2">
      <c r="B56" s="481" t="s">
        <v>240</v>
      </c>
      <c r="C56" s="126" t="s">
        <v>338</v>
      </c>
      <c r="D56" s="890" t="s">
        <v>339</v>
      </c>
      <c r="E56" s="891"/>
      <c r="F56" s="891"/>
      <c r="G56" s="891"/>
      <c r="H56" s="892"/>
      <c r="I56" s="127">
        <v>1</v>
      </c>
      <c r="J56" s="127">
        <f t="shared" si="0"/>
        <v>298.89999999999998</v>
      </c>
      <c r="K56" s="127">
        <f t="shared" si="1"/>
        <v>5.9779999999999998</v>
      </c>
      <c r="L56" s="893">
        <v>80.142300000000006</v>
      </c>
      <c r="M56" s="893"/>
      <c r="N56" s="893">
        <f t="shared" si="2"/>
        <v>0.76833333333333331</v>
      </c>
      <c r="O56" s="893"/>
      <c r="P56" s="482">
        <f t="shared" si="3"/>
        <v>708.75</v>
      </c>
      <c r="R56" s="128"/>
    </row>
    <row r="57" spans="2:19" ht="12.75" x14ac:dyDescent="0.2">
      <c r="B57" s="481" t="s">
        <v>240</v>
      </c>
      <c r="C57" s="126" t="s">
        <v>55</v>
      </c>
      <c r="D57" s="890" t="s">
        <v>340</v>
      </c>
      <c r="E57" s="891"/>
      <c r="F57" s="891"/>
      <c r="G57" s="891"/>
      <c r="H57" s="892"/>
      <c r="I57" s="127">
        <v>1</v>
      </c>
      <c r="J57" s="127">
        <f t="shared" si="0"/>
        <v>298.89999999999998</v>
      </c>
      <c r="K57" s="127">
        <f t="shared" si="1"/>
        <v>5.9779999999999998</v>
      </c>
      <c r="L57" s="893">
        <v>32.002200000000002</v>
      </c>
      <c r="M57" s="893"/>
      <c r="N57" s="893">
        <f t="shared" si="2"/>
        <v>0.76833333333333331</v>
      </c>
      <c r="O57" s="893"/>
      <c r="P57" s="482">
        <f t="shared" si="3"/>
        <v>420.96</v>
      </c>
      <c r="R57" s="128"/>
    </row>
    <row r="58" spans="2:19" ht="12.75" x14ac:dyDescent="0.2">
      <c r="B58" s="481" t="s">
        <v>240</v>
      </c>
      <c r="C58" s="126" t="s">
        <v>58</v>
      </c>
      <c r="D58" s="890" t="s">
        <v>341</v>
      </c>
      <c r="E58" s="891"/>
      <c r="F58" s="891"/>
      <c r="G58" s="891"/>
      <c r="H58" s="892"/>
      <c r="I58" s="127">
        <v>1</v>
      </c>
      <c r="J58" s="127">
        <f t="shared" si="0"/>
        <v>298.89999999999998</v>
      </c>
      <c r="K58" s="127">
        <f t="shared" si="1"/>
        <v>5.9779999999999998</v>
      </c>
      <c r="L58" s="893">
        <v>73.5976</v>
      </c>
      <c r="M58" s="893"/>
      <c r="N58" s="893">
        <f t="shared" si="2"/>
        <v>0.76833333333333331</v>
      </c>
      <c r="O58" s="893"/>
      <c r="P58" s="482">
        <f t="shared" si="3"/>
        <v>669.62</v>
      </c>
      <c r="R58" s="128"/>
    </row>
    <row r="59" spans="2:19" x14ac:dyDescent="0.2">
      <c r="B59" s="483"/>
      <c r="C59" s="130"/>
      <c r="D59" s="130"/>
      <c r="E59" s="131"/>
      <c r="F59" s="131"/>
      <c r="G59" s="131"/>
      <c r="H59" s="131"/>
      <c r="I59" s="131"/>
      <c r="J59" s="131"/>
      <c r="K59" s="131"/>
      <c r="L59" s="131"/>
      <c r="M59" s="126"/>
      <c r="N59" s="132"/>
      <c r="O59" s="133"/>
      <c r="P59" s="484"/>
      <c r="R59" s="128"/>
    </row>
    <row r="60" spans="2:19" x14ac:dyDescent="0.2">
      <c r="B60" s="894" t="s">
        <v>342</v>
      </c>
      <c r="C60" s="895"/>
      <c r="D60" s="895"/>
      <c r="E60" s="895"/>
      <c r="F60" s="895"/>
      <c r="G60" s="895"/>
      <c r="H60" s="895"/>
      <c r="I60" s="895"/>
      <c r="J60" s="895"/>
      <c r="K60" s="895"/>
      <c r="L60" s="895"/>
      <c r="M60" s="895"/>
      <c r="N60" s="895"/>
      <c r="O60" s="896"/>
      <c r="P60" s="485">
        <f>SUM(P48:P58)</f>
        <v>7639.7550000000001</v>
      </c>
    </row>
    <row r="61" spans="2:19" x14ac:dyDescent="0.2">
      <c r="B61" s="897" t="s">
        <v>324</v>
      </c>
      <c r="C61" s="898"/>
      <c r="D61" s="899"/>
      <c r="E61" s="124"/>
      <c r="F61" s="124"/>
      <c r="G61" s="124"/>
      <c r="H61" s="124"/>
      <c r="I61" s="120" t="s">
        <v>325</v>
      </c>
      <c r="J61" s="120" t="s">
        <v>343</v>
      </c>
      <c r="K61" s="122" t="s">
        <v>327</v>
      </c>
      <c r="L61" s="900" t="s">
        <v>328</v>
      </c>
      <c r="M61" s="901"/>
      <c r="N61" s="900" t="s">
        <v>328</v>
      </c>
      <c r="O61" s="901"/>
      <c r="P61" s="480" t="s">
        <v>328</v>
      </c>
    </row>
    <row r="62" spans="2:19" ht="12.75" x14ac:dyDescent="0.2">
      <c r="B62" s="483" t="s">
        <v>240</v>
      </c>
      <c r="C62" s="126" t="s">
        <v>344</v>
      </c>
      <c r="D62" s="890" t="s">
        <v>345</v>
      </c>
      <c r="E62" s="891"/>
      <c r="F62" s="891"/>
      <c r="G62" s="891"/>
      <c r="H62" s="892"/>
      <c r="I62" s="127" t="s">
        <v>172</v>
      </c>
      <c r="J62" s="127">
        <v>4</v>
      </c>
      <c r="K62" s="127">
        <f>$N$43</f>
        <v>5.9779999999999998</v>
      </c>
      <c r="L62" s="893"/>
      <c r="M62" s="893"/>
      <c r="N62" s="893">
        <v>30.432099999999998</v>
      </c>
      <c r="O62" s="893"/>
      <c r="P62" s="482">
        <f>ROUND(J62*K62*N62,2)</f>
        <v>727.69</v>
      </c>
      <c r="S62" s="129">
        <f>'[17]PLANILHA ORÇ GERAL'!M35</f>
        <v>15557.2816</v>
      </c>
    </row>
    <row r="63" spans="2:19" ht="12.75" x14ac:dyDescent="0.2">
      <c r="B63" s="483" t="s">
        <v>240</v>
      </c>
      <c r="C63" s="126" t="s">
        <v>346</v>
      </c>
      <c r="D63" s="890" t="s">
        <v>347</v>
      </c>
      <c r="E63" s="891"/>
      <c r="F63" s="891"/>
      <c r="G63" s="891"/>
      <c r="H63" s="892"/>
      <c r="I63" s="127" t="s">
        <v>172</v>
      </c>
      <c r="J63" s="127">
        <v>7</v>
      </c>
      <c r="K63" s="127">
        <f>$N$43</f>
        <v>5.9779999999999998</v>
      </c>
      <c r="L63" s="893"/>
      <c r="M63" s="893"/>
      <c r="N63" s="893">
        <v>27.0547</v>
      </c>
      <c r="O63" s="893"/>
      <c r="P63" s="482">
        <f>ROUND(J63*K63*N63,2)</f>
        <v>1132.1300000000001</v>
      </c>
    </row>
    <row r="64" spans="2:19" ht="12.75" x14ac:dyDescent="0.2">
      <c r="B64" s="483" t="s">
        <v>240</v>
      </c>
      <c r="C64" s="126" t="s">
        <v>348</v>
      </c>
      <c r="D64" s="890" t="s">
        <v>349</v>
      </c>
      <c r="E64" s="891"/>
      <c r="F64" s="891"/>
      <c r="G64" s="891"/>
      <c r="H64" s="892"/>
      <c r="I64" s="127" t="s">
        <v>172</v>
      </c>
      <c r="J64" s="127">
        <v>1</v>
      </c>
      <c r="K64" s="127">
        <f>$N$43</f>
        <v>5.9779999999999998</v>
      </c>
      <c r="L64" s="893"/>
      <c r="M64" s="893"/>
      <c r="N64" s="893">
        <f>4254.6327/220</f>
        <v>19.339239545454546</v>
      </c>
      <c r="O64" s="893"/>
      <c r="P64" s="482">
        <f>ROUND(J64*K64*N64,2)</f>
        <v>115.61</v>
      </c>
    </row>
    <row r="65" spans="2:22" x14ac:dyDescent="0.2">
      <c r="B65" s="894" t="s">
        <v>350</v>
      </c>
      <c r="C65" s="895"/>
      <c r="D65" s="895"/>
      <c r="E65" s="895"/>
      <c r="F65" s="895"/>
      <c r="G65" s="895"/>
      <c r="H65" s="895"/>
      <c r="I65" s="895"/>
      <c r="J65" s="895"/>
      <c r="K65" s="895"/>
      <c r="L65" s="895"/>
      <c r="M65" s="895"/>
      <c r="N65" s="895"/>
      <c r="O65" s="896"/>
      <c r="P65" s="485">
        <f>SUM(P62:P64)</f>
        <v>1975.43</v>
      </c>
      <c r="Q65" s="110">
        <v>3124.89</v>
      </c>
    </row>
    <row r="66" spans="2:22" x14ac:dyDescent="0.2">
      <c r="B66" s="894" t="s">
        <v>351</v>
      </c>
      <c r="C66" s="895"/>
      <c r="D66" s="895"/>
      <c r="E66" s="895"/>
      <c r="F66" s="895"/>
      <c r="G66" s="895"/>
      <c r="H66" s="895"/>
      <c r="I66" s="895"/>
      <c r="J66" s="895"/>
      <c r="K66" s="895"/>
      <c r="L66" s="895"/>
      <c r="M66" s="895"/>
      <c r="N66" s="895"/>
      <c r="O66" s="896"/>
      <c r="P66" s="485">
        <f>P60+P65</f>
        <v>9615.1849999999995</v>
      </c>
      <c r="Q66" s="110">
        <v>12202.19</v>
      </c>
    </row>
    <row r="67" spans="2:22" x14ac:dyDescent="0.2">
      <c r="B67" s="447"/>
      <c r="C67" s="449"/>
      <c r="D67" s="448"/>
      <c r="E67" s="448"/>
      <c r="F67" s="448"/>
      <c r="G67" s="448"/>
      <c r="H67" s="448"/>
      <c r="I67" s="448"/>
      <c r="J67" s="448"/>
      <c r="K67" s="448"/>
      <c r="L67" s="448"/>
      <c r="M67" s="448"/>
      <c r="N67" s="448"/>
      <c r="O67" s="448"/>
      <c r="P67" s="457"/>
    </row>
    <row r="68" spans="2:22" x14ac:dyDescent="0.2">
      <c r="B68" s="442" t="s">
        <v>352</v>
      </c>
      <c r="C68" s="448"/>
      <c r="D68" s="436"/>
      <c r="E68" s="436"/>
      <c r="F68" s="448"/>
      <c r="G68" s="486"/>
      <c r="H68" s="448"/>
      <c r="I68" s="486"/>
      <c r="J68" s="448"/>
      <c r="K68" s="486"/>
      <c r="L68" s="448"/>
      <c r="M68" s="486"/>
      <c r="N68" s="448"/>
      <c r="O68" s="436"/>
      <c r="P68" s="475"/>
    </row>
    <row r="69" spans="2:22" x14ac:dyDescent="0.2">
      <c r="B69" s="442" t="s">
        <v>353</v>
      </c>
      <c r="C69" s="436"/>
      <c r="D69" s="436"/>
      <c r="E69" s="436"/>
      <c r="F69" s="436"/>
      <c r="G69" s="436"/>
      <c r="H69" s="436"/>
      <c r="I69" s="436"/>
      <c r="J69" s="436"/>
      <c r="K69" s="436"/>
      <c r="L69" s="436"/>
      <c r="M69" s="441"/>
      <c r="N69" s="436"/>
      <c r="O69" s="436"/>
      <c r="P69" s="437"/>
    </row>
    <row r="70" spans="2:22" x14ac:dyDescent="0.2">
      <c r="B70" s="442" t="s">
        <v>354</v>
      </c>
      <c r="C70" s="436"/>
      <c r="D70" s="436"/>
      <c r="E70" s="436"/>
      <c r="F70" s="436"/>
      <c r="G70" s="436"/>
      <c r="H70" s="436"/>
      <c r="I70" s="436"/>
      <c r="J70" s="436"/>
      <c r="K70" s="436"/>
      <c r="L70" s="436"/>
      <c r="M70" s="441"/>
      <c r="N70" s="436"/>
      <c r="O70" s="436"/>
      <c r="P70" s="437"/>
    </row>
    <row r="71" spans="2:22" x14ac:dyDescent="0.2">
      <c r="B71" s="442" t="s">
        <v>355</v>
      </c>
      <c r="C71" s="436"/>
      <c r="D71" s="436"/>
      <c r="E71" s="436"/>
      <c r="F71" s="436"/>
      <c r="G71" s="436"/>
      <c r="H71" s="436"/>
      <c r="I71" s="436"/>
      <c r="J71" s="436"/>
      <c r="K71" s="436"/>
      <c r="L71" s="436"/>
      <c r="M71" s="441"/>
      <c r="N71" s="436"/>
      <c r="O71" s="436"/>
      <c r="P71" s="437"/>
    </row>
    <row r="72" spans="2:22" x14ac:dyDescent="0.2">
      <c r="B72" s="442" t="s">
        <v>508</v>
      </c>
      <c r="C72" s="436"/>
      <c r="D72" s="436"/>
      <c r="E72" s="436"/>
      <c r="F72" s="436"/>
      <c r="G72" s="436"/>
      <c r="H72" s="436"/>
      <c r="I72" s="436"/>
      <c r="J72" s="436"/>
      <c r="K72" s="436"/>
      <c r="L72" s="436"/>
      <c r="M72" s="441"/>
      <c r="N72" s="436"/>
      <c r="O72" s="436"/>
      <c r="P72" s="437"/>
    </row>
    <row r="73" spans="2:22" x14ac:dyDescent="0.2">
      <c r="B73" s="442"/>
      <c r="C73" s="436"/>
      <c r="D73" s="436"/>
      <c r="E73" s="436"/>
      <c r="F73" s="436"/>
      <c r="G73" s="436"/>
      <c r="H73" s="436"/>
      <c r="I73" s="436"/>
      <c r="J73" s="436"/>
      <c r="K73" s="436"/>
      <c r="L73" s="436"/>
      <c r="M73" s="441"/>
      <c r="N73" s="436"/>
      <c r="O73" s="436"/>
      <c r="P73" s="437"/>
    </row>
    <row r="74" spans="2:22" x14ac:dyDescent="0.2">
      <c r="B74" s="445" t="str">
        <f>'[17]PLANILHA ORÇ GERAL'!A18</f>
        <v>2.4</v>
      </c>
      <c r="C74" s="446" t="str">
        <f>'[17]PLANILHA ORÇ GERAL'!B18</f>
        <v>ADMINISTRAÇÃO DA OBRA</v>
      </c>
      <c r="D74" s="436"/>
      <c r="E74" s="436"/>
      <c r="F74" s="436"/>
      <c r="G74" s="436"/>
      <c r="H74" s="436"/>
      <c r="I74" s="436"/>
      <c r="J74" s="436"/>
      <c r="K74" s="436"/>
      <c r="L74" s="436"/>
      <c r="M74" s="436"/>
      <c r="N74" s="436"/>
      <c r="O74" s="436"/>
      <c r="P74" s="437"/>
    </row>
    <row r="75" spans="2:22" x14ac:dyDescent="0.2">
      <c r="B75" s="447"/>
      <c r="C75" s="448"/>
      <c r="D75" s="448"/>
      <c r="E75" s="448"/>
      <c r="F75" s="448"/>
      <c r="G75" s="448"/>
      <c r="H75" s="448"/>
      <c r="I75" s="448"/>
      <c r="J75" s="448"/>
      <c r="K75" s="448"/>
      <c r="L75" s="448"/>
      <c r="M75" s="448"/>
      <c r="N75" s="449" t="s">
        <v>287</v>
      </c>
      <c r="O75" s="487">
        <f>O36</f>
        <v>44378</v>
      </c>
      <c r="P75" s="451" t="s">
        <v>288</v>
      </c>
    </row>
    <row r="76" spans="2:22" x14ac:dyDescent="0.2">
      <c r="B76" s="452"/>
      <c r="C76" s="449"/>
      <c r="D76" s="448"/>
      <c r="E76" s="448"/>
      <c r="F76" s="448"/>
      <c r="G76" s="448"/>
      <c r="H76" s="448"/>
      <c r="I76" s="448"/>
      <c r="J76" s="448"/>
      <c r="K76" s="448"/>
      <c r="L76" s="448"/>
      <c r="M76" s="448"/>
      <c r="N76" s="448"/>
      <c r="O76" s="448"/>
      <c r="P76" s="451" t="s">
        <v>289</v>
      </c>
    </row>
    <row r="77" spans="2:22" x14ac:dyDescent="0.2">
      <c r="B77" s="453"/>
      <c r="C77" s="449"/>
      <c r="D77" s="448"/>
      <c r="E77" s="448"/>
      <c r="F77" s="448"/>
      <c r="G77" s="448"/>
      <c r="H77" s="448"/>
      <c r="I77" s="454" t="s">
        <v>290</v>
      </c>
      <c r="J77" s="448"/>
      <c r="K77" s="448"/>
      <c r="L77" s="448"/>
      <c r="M77" s="448"/>
      <c r="N77" s="448"/>
      <c r="O77" s="448"/>
      <c r="P77" s="451" t="s">
        <v>309</v>
      </c>
      <c r="V77" s="129" t="e">
        <f>'[17]PLANILHA ORÇ GERAL'!M51</f>
        <v>#REF!</v>
      </c>
    </row>
    <row r="78" spans="2:22" x14ac:dyDescent="0.2">
      <c r="B78" s="455"/>
      <c r="C78" s="456"/>
      <c r="D78" s="448"/>
      <c r="E78" s="448"/>
      <c r="F78" s="448"/>
      <c r="G78" s="436"/>
      <c r="H78" s="448"/>
      <c r="I78" s="448"/>
      <c r="J78" s="448"/>
      <c r="K78" s="448"/>
      <c r="L78" s="448"/>
      <c r="M78" s="448"/>
      <c r="N78" s="448"/>
      <c r="O78" s="448"/>
      <c r="P78" s="457"/>
    </row>
    <row r="79" spans="2:22" x14ac:dyDescent="0.2">
      <c r="B79" s="447"/>
      <c r="C79" s="458"/>
      <c r="D79" s="459" t="s">
        <v>356</v>
      </c>
      <c r="E79" s="448"/>
      <c r="F79" s="448"/>
      <c r="G79" s="448"/>
      <c r="H79" s="448"/>
      <c r="I79" s="448"/>
      <c r="J79" s="448"/>
      <c r="K79" s="448"/>
      <c r="L79" s="448"/>
      <c r="M79" s="460" t="s">
        <v>35</v>
      </c>
      <c r="N79" s="461" t="s">
        <v>293</v>
      </c>
      <c r="O79" s="462" t="s">
        <v>294</v>
      </c>
      <c r="P79" s="463" t="s">
        <v>295</v>
      </c>
      <c r="S79" s="129">
        <f>'Planilha Resumo'!H23</f>
        <v>0</v>
      </c>
    </row>
    <row r="80" spans="2:22" x14ac:dyDescent="0.2">
      <c r="B80" s="464"/>
      <c r="C80" s="488">
        <v>90779</v>
      </c>
      <c r="D80" s="465" t="s">
        <v>357</v>
      </c>
      <c r="E80" s="448"/>
      <c r="F80" s="448"/>
      <c r="G80" s="448"/>
      <c r="H80" s="448"/>
      <c r="I80" s="448"/>
      <c r="J80" s="448"/>
      <c r="K80" s="448"/>
      <c r="L80" s="448"/>
      <c r="M80" s="460" t="s">
        <v>172</v>
      </c>
      <c r="N80" s="489">
        <v>36</v>
      </c>
      <c r="O80" s="490">
        <v>150.21</v>
      </c>
      <c r="P80" s="463">
        <f>ROUND(O80*N80,2)</f>
        <v>5407.56</v>
      </c>
      <c r="Q80" s="113">
        <f>6*3*4</f>
        <v>72</v>
      </c>
    </row>
    <row r="81" spans="2:22" x14ac:dyDescent="0.2">
      <c r="B81" s="464"/>
      <c r="C81" s="460">
        <v>90776</v>
      </c>
      <c r="D81" s="465" t="s">
        <v>358</v>
      </c>
      <c r="E81" s="448"/>
      <c r="F81" s="448"/>
      <c r="G81" s="448"/>
      <c r="H81" s="448"/>
      <c r="I81" s="448"/>
      <c r="J81" s="448"/>
      <c r="K81" s="448"/>
      <c r="L81" s="448"/>
      <c r="M81" s="460" t="s">
        <v>172</v>
      </c>
      <c r="N81" s="491">
        <v>81.135400000000004</v>
      </c>
      <c r="O81" s="462">
        <v>25.3</v>
      </c>
      <c r="P81" s="463">
        <f>ROUND(O81*N81,2)</f>
        <v>2052.73</v>
      </c>
      <c r="Q81" s="113">
        <f>8*5*4</f>
        <v>160</v>
      </c>
    </row>
    <row r="82" spans="2:22" x14ac:dyDescent="0.2">
      <c r="B82" s="464"/>
      <c r="C82" s="465"/>
      <c r="D82" s="465"/>
      <c r="E82" s="448"/>
      <c r="F82" s="448"/>
      <c r="G82" s="448"/>
      <c r="H82" s="448"/>
      <c r="I82" s="448"/>
      <c r="J82" s="448"/>
      <c r="K82" s="448"/>
      <c r="L82" s="448"/>
      <c r="M82" s="460"/>
      <c r="N82" s="461"/>
      <c r="O82" s="462"/>
      <c r="P82" s="463"/>
      <c r="R82" s="134"/>
      <c r="S82" s="129">
        <f>'[17]PLANILHA ORÇ GERAL'!N36</f>
        <v>58339.805999999997</v>
      </c>
      <c r="V82" s="135">
        <f>'[17]PLANILHA ORÇ GERAL'!I18</f>
        <v>55129.2</v>
      </c>
    </row>
    <row r="83" spans="2:22" x14ac:dyDescent="0.2">
      <c r="B83" s="447"/>
      <c r="C83" s="448"/>
      <c r="D83" s="448"/>
      <c r="E83" s="492" t="s">
        <v>356</v>
      </c>
      <c r="F83" s="470"/>
      <c r="G83" s="471"/>
      <c r="H83" s="492" t="s">
        <v>359</v>
      </c>
      <c r="I83" s="436"/>
      <c r="J83" s="471" t="s">
        <v>295</v>
      </c>
      <c r="K83" s="471"/>
      <c r="L83" s="470"/>
      <c r="M83" s="436"/>
      <c r="N83" s="436"/>
      <c r="O83" s="436"/>
      <c r="P83" s="457"/>
      <c r="R83" s="134"/>
      <c r="S83" s="129">
        <f>'[17]PLANILHA ORÇ GERAL'!N35</f>
        <v>38893.203999999998</v>
      </c>
    </row>
    <row r="84" spans="2:22" x14ac:dyDescent="0.2">
      <c r="B84" s="447"/>
      <c r="C84" s="449" t="s">
        <v>307</v>
      </c>
      <c r="D84" s="448"/>
      <c r="E84" s="448"/>
      <c r="F84" s="448"/>
      <c r="G84" s="448"/>
      <c r="H84" s="448"/>
      <c r="I84" s="436"/>
      <c r="J84" s="448"/>
      <c r="K84" s="448"/>
      <c r="L84" s="448"/>
      <c r="M84" s="436"/>
      <c r="N84" s="436"/>
      <c r="O84" s="436"/>
      <c r="P84" s="457"/>
      <c r="Q84" s="110">
        <f>[19]RUAS!N49</f>
        <v>0</v>
      </c>
      <c r="R84" s="110">
        <f>Q84-Q83</f>
        <v>0</v>
      </c>
    </row>
    <row r="85" spans="2:22" x14ac:dyDescent="0.2">
      <c r="B85" s="447"/>
      <c r="C85" s="448"/>
      <c r="D85" s="448"/>
      <c r="E85" s="486">
        <f>SUM(P80:P81)</f>
        <v>7460.2900000000009</v>
      </c>
      <c r="F85" s="448"/>
      <c r="G85" s="486"/>
      <c r="H85" s="486"/>
      <c r="I85" s="436"/>
      <c r="J85" s="493">
        <f>SUM(E85:H85)</f>
        <v>7460.2900000000009</v>
      </c>
      <c r="K85" s="486"/>
      <c r="L85" s="448"/>
      <c r="M85" s="436"/>
      <c r="N85" s="436"/>
      <c r="O85" s="436"/>
      <c r="P85" s="475"/>
      <c r="R85" s="129">
        <f>'[17]PLANILHA ORÇ GERAL'!I16</f>
        <v>15006.31</v>
      </c>
    </row>
    <row r="86" spans="2:22" x14ac:dyDescent="0.2">
      <c r="B86" s="442"/>
      <c r="C86" s="436"/>
      <c r="D86" s="436"/>
      <c r="E86" s="436"/>
      <c r="F86" s="436"/>
      <c r="G86" s="436"/>
      <c r="H86" s="436"/>
      <c r="I86" s="436"/>
      <c r="J86" s="436"/>
      <c r="K86" s="436"/>
      <c r="L86" s="436"/>
      <c r="M86" s="436"/>
      <c r="N86" s="436"/>
      <c r="O86" s="436"/>
      <c r="P86" s="437"/>
    </row>
    <row r="87" spans="2:22" x14ac:dyDescent="0.2">
      <c r="B87" s="442"/>
      <c r="C87" s="436"/>
      <c r="D87" s="436"/>
      <c r="E87" s="436"/>
      <c r="F87" s="436"/>
      <c r="G87" s="436"/>
      <c r="H87" s="436"/>
      <c r="I87" s="436"/>
      <c r="J87" s="436"/>
      <c r="K87" s="436"/>
      <c r="L87" s="436"/>
      <c r="M87" s="436"/>
      <c r="N87" s="436"/>
      <c r="O87" s="436"/>
      <c r="P87" s="437"/>
      <c r="T87" s="129">
        <f>'QCI '!I22</f>
        <v>0</v>
      </c>
    </row>
    <row r="88" spans="2:22" x14ac:dyDescent="0.2">
      <c r="B88" s="494" t="str">
        <f>'[17]PLANILHA ORÇ GERAL'!A45</f>
        <v>7.0</v>
      </c>
      <c r="C88" s="495" t="str">
        <f>'[17]PLANILHA ORÇ GERAL'!B45</f>
        <v>SINALIZAÇÃO HORIZONTAL</v>
      </c>
      <c r="D88" s="495"/>
      <c r="E88" s="496"/>
      <c r="F88" s="496"/>
      <c r="G88" s="496"/>
      <c r="H88" s="496"/>
      <c r="I88" s="496"/>
      <c r="J88" s="496"/>
      <c r="K88" s="496"/>
      <c r="L88" s="496"/>
      <c r="M88" s="496"/>
      <c r="N88" s="497"/>
      <c r="O88" s="498"/>
      <c r="P88" s="499"/>
    </row>
    <row r="89" spans="2:22" x14ac:dyDescent="0.2">
      <c r="B89" s="494" t="str">
        <f>'[17]PLANILHA ORÇ GERAL'!A46</f>
        <v>7.1</v>
      </c>
      <c r="C89" s="495" t="str">
        <f>'[17]PLANILHA ORÇ GERAL'!B46</f>
        <v>SINALIZAÇÃO HORIZONTAL COM TINTA RETRO-REFLETIVA A BASE DE RESINA ACRÍLICA COM MICROESFERAS DE VIDRO</v>
      </c>
      <c r="D89" s="465"/>
      <c r="E89" s="448"/>
      <c r="F89" s="448"/>
      <c r="G89" s="448"/>
      <c r="H89" s="448"/>
      <c r="I89" s="448"/>
      <c r="J89" s="448"/>
      <c r="K89" s="448"/>
      <c r="L89" s="448"/>
      <c r="M89" s="460"/>
      <c r="N89" s="462"/>
      <c r="O89" s="462"/>
      <c r="P89" s="463"/>
      <c r="R89" s="135">
        <f>'[17]PLANILHA ORÇ GERAL'!I18</f>
        <v>55129.2</v>
      </c>
    </row>
    <row r="90" spans="2:22" x14ac:dyDescent="0.2">
      <c r="B90" s="500"/>
      <c r="C90" s="501"/>
      <c r="D90" s="501"/>
      <c r="E90" s="501"/>
      <c r="F90" s="501"/>
      <c r="G90" s="501"/>
      <c r="H90" s="501"/>
      <c r="I90" s="501"/>
      <c r="J90" s="501"/>
      <c r="K90" s="501"/>
      <c r="L90" s="501"/>
      <c r="M90" s="501"/>
      <c r="N90" s="449" t="s">
        <v>287</v>
      </c>
      <c r="O90" s="487">
        <f>O75</f>
        <v>44378</v>
      </c>
      <c r="P90" s="451" t="s">
        <v>288</v>
      </c>
      <c r="T90" s="110">
        <f>'[17]PLANILHA RESUMO'!E37</f>
        <v>0</v>
      </c>
    </row>
    <row r="91" spans="2:22" x14ac:dyDescent="0.2">
      <c r="B91" s="502"/>
      <c r="C91" s="503"/>
      <c r="D91" s="501"/>
      <c r="E91" s="501"/>
      <c r="F91" s="501"/>
      <c r="G91" s="501"/>
      <c r="H91" s="501"/>
      <c r="I91" s="501"/>
      <c r="J91" s="501"/>
      <c r="K91" s="501"/>
      <c r="L91" s="501"/>
      <c r="M91" s="501"/>
      <c r="N91" s="448"/>
      <c r="O91" s="448"/>
      <c r="P91" s="451" t="s">
        <v>289</v>
      </c>
      <c r="R91" s="129">
        <f>'[17]PLANILHA ORÇ GERAL'!J57</f>
        <v>0</v>
      </c>
    </row>
    <row r="92" spans="2:22" x14ac:dyDescent="0.2">
      <c r="B92" s="504"/>
      <c r="C92" s="503"/>
      <c r="D92" s="501"/>
      <c r="E92" s="501"/>
      <c r="F92" s="501"/>
      <c r="G92" s="501"/>
      <c r="H92" s="501"/>
      <c r="I92" s="501"/>
      <c r="J92" s="501"/>
      <c r="K92" s="501"/>
      <c r="L92" s="501"/>
      <c r="M92" s="501"/>
      <c r="N92" s="448"/>
      <c r="O92" s="448"/>
      <c r="P92" s="451" t="s">
        <v>291</v>
      </c>
    </row>
    <row r="93" spans="2:22" x14ac:dyDescent="0.2">
      <c r="B93" s="505"/>
      <c r="C93" s="506"/>
      <c r="D93" s="501"/>
      <c r="E93" s="501"/>
      <c r="F93" s="501"/>
      <c r="G93" s="507" t="s">
        <v>290</v>
      </c>
      <c r="H93" s="501"/>
      <c r="I93" s="501"/>
      <c r="J93" s="501"/>
      <c r="K93" s="501"/>
      <c r="L93" s="501"/>
      <c r="M93" s="501"/>
      <c r="N93" s="501"/>
      <c r="O93" s="501"/>
      <c r="P93" s="508"/>
    </row>
    <row r="94" spans="2:22" x14ac:dyDescent="0.2">
      <c r="B94" s="505"/>
      <c r="C94" s="509"/>
      <c r="D94" s="510" t="s">
        <v>292</v>
      </c>
      <c r="E94" s="501"/>
      <c r="F94" s="501"/>
      <c r="G94" s="501"/>
      <c r="H94" s="501"/>
      <c r="I94" s="501"/>
      <c r="J94" s="501"/>
      <c r="K94" s="501"/>
      <c r="L94" s="501"/>
      <c r="M94" s="511" t="s">
        <v>35</v>
      </c>
      <c r="N94" s="512" t="s">
        <v>293</v>
      </c>
      <c r="O94" s="513" t="s">
        <v>294</v>
      </c>
      <c r="P94" s="514" t="s">
        <v>295</v>
      </c>
    </row>
    <row r="95" spans="2:22" x14ac:dyDescent="0.2">
      <c r="B95" s="515"/>
      <c r="C95" s="460">
        <v>88316</v>
      </c>
      <c r="D95" s="465" t="s">
        <v>297</v>
      </c>
      <c r="E95" s="448"/>
      <c r="F95" s="516"/>
      <c r="G95" s="516"/>
      <c r="H95" s="516"/>
      <c r="I95" s="516"/>
      <c r="J95" s="516"/>
      <c r="K95" s="516"/>
      <c r="L95" s="516"/>
      <c r="M95" s="517" t="s">
        <v>172</v>
      </c>
      <c r="N95" s="518">
        <v>0.09</v>
      </c>
      <c r="O95" s="519">
        <f>O23</f>
        <v>14.31</v>
      </c>
      <c r="P95" s="520">
        <f>ROUND(O95*N95,2)</f>
        <v>1.29</v>
      </c>
    </row>
    <row r="96" spans="2:22" x14ac:dyDescent="0.2">
      <c r="B96" s="505"/>
      <c r="C96" s="521"/>
      <c r="D96" s="510" t="s">
        <v>298</v>
      </c>
      <c r="E96" s="501"/>
      <c r="F96" s="501"/>
      <c r="G96" s="501"/>
      <c r="H96" s="501"/>
      <c r="I96" s="501"/>
      <c r="J96" s="501"/>
      <c r="K96" s="501"/>
      <c r="L96" s="501"/>
      <c r="M96" s="511"/>
      <c r="N96" s="512"/>
      <c r="O96" s="513"/>
      <c r="P96" s="514"/>
    </row>
    <row r="97" spans="2:16" x14ac:dyDescent="0.2">
      <c r="B97" s="522"/>
      <c r="C97" s="511">
        <v>5318</v>
      </c>
      <c r="D97" s="521" t="s">
        <v>360</v>
      </c>
      <c r="E97" s="501"/>
      <c r="F97" s="501"/>
      <c r="G97" s="501"/>
      <c r="H97" s="501"/>
      <c r="I97" s="501"/>
      <c r="J97" s="501"/>
      <c r="K97" s="501"/>
      <c r="L97" s="501"/>
      <c r="M97" s="511" t="s">
        <v>62</v>
      </c>
      <c r="N97" s="512">
        <v>0.25</v>
      </c>
      <c r="O97" s="513">
        <v>12.8</v>
      </c>
      <c r="P97" s="514">
        <f>ROUND(O97*N97,2)</f>
        <v>3.2</v>
      </c>
    </row>
    <row r="98" spans="2:16" x14ac:dyDescent="0.2">
      <c r="B98" s="522"/>
      <c r="C98" s="511">
        <v>7348</v>
      </c>
      <c r="D98" s="521" t="s">
        <v>361</v>
      </c>
      <c r="E98" s="501"/>
      <c r="F98" s="501"/>
      <c r="G98" s="501"/>
      <c r="H98" s="501"/>
      <c r="I98" s="501"/>
      <c r="J98" s="501"/>
      <c r="K98" s="501"/>
      <c r="L98" s="501"/>
      <c r="M98" s="511" t="s">
        <v>62</v>
      </c>
      <c r="N98" s="512">
        <v>0.05</v>
      </c>
      <c r="O98" s="513">
        <v>15.83</v>
      </c>
      <c r="P98" s="514">
        <f>ROUND(O98*N98,2)</f>
        <v>0.79</v>
      </c>
    </row>
    <row r="99" spans="2:16" x14ac:dyDescent="0.2">
      <c r="B99" s="522" t="s">
        <v>362</v>
      </c>
      <c r="C99" s="511">
        <v>7343</v>
      </c>
      <c r="D99" s="521" t="s">
        <v>363</v>
      </c>
      <c r="E99" s="501"/>
      <c r="F99" s="501"/>
      <c r="G99" s="501"/>
      <c r="H99" s="501"/>
      <c r="I99" s="501"/>
      <c r="J99" s="501"/>
      <c r="K99" s="501"/>
      <c r="L99" s="501"/>
      <c r="M99" s="511" t="s">
        <v>62</v>
      </c>
      <c r="N99" s="512">
        <v>1.5</v>
      </c>
      <c r="O99" s="513">
        <v>11.19</v>
      </c>
      <c r="P99" s="514">
        <f>ROUND(O99*N99,2)</f>
        <v>16.79</v>
      </c>
    </row>
    <row r="100" spans="2:16" x14ac:dyDescent="0.2">
      <c r="B100" s="522"/>
      <c r="C100" s="511">
        <v>25972</v>
      </c>
      <c r="D100" s="521" t="s">
        <v>364</v>
      </c>
      <c r="E100" s="501"/>
      <c r="F100" s="501"/>
      <c r="G100" s="501"/>
      <c r="H100" s="501"/>
      <c r="I100" s="501"/>
      <c r="J100" s="501"/>
      <c r="K100" s="501"/>
      <c r="L100" s="501"/>
      <c r="M100" s="511" t="s">
        <v>61</v>
      </c>
      <c r="N100" s="512">
        <v>0.95</v>
      </c>
      <c r="O100" s="513">
        <v>14.44</v>
      </c>
      <c r="P100" s="514">
        <f>ROUND(O100*N100,2)</f>
        <v>13.72</v>
      </c>
    </row>
    <row r="101" spans="2:16" x14ac:dyDescent="0.2">
      <c r="B101" s="522"/>
      <c r="C101" s="521"/>
      <c r="D101" s="521"/>
      <c r="E101" s="501"/>
      <c r="F101" s="501"/>
      <c r="G101" s="501"/>
      <c r="H101" s="501"/>
      <c r="I101" s="501"/>
      <c r="J101" s="501"/>
      <c r="K101" s="501"/>
      <c r="L101" s="501"/>
      <c r="M101" s="511"/>
      <c r="N101" s="512"/>
      <c r="O101" s="513"/>
      <c r="P101" s="514"/>
    </row>
    <row r="102" spans="2:16" x14ac:dyDescent="0.2">
      <c r="B102" s="500"/>
      <c r="C102" s="501"/>
      <c r="D102" s="501"/>
      <c r="E102" s="523" t="s">
        <v>304</v>
      </c>
      <c r="F102" s="524"/>
      <c r="G102" s="525" t="s">
        <v>305</v>
      </c>
      <c r="H102" s="524"/>
      <c r="I102" s="525" t="s">
        <v>298</v>
      </c>
      <c r="J102" s="524"/>
      <c r="K102" s="525" t="s">
        <v>306</v>
      </c>
      <c r="L102" s="524"/>
      <c r="M102" s="526" t="s">
        <v>295</v>
      </c>
      <c r="N102" s="527"/>
      <c r="O102" s="527"/>
      <c r="P102" s="508"/>
    </row>
    <row r="103" spans="2:16" x14ac:dyDescent="0.2">
      <c r="B103" s="500"/>
      <c r="C103" s="503" t="s">
        <v>307</v>
      </c>
      <c r="D103" s="501"/>
      <c r="E103" s="501"/>
      <c r="F103" s="501"/>
      <c r="G103" s="501"/>
      <c r="H103" s="501"/>
      <c r="I103" s="501"/>
      <c r="J103" s="501"/>
      <c r="K103" s="501"/>
      <c r="L103" s="501"/>
      <c r="M103" s="501"/>
      <c r="N103" s="527"/>
      <c r="O103" s="527"/>
      <c r="P103" s="508"/>
    </row>
    <row r="104" spans="2:16" x14ac:dyDescent="0.2">
      <c r="B104" s="500"/>
      <c r="C104" s="501"/>
      <c r="D104" s="501"/>
      <c r="E104" s="528">
        <v>0</v>
      </c>
      <c r="F104" s="501"/>
      <c r="G104" s="528">
        <f>SUM(P95:P95)</f>
        <v>1.29</v>
      </c>
      <c r="H104" s="501"/>
      <c r="I104" s="528">
        <f>SUM(P97:P100)</f>
        <v>34.5</v>
      </c>
      <c r="J104" s="501"/>
      <c r="K104" s="528">
        <v>0</v>
      </c>
      <c r="L104" s="501"/>
      <c r="M104" s="529">
        <f>SUM(E104:K104)</f>
        <v>35.79</v>
      </c>
      <c r="N104" s="527"/>
      <c r="O104" s="527"/>
      <c r="P104" s="530"/>
    </row>
    <row r="105" spans="2:16" x14ac:dyDescent="0.2">
      <c r="B105" s="500"/>
      <c r="C105" s="501"/>
      <c r="D105" s="501"/>
      <c r="E105" s="528"/>
      <c r="F105" s="501"/>
      <c r="G105" s="528"/>
      <c r="H105" s="501"/>
      <c r="I105" s="528"/>
      <c r="J105" s="501"/>
      <c r="K105" s="528"/>
      <c r="L105" s="501"/>
      <c r="M105" s="529"/>
      <c r="N105" s="527"/>
      <c r="O105" s="527"/>
      <c r="P105" s="530"/>
    </row>
    <row r="106" spans="2:16" x14ac:dyDescent="0.2">
      <c r="B106" s="442"/>
      <c r="C106" s="436"/>
      <c r="D106" s="436"/>
      <c r="E106" s="436"/>
      <c r="F106" s="436"/>
      <c r="G106" s="436"/>
      <c r="H106" s="436"/>
      <c r="I106" s="436"/>
      <c r="J106" s="436"/>
      <c r="K106" s="436"/>
      <c r="L106" s="436"/>
      <c r="M106" s="436"/>
      <c r="N106" s="436"/>
      <c r="O106" s="436"/>
      <c r="P106" s="437"/>
    </row>
    <row r="107" spans="2:16" ht="12.75" x14ac:dyDescent="0.2">
      <c r="B107" s="531" t="str">
        <f>'[17]PLANILHA ORÇ GERAL'!A48</f>
        <v>8.0</v>
      </c>
      <c r="C107" s="532" t="str">
        <f>'[17]PLANILHA ORÇ GERAL'!B48</f>
        <v>LIMPEZA GERAL</v>
      </c>
      <c r="D107" s="532"/>
      <c r="E107" s="533"/>
      <c r="F107" s="533"/>
      <c r="G107" s="533"/>
      <c r="H107" s="533"/>
      <c r="I107" s="533"/>
      <c r="J107" s="533"/>
      <c r="K107" s="533"/>
      <c r="L107" s="533"/>
      <c r="M107" s="533"/>
      <c r="N107" s="534"/>
      <c r="O107" s="535"/>
      <c r="P107" s="536"/>
    </row>
    <row r="108" spans="2:16" ht="12.75" x14ac:dyDescent="0.2">
      <c r="B108" s="531" t="str">
        <f>'[17]PLANILHA ORÇ GERAL'!A49</f>
        <v>8.1</v>
      </c>
      <c r="C108" s="532" t="str">
        <f>'[17]PLANILHA ORÇ GERAL'!B49</f>
        <v>LIMPEZA FINAL DA OBRA</v>
      </c>
      <c r="D108" s="537"/>
      <c r="E108" s="538"/>
      <c r="F108" s="538"/>
      <c r="G108" s="538"/>
      <c r="H108" s="538"/>
      <c r="I108" s="538"/>
      <c r="J108" s="538"/>
      <c r="K108" s="538"/>
      <c r="L108" s="538"/>
      <c r="M108" s="539"/>
      <c r="N108" s="540"/>
      <c r="O108" s="540"/>
      <c r="P108" s="541"/>
    </row>
    <row r="109" spans="2:16" ht="12.75" x14ac:dyDescent="0.2">
      <c r="B109" s="542"/>
      <c r="C109" s="543"/>
      <c r="D109" s="543"/>
      <c r="E109" s="543"/>
      <c r="F109" s="543"/>
      <c r="G109" s="543"/>
      <c r="H109" s="543"/>
      <c r="I109" s="543"/>
      <c r="J109" s="543"/>
      <c r="K109" s="543"/>
      <c r="L109" s="543"/>
      <c r="M109" s="543"/>
      <c r="N109" s="544" t="s">
        <v>287</v>
      </c>
      <c r="O109" s="487">
        <f>O90</f>
        <v>44378</v>
      </c>
      <c r="P109" s="545" t="s">
        <v>288</v>
      </c>
    </row>
    <row r="110" spans="2:16" ht="12.75" x14ac:dyDescent="0.2">
      <c r="B110" s="546"/>
      <c r="C110" s="547"/>
      <c r="D110" s="543"/>
      <c r="E110" s="543"/>
      <c r="F110" s="543"/>
      <c r="G110" s="543"/>
      <c r="H110" s="543"/>
      <c r="I110" s="543"/>
      <c r="J110" s="543"/>
      <c r="K110" s="543"/>
      <c r="L110" s="543"/>
      <c r="M110" s="543"/>
      <c r="N110" s="538"/>
      <c r="O110" s="538"/>
      <c r="P110" s="545" t="s">
        <v>289</v>
      </c>
    </row>
    <row r="111" spans="2:16" ht="12.75" x14ac:dyDescent="0.2">
      <c r="B111" s="548"/>
      <c r="C111" s="547"/>
      <c r="D111" s="543"/>
      <c r="E111" s="543"/>
      <c r="F111" s="543"/>
      <c r="G111" s="543"/>
      <c r="H111" s="543"/>
      <c r="I111" s="543"/>
      <c r="J111" s="543"/>
      <c r="K111" s="543"/>
      <c r="L111" s="543"/>
      <c r="M111" s="543"/>
      <c r="N111" s="538"/>
      <c r="O111" s="538"/>
      <c r="P111" s="545" t="s">
        <v>291</v>
      </c>
    </row>
    <row r="112" spans="2:16" ht="12.75" x14ac:dyDescent="0.2">
      <c r="B112" s="549"/>
      <c r="C112" s="550"/>
      <c r="D112" s="543"/>
      <c r="E112" s="543"/>
      <c r="F112" s="543"/>
      <c r="G112" s="551" t="s">
        <v>290</v>
      </c>
      <c r="H112" s="543"/>
      <c r="I112" s="543"/>
      <c r="J112" s="543"/>
      <c r="K112" s="543"/>
      <c r="L112" s="543"/>
      <c r="M112" s="543"/>
      <c r="N112" s="543"/>
      <c r="O112" s="543"/>
      <c r="P112" s="552"/>
    </row>
    <row r="113" spans="2:16" ht="12.75" x14ac:dyDescent="0.2">
      <c r="B113" s="549"/>
      <c r="C113" s="553"/>
      <c r="D113" s="554" t="s">
        <v>292</v>
      </c>
      <c r="E113" s="543"/>
      <c r="F113" s="543"/>
      <c r="G113" s="543"/>
      <c r="H113" s="543"/>
      <c r="I113" s="543"/>
      <c r="J113" s="543"/>
      <c r="K113" s="543"/>
      <c r="L113" s="543"/>
      <c r="M113" s="555" t="s">
        <v>35</v>
      </c>
      <c r="N113" s="556" t="s">
        <v>293</v>
      </c>
      <c r="O113" s="557" t="s">
        <v>294</v>
      </c>
      <c r="P113" s="558" t="s">
        <v>295</v>
      </c>
    </row>
    <row r="114" spans="2:16" ht="12.75" x14ac:dyDescent="0.2">
      <c r="B114" s="559"/>
      <c r="C114" s="460">
        <v>88316</v>
      </c>
      <c r="D114" s="465" t="s">
        <v>297</v>
      </c>
      <c r="E114" s="560"/>
      <c r="F114" s="560"/>
      <c r="G114" s="560"/>
      <c r="H114" s="560"/>
      <c r="I114" s="560"/>
      <c r="J114" s="560"/>
      <c r="K114" s="560"/>
      <c r="L114" s="560"/>
      <c r="M114" s="561" t="s">
        <v>172</v>
      </c>
      <c r="N114" s="562">
        <v>5.3999999999999999E-2</v>
      </c>
      <c r="O114" s="563">
        <f>O23</f>
        <v>14.31</v>
      </c>
      <c r="P114" s="564">
        <f>ROUND(O114*N114,2)</f>
        <v>0.77</v>
      </c>
    </row>
    <row r="115" spans="2:16" ht="12.75" x14ac:dyDescent="0.2">
      <c r="B115" s="565"/>
      <c r="C115" s="566"/>
      <c r="D115" s="566"/>
      <c r="E115" s="543"/>
      <c r="F115" s="543"/>
      <c r="G115" s="543"/>
      <c r="H115" s="543"/>
      <c r="I115" s="543"/>
      <c r="J115" s="543"/>
      <c r="K115" s="543"/>
      <c r="L115" s="543"/>
      <c r="M115" s="555"/>
      <c r="N115" s="556"/>
      <c r="O115" s="557"/>
      <c r="P115" s="558"/>
    </row>
    <row r="116" spans="2:16" ht="12.75" x14ac:dyDescent="0.2">
      <c r="B116" s="542"/>
      <c r="C116" s="543"/>
      <c r="D116" s="543"/>
      <c r="E116" s="567" t="s">
        <v>304</v>
      </c>
      <c r="F116" s="568"/>
      <c r="G116" s="569" t="s">
        <v>305</v>
      </c>
      <c r="H116" s="568"/>
      <c r="I116" s="569" t="s">
        <v>298</v>
      </c>
      <c r="J116" s="568"/>
      <c r="K116" s="569" t="s">
        <v>306</v>
      </c>
      <c r="L116" s="568"/>
      <c r="M116" s="570" t="s">
        <v>295</v>
      </c>
      <c r="N116" s="571"/>
      <c r="O116" s="571"/>
      <c r="P116" s="552"/>
    </row>
    <row r="117" spans="2:16" ht="12.75" x14ac:dyDescent="0.2">
      <c r="B117" s="542"/>
      <c r="C117" s="547" t="s">
        <v>307</v>
      </c>
      <c r="D117" s="543"/>
      <c r="E117" s="543"/>
      <c r="F117" s="543"/>
      <c r="G117" s="543"/>
      <c r="H117" s="543"/>
      <c r="I117" s="543"/>
      <c r="J117" s="543"/>
      <c r="K117" s="543"/>
      <c r="L117" s="543"/>
      <c r="M117" s="543"/>
      <c r="N117" s="571"/>
      <c r="O117" s="571"/>
      <c r="P117" s="552"/>
    </row>
    <row r="118" spans="2:16" ht="13.5" thickBot="1" x14ac:dyDescent="0.25">
      <c r="B118" s="572"/>
      <c r="C118" s="573"/>
      <c r="D118" s="573"/>
      <c r="E118" s="574">
        <v>0</v>
      </c>
      <c r="F118" s="573"/>
      <c r="G118" s="574">
        <f>SUM(P114:P114)</f>
        <v>0.77</v>
      </c>
      <c r="H118" s="573"/>
      <c r="I118" s="574">
        <v>0</v>
      </c>
      <c r="J118" s="573"/>
      <c r="K118" s="574">
        <v>0</v>
      </c>
      <c r="L118" s="573"/>
      <c r="M118" s="575">
        <f>SUM(E118:K118)</f>
        <v>0.77</v>
      </c>
      <c r="N118" s="576"/>
      <c r="O118" s="576"/>
      <c r="P118" s="577"/>
    </row>
  </sheetData>
  <mergeCells count="54">
    <mergeCell ref="D46:G46"/>
    <mergeCell ref="L46:M46"/>
    <mergeCell ref="N46:O46"/>
    <mergeCell ref="B47:D47"/>
    <mergeCell ref="L47:M47"/>
    <mergeCell ref="N47:O47"/>
    <mergeCell ref="D48:H48"/>
    <mergeCell ref="L48:M48"/>
    <mergeCell ref="N48:O48"/>
    <mergeCell ref="D49:H49"/>
    <mergeCell ref="L49:M49"/>
    <mergeCell ref="N49:O49"/>
    <mergeCell ref="D50:H50"/>
    <mergeCell ref="L50:M50"/>
    <mergeCell ref="N50:O50"/>
    <mergeCell ref="D51:H51"/>
    <mergeCell ref="L51:M51"/>
    <mergeCell ref="N51:O51"/>
    <mergeCell ref="D52:H52"/>
    <mergeCell ref="L52:M52"/>
    <mergeCell ref="N52:O52"/>
    <mergeCell ref="D53:H53"/>
    <mergeCell ref="L53:M53"/>
    <mergeCell ref="N53:O53"/>
    <mergeCell ref="D54:H54"/>
    <mergeCell ref="L54:M54"/>
    <mergeCell ref="N54:O54"/>
    <mergeCell ref="D55:H55"/>
    <mergeCell ref="L55:M55"/>
    <mergeCell ref="N55:O55"/>
    <mergeCell ref="D56:H56"/>
    <mergeCell ref="L56:M56"/>
    <mergeCell ref="N56:O56"/>
    <mergeCell ref="D57:H57"/>
    <mergeCell ref="L57:M57"/>
    <mergeCell ref="N57:O57"/>
    <mergeCell ref="D58:H58"/>
    <mergeCell ref="L58:M58"/>
    <mergeCell ref="N58:O58"/>
    <mergeCell ref="B60:O60"/>
    <mergeCell ref="B61:D61"/>
    <mergeCell ref="L61:M61"/>
    <mergeCell ref="N61:O61"/>
    <mergeCell ref="D62:H62"/>
    <mergeCell ref="L62:M62"/>
    <mergeCell ref="N62:O62"/>
    <mergeCell ref="D63:H63"/>
    <mergeCell ref="L63:M63"/>
    <mergeCell ref="N63:O63"/>
    <mergeCell ref="D64:H64"/>
    <mergeCell ref="L64:M64"/>
    <mergeCell ref="N64:O64"/>
    <mergeCell ref="B65:O65"/>
    <mergeCell ref="B66:O66"/>
  </mergeCells>
  <printOptions horizontalCentered="1"/>
  <pageMargins left="0.39370078740157483" right="0.39370078740157483" top="0.39370078740157483" bottom="0.78740157480314965" header="0.31496062992125984" footer="0.31496062992125984"/>
  <pageSetup paperSize="9" scale="62" orientation="portrait" r:id="rId1"/>
  <headerFooter>
    <oddFooter>&amp;R&amp;G</oddFooter>
  </headerFooter>
  <rowBreaks count="1" manualBreakCount="1">
    <brk id="66" min="1" max="15" man="1"/>
  </rowBreaks>
  <colBreaks count="1" manualBreakCount="1">
    <brk id="16" max="1048575" man="1"/>
  </col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2:I32"/>
  <sheetViews>
    <sheetView view="pageBreakPreview" topLeftCell="A4" zoomScaleNormal="100" zoomScaleSheetLayoutView="100" workbookViewId="0">
      <selection activeCell="C7" sqref="C7"/>
    </sheetView>
  </sheetViews>
  <sheetFormatPr defaultColWidth="2.875" defaultRowHeight="12" customHeight="1" x14ac:dyDescent="0.2"/>
  <cols>
    <col min="1" max="1" width="2.875" style="136"/>
    <col min="2" max="2" width="7.125" style="136" customWidth="1"/>
    <col min="3" max="3" width="49.625" style="136" customWidth="1"/>
    <col min="4" max="4" width="20.625" style="136" customWidth="1"/>
    <col min="5" max="5" width="14.25" style="136" customWidth="1"/>
    <col min="6" max="6" width="16.125" style="136" customWidth="1"/>
    <col min="7" max="7" width="20.375" style="136" customWidth="1"/>
    <col min="8" max="8" width="2.875" style="136"/>
    <col min="9" max="9" width="17.125" style="136" customWidth="1"/>
    <col min="10" max="257" width="2.875" style="136"/>
    <col min="258" max="258" width="7.125" style="136" customWidth="1"/>
    <col min="259" max="259" width="49.625" style="136" customWidth="1"/>
    <col min="260" max="260" width="20.625" style="136" customWidth="1"/>
    <col min="261" max="261" width="14.25" style="136" customWidth="1"/>
    <col min="262" max="262" width="16.125" style="136" customWidth="1"/>
    <col min="263" max="263" width="20.375" style="136" customWidth="1"/>
    <col min="264" max="264" width="2.875" style="136"/>
    <col min="265" max="265" width="17.125" style="136" customWidth="1"/>
    <col min="266" max="513" width="2.875" style="136"/>
    <col min="514" max="514" width="7.125" style="136" customWidth="1"/>
    <col min="515" max="515" width="49.625" style="136" customWidth="1"/>
    <col min="516" max="516" width="20.625" style="136" customWidth="1"/>
    <col min="517" max="517" width="14.25" style="136" customWidth="1"/>
    <col min="518" max="518" width="16.125" style="136" customWidth="1"/>
    <col min="519" max="519" width="20.375" style="136" customWidth="1"/>
    <col min="520" max="520" width="2.875" style="136"/>
    <col min="521" max="521" width="17.125" style="136" customWidth="1"/>
    <col min="522" max="769" width="2.875" style="136"/>
    <col min="770" max="770" width="7.125" style="136" customWidth="1"/>
    <col min="771" max="771" width="49.625" style="136" customWidth="1"/>
    <col min="772" max="772" width="20.625" style="136" customWidth="1"/>
    <col min="773" max="773" width="14.25" style="136" customWidth="1"/>
    <col min="774" max="774" width="16.125" style="136" customWidth="1"/>
    <col min="775" max="775" width="20.375" style="136" customWidth="1"/>
    <col min="776" max="776" width="2.875" style="136"/>
    <col min="777" max="777" width="17.125" style="136" customWidth="1"/>
    <col min="778" max="1025" width="2.875" style="136"/>
    <col min="1026" max="1026" width="7.125" style="136" customWidth="1"/>
    <col min="1027" max="1027" width="49.625" style="136" customWidth="1"/>
    <col min="1028" max="1028" width="20.625" style="136" customWidth="1"/>
    <col min="1029" max="1029" width="14.25" style="136" customWidth="1"/>
    <col min="1030" max="1030" width="16.125" style="136" customWidth="1"/>
    <col min="1031" max="1031" width="20.375" style="136" customWidth="1"/>
    <col min="1032" max="1032" width="2.875" style="136"/>
    <col min="1033" max="1033" width="17.125" style="136" customWidth="1"/>
    <col min="1034" max="1281" width="2.875" style="136"/>
    <col min="1282" max="1282" width="7.125" style="136" customWidth="1"/>
    <col min="1283" max="1283" width="49.625" style="136" customWidth="1"/>
    <col min="1284" max="1284" width="20.625" style="136" customWidth="1"/>
    <col min="1285" max="1285" width="14.25" style="136" customWidth="1"/>
    <col min="1286" max="1286" width="16.125" style="136" customWidth="1"/>
    <col min="1287" max="1287" width="20.375" style="136" customWidth="1"/>
    <col min="1288" max="1288" width="2.875" style="136"/>
    <col min="1289" max="1289" width="17.125" style="136" customWidth="1"/>
    <col min="1290" max="1537" width="2.875" style="136"/>
    <col min="1538" max="1538" width="7.125" style="136" customWidth="1"/>
    <col min="1539" max="1539" width="49.625" style="136" customWidth="1"/>
    <col min="1540" max="1540" width="20.625" style="136" customWidth="1"/>
    <col min="1541" max="1541" width="14.25" style="136" customWidth="1"/>
    <col min="1542" max="1542" width="16.125" style="136" customWidth="1"/>
    <col min="1543" max="1543" width="20.375" style="136" customWidth="1"/>
    <col min="1544" max="1544" width="2.875" style="136"/>
    <col min="1545" max="1545" width="17.125" style="136" customWidth="1"/>
    <col min="1546" max="1793" width="2.875" style="136"/>
    <col min="1794" max="1794" width="7.125" style="136" customWidth="1"/>
    <col min="1795" max="1795" width="49.625" style="136" customWidth="1"/>
    <col min="1796" max="1796" width="20.625" style="136" customWidth="1"/>
    <col min="1797" max="1797" width="14.25" style="136" customWidth="1"/>
    <col min="1798" max="1798" width="16.125" style="136" customWidth="1"/>
    <col min="1799" max="1799" width="20.375" style="136" customWidth="1"/>
    <col min="1800" max="1800" width="2.875" style="136"/>
    <col min="1801" max="1801" width="17.125" style="136" customWidth="1"/>
    <col min="1802" max="2049" width="2.875" style="136"/>
    <col min="2050" max="2050" width="7.125" style="136" customWidth="1"/>
    <col min="2051" max="2051" width="49.625" style="136" customWidth="1"/>
    <col min="2052" max="2052" width="20.625" style="136" customWidth="1"/>
    <col min="2053" max="2053" width="14.25" style="136" customWidth="1"/>
    <col min="2054" max="2054" width="16.125" style="136" customWidth="1"/>
    <col min="2055" max="2055" width="20.375" style="136" customWidth="1"/>
    <col min="2056" max="2056" width="2.875" style="136"/>
    <col min="2057" max="2057" width="17.125" style="136" customWidth="1"/>
    <col min="2058" max="2305" width="2.875" style="136"/>
    <col min="2306" max="2306" width="7.125" style="136" customWidth="1"/>
    <col min="2307" max="2307" width="49.625" style="136" customWidth="1"/>
    <col min="2308" max="2308" width="20.625" style="136" customWidth="1"/>
    <col min="2309" max="2309" width="14.25" style="136" customWidth="1"/>
    <col min="2310" max="2310" width="16.125" style="136" customWidth="1"/>
    <col min="2311" max="2311" width="20.375" style="136" customWidth="1"/>
    <col min="2312" max="2312" width="2.875" style="136"/>
    <col min="2313" max="2313" width="17.125" style="136" customWidth="1"/>
    <col min="2314" max="2561" width="2.875" style="136"/>
    <col min="2562" max="2562" width="7.125" style="136" customWidth="1"/>
    <col min="2563" max="2563" width="49.625" style="136" customWidth="1"/>
    <col min="2564" max="2564" width="20.625" style="136" customWidth="1"/>
    <col min="2565" max="2565" width="14.25" style="136" customWidth="1"/>
    <col min="2566" max="2566" width="16.125" style="136" customWidth="1"/>
    <col min="2567" max="2567" width="20.375" style="136" customWidth="1"/>
    <col min="2568" max="2568" width="2.875" style="136"/>
    <col min="2569" max="2569" width="17.125" style="136" customWidth="1"/>
    <col min="2570" max="2817" width="2.875" style="136"/>
    <col min="2818" max="2818" width="7.125" style="136" customWidth="1"/>
    <col min="2819" max="2819" width="49.625" style="136" customWidth="1"/>
    <col min="2820" max="2820" width="20.625" style="136" customWidth="1"/>
    <col min="2821" max="2821" width="14.25" style="136" customWidth="1"/>
    <col min="2822" max="2822" width="16.125" style="136" customWidth="1"/>
    <col min="2823" max="2823" width="20.375" style="136" customWidth="1"/>
    <col min="2824" max="2824" width="2.875" style="136"/>
    <col min="2825" max="2825" width="17.125" style="136" customWidth="1"/>
    <col min="2826" max="3073" width="2.875" style="136"/>
    <col min="3074" max="3074" width="7.125" style="136" customWidth="1"/>
    <col min="3075" max="3075" width="49.625" style="136" customWidth="1"/>
    <col min="3076" max="3076" width="20.625" style="136" customWidth="1"/>
    <col min="3077" max="3077" width="14.25" style="136" customWidth="1"/>
    <col min="3078" max="3078" width="16.125" style="136" customWidth="1"/>
    <col min="3079" max="3079" width="20.375" style="136" customWidth="1"/>
    <col min="3080" max="3080" width="2.875" style="136"/>
    <col min="3081" max="3081" width="17.125" style="136" customWidth="1"/>
    <col min="3082" max="3329" width="2.875" style="136"/>
    <col min="3330" max="3330" width="7.125" style="136" customWidth="1"/>
    <col min="3331" max="3331" width="49.625" style="136" customWidth="1"/>
    <col min="3332" max="3332" width="20.625" style="136" customWidth="1"/>
    <col min="3333" max="3333" width="14.25" style="136" customWidth="1"/>
    <col min="3334" max="3334" width="16.125" style="136" customWidth="1"/>
    <col min="3335" max="3335" width="20.375" style="136" customWidth="1"/>
    <col min="3336" max="3336" width="2.875" style="136"/>
    <col min="3337" max="3337" width="17.125" style="136" customWidth="1"/>
    <col min="3338" max="3585" width="2.875" style="136"/>
    <col min="3586" max="3586" width="7.125" style="136" customWidth="1"/>
    <col min="3587" max="3587" width="49.625" style="136" customWidth="1"/>
    <col min="3588" max="3588" width="20.625" style="136" customWidth="1"/>
    <col min="3589" max="3589" width="14.25" style="136" customWidth="1"/>
    <col min="3590" max="3590" width="16.125" style="136" customWidth="1"/>
    <col min="3591" max="3591" width="20.375" style="136" customWidth="1"/>
    <col min="3592" max="3592" width="2.875" style="136"/>
    <col min="3593" max="3593" width="17.125" style="136" customWidth="1"/>
    <col min="3594" max="3841" width="2.875" style="136"/>
    <col min="3842" max="3842" width="7.125" style="136" customWidth="1"/>
    <col min="3843" max="3843" width="49.625" style="136" customWidth="1"/>
    <col min="3844" max="3844" width="20.625" style="136" customWidth="1"/>
    <col min="3845" max="3845" width="14.25" style="136" customWidth="1"/>
    <col min="3846" max="3846" width="16.125" style="136" customWidth="1"/>
    <col min="3847" max="3847" width="20.375" style="136" customWidth="1"/>
    <col min="3848" max="3848" width="2.875" style="136"/>
    <col min="3849" max="3849" width="17.125" style="136" customWidth="1"/>
    <col min="3850" max="4097" width="2.875" style="136"/>
    <col min="4098" max="4098" width="7.125" style="136" customWidth="1"/>
    <col min="4099" max="4099" width="49.625" style="136" customWidth="1"/>
    <col min="4100" max="4100" width="20.625" style="136" customWidth="1"/>
    <col min="4101" max="4101" width="14.25" style="136" customWidth="1"/>
    <col min="4102" max="4102" width="16.125" style="136" customWidth="1"/>
    <col min="4103" max="4103" width="20.375" style="136" customWidth="1"/>
    <col min="4104" max="4104" width="2.875" style="136"/>
    <col min="4105" max="4105" width="17.125" style="136" customWidth="1"/>
    <col min="4106" max="4353" width="2.875" style="136"/>
    <col min="4354" max="4354" width="7.125" style="136" customWidth="1"/>
    <col min="4355" max="4355" width="49.625" style="136" customWidth="1"/>
    <col min="4356" max="4356" width="20.625" style="136" customWidth="1"/>
    <col min="4357" max="4357" width="14.25" style="136" customWidth="1"/>
    <col min="4358" max="4358" width="16.125" style="136" customWidth="1"/>
    <col min="4359" max="4359" width="20.375" style="136" customWidth="1"/>
    <col min="4360" max="4360" width="2.875" style="136"/>
    <col min="4361" max="4361" width="17.125" style="136" customWidth="1"/>
    <col min="4362" max="4609" width="2.875" style="136"/>
    <col min="4610" max="4610" width="7.125" style="136" customWidth="1"/>
    <col min="4611" max="4611" width="49.625" style="136" customWidth="1"/>
    <col min="4612" max="4612" width="20.625" style="136" customWidth="1"/>
    <col min="4613" max="4613" width="14.25" style="136" customWidth="1"/>
    <col min="4614" max="4614" width="16.125" style="136" customWidth="1"/>
    <col min="4615" max="4615" width="20.375" style="136" customWidth="1"/>
    <col min="4616" max="4616" width="2.875" style="136"/>
    <col min="4617" max="4617" width="17.125" style="136" customWidth="1"/>
    <col min="4618" max="4865" width="2.875" style="136"/>
    <col min="4866" max="4866" width="7.125" style="136" customWidth="1"/>
    <col min="4867" max="4867" width="49.625" style="136" customWidth="1"/>
    <col min="4868" max="4868" width="20.625" style="136" customWidth="1"/>
    <col min="4869" max="4869" width="14.25" style="136" customWidth="1"/>
    <col min="4870" max="4870" width="16.125" style="136" customWidth="1"/>
    <col min="4871" max="4871" width="20.375" style="136" customWidth="1"/>
    <col min="4872" max="4872" width="2.875" style="136"/>
    <col min="4873" max="4873" width="17.125" style="136" customWidth="1"/>
    <col min="4874" max="5121" width="2.875" style="136"/>
    <col min="5122" max="5122" width="7.125" style="136" customWidth="1"/>
    <col min="5123" max="5123" width="49.625" style="136" customWidth="1"/>
    <col min="5124" max="5124" width="20.625" style="136" customWidth="1"/>
    <col min="5125" max="5125" width="14.25" style="136" customWidth="1"/>
    <col min="5126" max="5126" width="16.125" style="136" customWidth="1"/>
    <col min="5127" max="5127" width="20.375" style="136" customWidth="1"/>
    <col min="5128" max="5128" width="2.875" style="136"/>
    <col min="5129" max="5129" width="17.125" style="136" customWidth="1"/>
    <col min="5130" max="5377" width="2.875" style="136"/>
    <col min="5378" max="5378" width="7.125" style="136" customWidth="1"/>
    <col min="5379" max="5379" width="49.625" style="136" customWidth="1"/>
    <col min="5380" max="5380" width="20.625" style="136" customWidth="1"/>
    <col min="5381" max="5381" width="14.25" style="136" customWidth="1"/>
    <col min="5382" max="5382" width="16.125" style="136" customWidth="1"/>
    <col min="5383" max="5383" width="20.375" style="136" customWidth="1"/>
    <col min="5384" max="5384" width="2.875" style="136"/>
    <col min="5385" max="5385" width="17.125" style="136" customWidth="1"/>
    <col min="5386" max="5633" width="2.875" style="136"/>
    <col min="5634" max="5634" width="7.125" style="136" customWidth="1"/>
    <col min="5635" max="5635" width="49.625" style="136" customWidth="1"/>
    <col min="5636" max="5636" width="20.625" style="136" customWidth="1"/>
    <col min="5637" max="5637" width="14.25" style="136" customWidth="1"/>
    <col min="5638" max="5638" width="16.125" style="136" customWidth="1"/>
    <col min="5639" max="5639" width="20.375" style="136" customWidth="1"/>
    <col min="5640" max="5640" width="2.875" style="136"/>
    <col min="5641" max="5641" width="17.125" style="136" customWidth="1"/>
    <col min="5642" max="5889" width="2.875" style="136"/>
    <col min="5890" max="5890" width="7.125" style="136" customWidth="1"/>
    <col min="5891" max="5891" width="49.625" style="136" customWidth="1"/>
    <col min="5892" max="5892" width="20.625" style="136" customWidth="1"/>
    <col min="5893" max="5893" width="14.25" style="136" customWidth="1"/>
    <col min="5894" max="5894" width="16.125" style="136" customWidth="1"/>
    <col min="5895" max="5895" width="20.375" style="136" customWidth="1"/>
    <col min="5896" max="5896" width="2.875" style="136"/>
    <col min="5897" max="5897" width="17.125" style="136" customWidth="1"/>
    <col min="5898" max="6145" width="2.875" style="136"/>
    <col min="6146" max="6146" width="7.125" style="136" customWidth="1"/>
    <col min="6147" max="6147" width="49.625" style="136" customWidth="1"/>
    <col min="6148" max="6148" width="20.625" style="136" customWidth="1"/>
    <col min="6149" max="6149" width="14.25" style="136" customWidth="1"/>
    <col min="6150" max="6150" width="16.125" style="136" customWidth="1"/>
    <col min="6151" max="6151" width="20.375" style="136" customWidth="1"/>
    <col min="6152" max="6152" width="2.875" style="136"/>
    <col min="6153" max="6153" width="17.125" style="136" customWidth="1"/>
    <col min="6154" max="6401" width="2.875" style="136"/>
    <col min="6402" max="6402" width="7.125" style="136" customWidth="1"/>
    <col min="6403" max="6403" width="49.625" style="136" customWidth="1"/>
    <col min="6404" max="6404" width="20.625" style="136" customWidth="1"/>
    <col min="6405" max="6405" width="14.25" style="136" customWidth="1"/>
    <col min="6406" max="6406" width="16.125" style="136" customWidth="1"/>
    <col min="6407" max="6407" width="20.375" style="136" customWidth="1"/>
    <col min="6408" max="6408" width="2.875" style="136"/>
    <col min="6409" max="6409" width="17.125" style="136" customWidth="1"/>
    <col min="6410" max="6657" width="2.875" style="136"/>
    <col min="6658" max="6658" width="7.125" style="136" customWidth="1"/>
    <col min="6659" max="6659" width="49.625" style="136" customWidth="1"/>
    <col min="6660" max="6660" width="20.625" style="136" customWidth="1"/>
    <col min="6661" max="6661" width="14.25" style="136" customWidth="1"/>
    <col min="6662" max="6662" width="16.125" style="136" customWidth="1"/>
    <col min="6663" max="6663" width="20.375" style="136" customWidth="1"/>
    <col min="6664" max="6664" width="2.875" style="136"/>
    <col min="6665" max="6665" width="17.125" style="136" customWidth="1"/>
    <col min="6666" max="6913" width="2.875" style="136"/>
    <col min="6914" max="6914" width="7.125" style="136" customWidth="1"/>
    <col min="6915" max="6915" width="49.625" style="136" customWidth="1"/>
    <col min="6916" max="6916" width="20.625" style="136" customWidth="1"/>
    <col min="6917" max="6917" width="14.25" style="136" customWidth="1"/>
    <col min="6918" max="6918" width="16.125" style="136" customWidth="1"/>
    <col min="6919" max="6919" width="20.375" style="136" customWidth="1"/>
    <col min="6920" max="6920" width="2.875" style="136"/>
    <col min="6921" max="6921" width="17.125" style="136" customWidth="1"/>
    <col min="6922" max="7169" width="2.875" style="136"/>
    <col min="7170" max="7170" width="7.125" style="136" customWidth="1"/>
    <col min="7171" max="7171" width="49.625" style="136" customWidth="1"/>
    <col min="7172" max="7172" width="20.625" style="136" customWidth="1"/>
    <col min="7173" max="7173" width="14.25" style="136" customWidth="1"/>
    <col min="7174" max="7174" width="16.125" style="136" customWidth="1"/>
    <col min="7175" max="7175" width="20.375" style="136" customWidth="1"/>
    <col min="7176" max="7176" width="2.875" style="136"/>
    <col min="7177" max="7177" width="17.125" style="136" customWidth="1"/>
    <col min="7178" max="7425" width="2.875" style="136"/>
    <col min="7426" max="7426" width="7.125" style="136" customWidth="1"/>
    <col min="7427" max="7427" width="49.625" style="136" customWidth="1"/>
    <col min="7428" max="7428" width="20.625" style="136" customWidth="1"/>
    <col min="7429" max="7429" width="14.25" style="136" customWidth="1"/>
    <col min="7430" max="7430" width="16.125" style="136" customWidth="1"/>
    <col min="7431" max="7431" width="20.375" style="136" customWidth="1"/>
    <col min="7432" max="7432" width="2.875" style="136"/>
    <col min="7433" max="7433" width="17.125" style="136" customWidth="1"/>
    <col min="7434" max="7681" width="2.875" style="136"/>
    <col min="7682" max="7682" width="7.125" style="136" customWidth="1"/>
    <col min="7683" max="7683" width="49.625" style="136" customWidth="1"/>
    <col min="7684" max="7684" width="20.625" style="136" customWidth="1"/>
    <col min="7685" max="7685" width="14.25" style="136" customWidth="1"/>
    <col min="7686" max="7686" width="16.125" style="136" customWidth="1"/>
    <col min="7687" max="7687" width="20.375" style="136" customWidth="1"/>
    <col min="7688" max="7688" width="2.875" style="136"/>
    <col min="7689" max="7689" width="17.125" style="136" customWidth="1"/>
    <col min="7690" max="7937" width="2.875" style="136"/>
    <col min="7938" max="7938" width="7.125" style="136" customWidth="1"/>
    <col min="7939" max="7939" width="49.625" style="136" customWidth="1"/>
    <col min="7940" max="7940" width="20.625" style="136" customWidth="1"/>
    <col min="7941" max="7941" width="14.25" style="136" customWidth="1"/>
    <col min="7942" max="7942" width="16.125" style="136" customWidth="1"/>
    <col min="7943" max="7943" width="20.375" style="136" customWidth="1"/>
    <col min="7944" max="7944" width="2.875" style="136"/>
    <col min="7945" max="7945" width="17.125" style="136" customWidth="1"/>
    <col min="7946" max="8193" width="2.875" style="136"/>
    <col min="8194" max="8194" width="7.125" style="136" customWidth="1"/>
    <col min="8195" max="8195" width="49.625" style="136" customWidth="1"/>
    <col min="8196" max="8196" width="20.625" style="136" customWidth="1"/>
    <col min="8197" max="8197" width="14.25" style="136" customWidth="1"/>
    <col min="8198" max="8198" width="16.125" style="136" customWidth="1"/>
    <col min="8199" max="8199" width="20.375" style="136" customWidth="1"/>
    <col min="8200" max="8200" width="2.875" style="136"/>
    <col min="8201" max="8201" width="17.125" style="136" customWidth="1"/>
    <col min="8202" max="8449" width="2.875" style="136"/>
    <col min="8450" max="8450" width="7.125" style="136" customWidth="1"/>
    <col min="8451" max="8451" width="49.625" style="136" customWidth="1"/>
    <col min="8452" max="8452" width="20.625" style="136" customWidth="1"/>
    <col min="8453" max="8453" width="14.25" style="136" customWidth="1"/>
    <col min="8454" max="8454" width="16.125" style="136" customWidth="1"/>
    <col min="8455" max="8455" width="20.375" style="136" customWidth="1"/>
    <col min="8456" max="8456" width="2.875" style="136"/>
    <col min="8457" max="8457" width="17.125" style="136" customWidth="1"/>
    <col min="8458" max="8705" width="2.875" style="136"/>
    <col min="8706" max="8706" width="7.125" style="136" customWidth="1"/>
    <col min="8707" max="8707" width="49.625" style="136" customWidth="1"/>
    <col min="8708" max="8708" width="20.625" style="136" customWidth="1"/>
    <col min="8709" max="8709" width="14.25" style="136" customWidth="1"/>
    <col min="8710" max="8710" width="16.125" style="136" customWidth="1"/>
    <col min="8711" max="8711" width="20.375" style="136" customWidth="1"/>
    <col min="8712" max="8712" width="2.875" style="136"/>
    <col min="8713" max="8713" width="17.125" style="136" customWidth="1"/>
    <col min="8714" max="8961" width="2.875" style="136"/>
    <col min="8962" max="8962" width="7.125" style="136" customWidth="1"/>
    <col min="8963" max="8963" width="49.625" style="136" customWidth="1"/>
    <col min="8964" max="8964" width="20.625" style="136" customWidth="1"/>
    <col min="8965" max="8965" width="14.25" style="136" customWidth="1"/>
    <col min="8966" max="8966" width="16.125" style="136" customWidth="1"/>
    <col min="8967" max="8967" width="20.375" style="136" customWidth="1"/>
    <col min="8968" max="8968" width="2.875" style="136"/>
    <col min="8969" max="8969" width="17.125" style="136" customWidth="1"/>
    <col min="8970" max="9217" width="2.875" style="136"/>
    <col min="9218" max="9218" width="7.125" style="136" customWidth="1"/>
    <col min="9219" max="9219" width="49.625" style="136" customWidth="1"/>
    <col min="9220" max="9220" width="20.625" style="136" customWidth="1"/>
    <col min="9221" max="9221" width="14.25" style="136" customWidth="1"/>
    <col min="9222" max="9222" width="16.125" style="136" customWidth="1"/>
    <col min="9223" max="9223" width="20.375" style="136" customWidth="1"/>
    <col min="9224" max="9224" width="2.875" style="136"/>
    <col min="9225" max="9225" width="17.125" style="136" customWidth="1"/>
    <col min="9226" max="9473" width="2.875" style="136"/>
    <col min="9474" max="9474" width="7.125" style="136" customWidth="1"/>
    <col min="9475" max="9475" width="49.625" style="136" customWidth="1"/>
    <col min="9476" max="9476" width="20.625" style="136" customWidth="1"/>
    <col min="9477" max="9477" width="14.25" style="136" customWidth="1"/>
    <col min="9478" max="9478" width="16.125" style="136" customWidth="1"/>
    <col min="9479" max="9479" width="20.375" style="136" customWidth="1"/>
    <col min="9480" max="9480" width="2.875" style="136"/>
    <col min="9481" max="9481" width="17.125" style="136" customWidth="1"/>
    <col min="9482" max="9729" width="2.875" style="136"/>
    <col min="9730" max="9730" width="7.125" style="136" customWidth="1"/>
    <col min="9731" max="9731" width="49.625" style="136" customWidth="1"/>
    <col min="9732" max="9732" width="20.625" style="136" customWidth="1"/>
    <col min="9733" max="9733" width="14.25" style="136" customWidth="1"/>
    <col min="9734" max="9734" width="16.125" style="136" customWidth="1"/>
    <col min="9735" max="9735" width="20.375" style="136" customWidth="1"/>
    <col min="9736" max="9736" width="2.875" style="136"/>
    <col min="9737" max="9737" width="17.125" style="136" customWidth="1"/>
    <col min="9738" max="9985" width="2.875" style="136"/>
    <col min="9986" max="9986" width="7.125" style="136" customWidth="1"/>
    <col min="9987" max="9987" width="49.625" style="136" customWidth="1"/>
    <col min="9988" max="9988" width="20.625" style="136" customWidth="1"/>
    <col min="9989" max="9989" width="14.25" style="136" customWidth="1"/>
    <col min="9990" max="9990" width="16.125" style="136" customWidth="1"/>
    <col min="9991" max="9991" width="20.375" style="136" customWidth="1"/>
    <col min="9992" max="9992" width="2.875" style="136"/>
    <col min="9993" max="9993" width="17.125" style="136" customWidth="1"/>
    <col min="9994" max="10241" width="2.875" style="136"/>
    <col min="10242" max="10242" width="7.125" style="136" customWidth="1"/>
    <col min="10243" max="10243" width="49.625" style="136" customWidth="1"/>
    <col min="10244" max="10244" width="20.625" style="136" customWidth="1"/>
    <col min="10245" max="10245" width="14.25" style="136" customWidth="1"/>
    <col min="10246" max="10246" width="16.125" style="136" customWidth="1"/>
    <col min="10247" max="10247" width="20.375" style="136" customWidth="1"/>
    <col min="10248" max="10248" width="2.875" style="136"/>
    <col min="10249" max="10249" width="17.125" style="136" customWidth="1"/>
    <col min="10250" max="10497" width="2.875" style="136"/>
    <col min="10498" max="10498" width="7.125" style="136" customWidth="1"/>
    <col min="10499" max="10499" width="49.625" style="136" customWidth="1"/>
    <col min="10500" max="10500" width="20.625" style="136" customWidth="1"/>
    <col min="10501" max="10501" width="14.25" style="136" customWidth="1"/>
    <col min="10502" max="10502" width="16.125" style="136" customWidth="1"/>
    <col min="10503" max="10503" width="20.375" style="136" customWidth="1"/>
    <col min="10504" max="10504" width="2.875" style="136"/>
    <col min="10505" max="10505" width="17.125" style="136" customWidth="1"/>
    <col min="10506" max="10753" width="2.875" style="136"/>
    <col min="10754" max="10754" width="7.125" style="136" customWidth="1"/>
    <col min="10755" max="10755" width="49.625" style="136" customWidth="1"/>
    <col min="10756" max="10756" width="20.625" style="136" customWidth="1"/>
    <col min="10757" max="10757" width="14.25" style="136" customWidth="1"/>
    <col min="10758" max="10758" width="16.125" style="136" customWidth="1"/>
    <col min="10759" max="10759" width="20.375" style="136" customWidth="1"/>
    <col min="10760" max="10760" width="2.875" style="136"/>
    <col min="10761" max="10761" width="17.125" style="136" customWidth="1"/>
    <col min="10762" max="11009" width="2.875" style="136"/>
    <col min="11010" max="11010" width="7.125" style="136" customWidth="1"/>
    <col min="11011" max="11011" width="49.625" style="136" customWidth="1"/>
    <col min="11012" max="11012" width="20.625" style="136" customWidth="1"/>
    <col min="11013" max="11013" width="14.25" style="136" customWidth="1"/>
    <col min="11014" max="11014" width="16.125" style="136" customWidth="1"/>
    <col min="11015" max="11015" width="20.375" style="136" customWidth="1"/>
    <col min="11016" max="11016" width="2.875" style="136"/>
    <col min="11017" max="11017" width="17.125" style="136" customWidth="1"/>
    <col min="11018" max="11265" width="2.875" style="136"/>
    <col min="11266" max="11266" width="7.125" style="136" customWidth="1"/>
    <col min="11267" max="11267" width="49.625" style="136" customWidth="1"/>
    <col min="11268" max="11268" width="20.625" style="136" customWidth="1"/>
    <col min="11269" max="11269" width="14.25" style="136" customWidth="1"/>
    <col min="11270" max="11270" width="16.125" style="136" customWidth="1"/>
    <col min="11271" max="11271" width="20.375" style="136" customWidth="1"/>
    <col min="11272" max="11272" width="2.875" style="136"/>
    <col min="11273" max="11273" width="17.125" style="136" customWidth="1"/>
    <col min="11274" max="11521" width="2.875" style="136"/>
    <col min="11522" max="11522" width="7.125" style="136" customWidth="1"/>
    <col min="11523" max="11523" width="49.625" style="136" customWidth="1"/>
    <col min="11524" max="11524" width="20.625" style="136" customWidth="1"/>
    <col min="11525" max="11525" width="14.25" style="136" customWidth="1"/>
    <col min="11526" max="11526" width="16.125" style="136" customWidth="1"/>
    <col min="11527" max="11527" width="20.375" style="136" customWidth="1"/>
    <col min="11528" max="11528" width="2.875" style="136"/>
    <col min="11529" max="11529" width="17.125" style="136" customWidth="1"/>
    <col min="11530" max="11777" width="2.875" style="136"/>
    <col min="11778" max="11778" width="7.125" style="136" customWidth="1"/>
    <col min="11779" max="11779" width="49.625" style="136" customWidth="1"/>
    <col min="11780" max="11780" width="20.625" style="136" customWidth="1"/>
    <col min="11781" max="11781" width="14.25" style="136" customWidth="1"/>
    <col min="11782" max="11782" width="16.125" style="136" customWidth="1"/>
    <col min="11783" max="11783" width="20.375" style="136" customWidth="1"/>
    <col min="11784" max="11784" width="2.875" style="136"/>
    <col min="11785" max="11785" width="17.125" style="136" customWidth="1"/>
    <col min="11786" max="12033" width="2.875" style="136"/>
    <col min="12034" max="12034" width="7.125" style="136" customWidth="1"/>
    <col min="12035" max="12035" width="49.625" style="136" customWidth="1"/>
    <col min="12036" max="12036" width="20.625" style="136" customWidth="1"/>
    <col min="12037" max="12037" width="14.25" style="136" customWidth="1"/>
    <col min="12038" max="12038" width="16.125" style="136" customWidth="1"/>
    <col min="12039" max="12039" width="20.375" style="136" customWidth="1"/>
    <col min="12040" max="12040" width="2.875" style="136"/>
    <col min="12041" max="12041" width="17.125" style="136" customWidth="1"/>
    <col min="12042" max="12289" width="2.875" style="136"/>
    <col min="12290" max="12290" width="7.125" style="136" customWidth="1"/>
    <col min="12291" max="12291" width="49.625" style="136" customWidth="1"/>
    <col min="12292" max="12292" width="20.625" style="136" customWidth="1"/>
    <col min="12293" max="12293" width="14.25" style="136" customWidth="1"/>
    <col min="12294" max="12294" width="16.125" style="136" customWidth="1"/>
    <col min="12295" max="12295" width="20.375" style="136" customWidth="1"/>
    <col min="12296" max="12296" width="2.875" style="136"/>
    <col min="12297" max="12297" width="17.125" style="136" customWidth="1"/>
    <col min="12298" max="12545" width="2.875" style="136"/>
    <col min="12546" max="12546" width="7.125" style="136" customWidth="1"/>
    <col min="12547" max="12547" width="49.625" style="136" customWidth="1"/>
    <col min="12548" max="12548" width="20.625" style="136" customWidth="1"/>
    <col min="12549" max="12549" width="14.25" style="136" customWidth="1"/>
    <col min="12550" max="12550" width="16.125" style="136" customWidth="1"/>
    <col min="12551" max="12551" width="20.375" style="136" customWidth="1"/>
    <col min="12552" max="12552" width="2.875" style="136"/>
    <col min="12553" max="12553" width="17.125" style="136" customWidth="1"/>
    <col min="12554" max="12801" width="2.875" style="136"/>
    <col min="12802" max="12802" width="7.125" style="136" customWidth="1"/>
    <col min="12803" max="12803" width="49.625" style="136" customWidth="1"/>
    <col min="12804" max="12804" width="20.625" style="136" customWidth="1"/>
    <col min="12805" max="12805" width="14.25" style="136" customWidth="1"/>
    <col min="12806" max="12806" width="16.125" style="136" customWidth="1"/>
    <col min="12807" max="12807" width="20.375" style="136" customWidth="1"/>
    <col min="12808" max="12808" width="2.875" style="136"/>
    <col min="12809" max="12809" width="17.125" style="136" customWidth="1"/>
    <col min="12810" max="13057" width="2.875" style="136"/>
    <col min="13058" max="13058" width="7.125" style="136" customWidth="1"/>
    <col min="13059" max="13059" width="49.625" style="136" customWidth="1"/>
    <col min="13060" max="13060" width="20.625" style="136" customWidth="1"/>
    <col min="13061" max="13061" width="14.25" style="136" customWidth="1"/>
    <col min="13062" max="13062" width="16.125" style="136" customWidth="1"/>
    <col min="13063" max="13063" width="20.375" style="136" customWidth="1"/>
    <col min="13064" max="13064" width="2.875" style="136"/>
    <col min="13065" max="13065" width="17.125" style="136" customWidth="1"/>
    <col min="13066" max="13313" width="2.875" style="136"/>
    <col min="13314" max="13314" width="7.125" style="136" customWidth="1"/>
    <col min="13315" max="13315" width="49.625" style="136" customWidth="1"/>
    <col min="13316" max="13316" width="20.625" style="136" customWidth="1"/>
    <col min="13317" max="13317" width="14.25" style="136" customWidth="1"/>
    <col min="13318" max="13318" width="16.125" style="136" customWidth="1"/>
    <col min="13319" max="13319" width="20.375" style="136" customWidth="1"/>
    <col min="13320" max="13320" width="2.875" style="136"/>
    <col min="13321" max="13321" width="17.125" style="136" customWidth="1"/>
    <col min="13322" max="13569" width="2.875" style="136"/>
    <col min="13570" max="13570" width="7.125" style="136" customWidth="1"/>
    <col min="13571" max="13571" width="49.625" style="136" customWidth="1"/>
    <col min="13572" max="13572" width="20.625" style="136" customWidth="1"/>
    <col min="13573" max="13573" width="14.25" style="136" customWidth="1"/>
    <col min="13574" max="13574" width="16.125" style="136" customWidth="1"/>
    <col min="13575" max="13575" width="20.375" style="136" customWidth="1"/>
    <col min="13576" max="13576" width="2.875" style="136"/>
    <col min="13577" max="13577" width="17.125" style="136" customWidth="1"/>
    <col min="13578" max="13825" width="2.875" style="136"/>
    <col min="13826" max="13826" width="7.125" style="136" customWidth="1"/>
    <col min="13827" max="13827" width="49.625" style="136" customWidth="1"/>
    <col min="13828" max="13828" width="20.625" style="136" customWidth="1"/>
    <col min="13829" max="13829" width="14.25" style="136" customWidth="1"/>
    <col min="13830" max="13830" width="16.125" style="136" customWidth="1"/>
    <col min="13831" max="13831" width="20.375" style="136" customWidth="1"/>
    <col min="13832" max="13832" width="2.875" style="136"/>
    <col min="13833" max="13833" width="17.125" style="136" customWidth="1"/>
    <col min="13834" max="14081" width="2.875" style="136"/>
    <col min="14082" max="14082" width="7.125" style="136" customWidth="1"/>
    <col min="14083" max="14083" width="49.625" style="136" customWidth="1"/>
    <col min="14084" max="14084" width="20.625" style="136" customWidth="1"/>
    <col min="14085" max="14085" width="14.25" style="136" customWidth="1"/>
    <col min="14086" max="14086" width="16.125" style="136" customWidth="1"/>
    <col min="14087" max="14087" width="20.375" style="136" customWidth="1"/>
    <col min="14088" max="14088" width="2.875" style="136"/>
    <col min="14089" max="14089" width="17.125" style="136" customWidth="1"/>
    <col min="14090" max="14337" width="2.875" style="136"/>
    <col min="14338" max="14338" width="7.125" style="136" customWidth="1"/>
    <col min="14339" max="14339" width="49.625" style="136" customWidth="1"/>
    <col min="14340" max="14340" width="20.625" style="136" customWidth="1"/>
    <col min="14341" max="14341" width="14.25" style="136" customWidth="1"/>
    <col min="14342" max="14342" width="16.125" style="136" customWidth="1"/>
    <col min="14343" max="14343" width="20.375" style="136" customWidth="1"/>
    <col min="14344" max="14344" width="2.875" style="136"/>
    <col min="14345" max="14345" width="17.125" style="136" customWidth="1"/>
    <col min="14346" max="14593" width="2.875" style="136"/>
    <col min="14594" max="14594" width="7.125" style="136" customWidth="1"/>
    <col min="14595" max="14595" width="49.625" style="136" customWidth="1"/>
    <col min="14596" max="14596" width="20.625" style="136" customWidth="1"/>
    <col min="14597" max="14597" width="14.25" style="136" customWidth="1"/>
    <col min="14598" max="14598" width="16.125" style="136" customWidth="1"/>
    <col min="14599" max="14599" width="20.375" style="136" customWidth="1"/>
    <col min="14600" max="14600" width="2.875" style="136"/>
    <col min="14601" max="14601" width="17.125" style="136" customWidth="1"/>
    <col min="14602" max="14849" width="2.875" style="136"/>
    <col min="14850" max="14850" width="7.125" style="136" customWidth="1"/>
    <col min="14851" max="14851" width="49.625" style="136" customWidth="1"/>
    <col min="14852" max="14852" width="20.625" style="136" customWidth="1"/>
    <col min="14853" max="14853" width="14.25" style="136" customWidth="1"/>
    <col min="14854" max="14854" width="16.125" style="136" customWidth="1"/>
    <col min="14855" max="14855" width="20.375" style="136" customWidth="1"/>
    <col min="14856" max="14856" width="2.875" style="136"/>
    <col min="14857" max="14857" width="17.125" style="136" customWidth="1"/>
    <col min="14858" max="15105" width="2.875" style="136"/>
    <col min="15106" max="15106" width="7.125" style="136" customWidth="1"/>
    <col min="15107" max="15107" width="49.625" style="136" customWidth="1"/>
    <col min="15108" max="15108" width="20.625" style="136" customWidth="1"/>
    <col min="15109" max="15109" width="14.25" style="136" customWidth="1"/>
    <col min="15110" max="15110" width="16.125" style="136" customWidth="1"/>
    <col min="15111" max="15111" width="20.375" style="136" customWidth="1"/>
    <col min="15112" max="15112" width="2.875" style="136"/>
    <col min="15113" max="15113" width="17.125" style="136" customWidth="1"/>
    <col min="15114" max="15361" width="2.875" style="136"/>
    <col min="15362" max="15362" width="7.125" style="136" customWidth="1"/>
    <col min="15363" max="15363" width="49.625" style="136" customWidth="1"/>
    <col min="15364" max="15364" width="20.625" style="136" customWidth="1"/>
    <col min="15365" max="15365" width="14.25" style="136" customWidth="1"/>
    <col min="15366" max="15366" width="16.125" style="136" customWidth="1"/>
    <col min="15367" max="15367" width="20.375" style="136" customWidth="1"/>
    <col min="15368" max="15368" width="2.875" style="136"/>
    <col min="15369" max="15369" width="17.125" style="136" customWidth="1"/>
    <col min="15370" max="15617" width="2.875" style="136"/>
    <col min="15618" max="15618" width="7.125" style="136" customWidth="1"/>
    <col min="15619" max="15619" width="49.625" style="136" customWidth="1"/>
    <col min="15620" max="15620" width="20.625" style="136" customWidth="1"/>
    <col min="15621" max="15621" width="14.25" style="136" customWidth="1"/>
    <col min="15622" max="15622" width="16.125" style="136" customWidth="1"/>
    <col min="15623" max="15623" width="20.375" style="136" customWidth="1"/>
    <col min="15624" max="15624" width="2.875" style="136"/>
    <col min="15625" max="15625" width="17.125" style="136" customWidth="1"/>
    <col min="15626" max="15873" width="2.875" style="136"/>
    <col min="15874" max="15874" width="7.125" style="136" customWidth="1"/>
    <col min="15875" max="15875" width="49.625" style="136" customWidth="1"/>
    <col min="15876" max="15876" width="20.625" style="136" customWidth="1"/>
    <col min="15877" max="15877" width="14.25" style="136" customWidth="1"/>
    <col min="15878" max="15878" width="16.125" style="136" customWidth="1"/>
    <col min="15879" max="15879" width="20.375" style="136" customWidth="1"/>
    <col min="15880" max="15880" width="2.875" style="136"/>
    <col min="15881" max="15881" width="17.125" style="136" customWidth="1"/>
    <col min="15882" max="16129" width="2.875" style="136"/>
    <col min="16130" max="16130" width="7.125" style="136" customWidth="1"/>
    <col min="16131" max="16131" width="49.625" style="136" customWidth="1"/>
    <col min="16132" max="16132" width="20.625" style="136" customWidth="1"/>
    <col min="16133" max="16133" width="14.25" style="136" customWidth="1"/>
    <col min="16134" max="16134" width="16.125" style="136" customWidth="1"/>
    <col min="16135" max="16135" width="20.375" style="136" customWidth="1"/>
    <col min="16136" max="16136" width="2.875" style="136"/>
    <col min="16137" max="16137" width="17.125" style="136" customWidth="1"/>
    <col min="16138" max="16384" width="2.875" style="136"/>
  </cols>
  <sheetData>
    <row r="2" spans="2:9" ht="97.9" customHeight="1" x14ac:dyDescent="0.2">
      <c r="B2" s="911" t="s">
        <v>365</v>
      </c>
      <c r="C2" s="911"/>
      <c r="D2" s="911"/>
      <c r="E2" s="911"/>
      <c r="F2" s="911"/>
      <c r="G2" s="911"/>
    </row>
    <row r="3" spans="2:9" ht="12.75" customHeight="1" x14ac:dyDescent="0.2">
      <c r="D3" s="137"/>
      <c r="E3" s="137"/>
      <c r="F3" s="137"/>
      <c r="G3" s="137"/>
    </row>
    <row r="4" spans="2:9" s="138" customFormat="1" ht="15" x14ac:dyDescent="0.2">
      <c r="B4" s="910" t="s">
        <v>504</v>
      </c>
      <c r="C4" s="910"/>
      <c r="D4" s="910"/>
      <c r="E4" s="910"/>
      <c r="F4" s="910"/>
      <c r="G4" s="910"/>
    </row>
    <row r="5" spans="2:9" s="138" customFormat="1" ht="15" customHeight="1" x14ac:dyDescent="0.2">
      <c r="B5" s="910" t="s">
        <v>502</v>
      </c>
      <c r="C5" s="910"/>
      <c r="D5" s="910"/>
      <c r="E5" s="910"/>
      <c r="F5" s="910"/>
      <c r="G5" s="910"/>
    </row>
    <row r="6" spans="2:9" s="138" customFormat="1" ht="15" x14ac:dyDescent="0.2">
      <c r="B6" s="139"/>
      <c r="C6" s="139"/>
      <c r="D6" s="139"/>
      <c r="E6" s="139"/>
      <c r="F6" s="139"/>
      <c r="G6" s="139"/>
    </row>
    <row r="7" spans="2:9" s="138" customFormat="1" ht="33.75" customHeight="1" x14ac:dyDescent="0.2">
      <c r="B7" s="140"/>
      <c r="C7" s="141"/>
      <c r="D7" s="141"/>
      <c r="E7" s="141"/>
      <c r="F7" s="142" t="s">
        <v>366</v>
      </c>
      <c r="G7" s="143"/>
    </row>
    <row r="8" spans="2:9" s="138" customFormat="1" ht="20.25" customHeight="1" x14ac:dyDescent="0.2">
      <c r="B8" s="912" t="s">
        <v>3</v>
      </c>
      <c r="C8" s="912" t="s">
        <v>318</v>
      </c>
      <c r="D8" s="914" t="s">
        <v>367</v>
      </c>
      <c r="E8" s="915"/>
      <c r="F8" s="915"/>
      <c r="G8" s="916"/>
    </row>
    <row r="9" spans="2:9" s="138" customFormat="1" ht="20.25" customHeight="1" x14ac:dyDescent="0.2">
      <c r="B9" s="913"/>
      <c r="C9" s="913"/>
      <c r="D9" s="144" t="s">
        <v>368</v>
      </c>
      <c r="E9" s="144" t="s">
        <v>369</v>
      </c>
      <c r="F9" s="144" t="s">
        <v>370</v>
      </c>
      <c r="G9" s="144" t="s">
        <v>10</v>
      </c>
    </row>
    <row r="10" spans="2:9" s="138" customFormat="1" ht="15" x14ac:dyDescent="0.2">
      <c r="B10" s="145"/>
      <c r="C10" s="145"/>
      <c r="D10" s="144"/>
      <c r="E10" s="144"/>
      <c r="F10" s="144"/>
      <c r="G10" s="144"/>
    </row>
    <row r="11" spans="2:9" s="138" customFormat="1" ht="52.5" customHeight="1" x14ac:dyDescent="0.2">
      <c r="B11" s="146">
        <v>1</v>
      </c>
      <c r="C11" s="147" t="str">
        <f>B5</f>
        <v>OBRA: PAVIMENTAÇÃO ASFÁLTICA NO MUNICÍPIO DE SANTO ANTÔNIO DOS LOPES - MA</v>
      </c>
      <c r="D11" s="148">
        <v>1400000</v>
      </c>
      <c r="E11" s="148">
        <v>14000</v>
      </c>
      <c r="F11" s="148"/>
      <c r="G11" s="148">
        <f>D11+E11</f>
        <v>1414000</v>
      </c>
      <c r="I11" s="148">
        <f>D11+E11</f>
        <v>1414000</v>
      </c>
    </row>
    <row r="12" spans="2:9" s="138" customFormat="1" ht="15" x14ac:dyDescent="0.2">
      <c r="B12" s="146"/>
      <c r="C12" s="147"/>
      <c r="D12" s="148"/>
      <c r="E12" s="148"/>
      <c r="F12" s="148"/>
      <c r="G12" s="148"/>
    </row>
    <row r="13" spans="2:9" s="138" customFormat="1" ht="27" hidden="1" customHeight="1" x14ac:dyDescent="0.2">
      <c r="B13" s="146"/>
      <c r="C13" s="147"/>
      <c r="D13" s="148"/>
      <c r="E13" s="148"/>
      <c r="F13" s="148"/>
      <c r="G13" s="148"/>
    </row>
    <row r="14" spans="2:9" s="138" customFormat="1" ht="27" hidden="1" customHeight="1" x14ac:dyDescent="0.2">
      <c r="B14" s="146"/>
      <c r="C14" s="147"/>
      <c r="D14" s="148"/>
      <c r="E14" s="148"/>
      <c r="F14" s="148"/>
      <c r="G14" s="148"/>
    </row>
    <row r="15" spans="2:9" s="138" customFormat="1" ht="27" hidden="1" customHeight="1" x14ac:dyDescent="0.2">
      <c r="B15" s="146"/>
      <c r="C15" s="147"/>
      <c r="D15" s="148"/>
      <c r="E15" s="148"/>
      <c r="F15" s="148"/>
      <c r="G15" s="148"/>
    </row>
    <row r="16" spans="2:9" s="138" customFormat="1" ht="24.75" customHeight="1" x14ac:dyDescent="0.2">
      <c r="B16" s="908" t="s">
        <v>10</v>
      </c>
      <c r="C16" s="908"/>
      <c r="D16" s="149">
        <f>SUM(D11:D15)</f>
        <v>1400000</v>
      </c>
      <c r="E16" s="149">
        <f>SUM(E11:E15)</f>
        <v>14000</v>
      </c>
      <c r="F16" s="149"/>
      <c r="G16" s="149">
        <f>SUM(G11:G15)</f>
        <v>1414000</v>
      </c>
    </row>
    <row r="17" spans="2:9" s="138" customFormat="1" ht="12" customHeight="1" x14ac:dyDescent="0.2">
      <c r="B17" s="150"/>
      <c r="C17" s="151"/>
      <c r="D17" s="152"/>
      <c r="E17" s="152"/>
      <c r="F17" s="152"/>
      <c r="G17" s="152"/>
      <c r="I17" s="153">
        <f>I11/650000</f>
        <v>2.1753846153846155</v>
      </c>
    </row>
    <row r="18" spans="2:9" s="138" customFormat="1" ht="12" customHeight="1" x14ac:dyDescent="0.2">
      <c r="B18" s="154"/>
      <c r="C18" s="154"/>
      <c r="D18" s="155"/>
      <c r="E18" s="156"/>
      <c r="F18" s="154"/>
      <c r="G18" s="156"/>
    </row>
    <row r="19" spans="2:9" s="138" customFormat="1" ht="12" customHeight="1" x14ac:dyDescent="0.2">
      <c r="D19" s="157"/>
      <c r="E19" s="156"/>
      <c r="F19" s="156"/>
      <c r="G19" s="154"/>
    </row>
    <row r="20" spans="2:9" s="10" customFormat="1" ht="12" customHeight="1" x14ac:dyDescent="0.25">
      <c r="B20" s="909" t="s">
        <v>505</v>
      </c>
      <c r="C20" s="909"/>
      <c r="D20" s="909"/>
      <c r="E20" s="156"/>
      <c r="F20" s="156"/>
      <c r="G20" s="158" t="s">
        <v>362</v>
      </c>
    </row>
    <row r="21" spans="2:9" s="10" customFormat="1" ht="12" customHeight="1" x14ac:dyDescent="0.25">
      <c r="B21" s="159" t="s">
        <v>371</v>
      </c>
      <c r="C21" s="160"/>
      <c r="E21" s="158"/>
      <c r="F21" s="158"/>
      <c r="G21" s="158"/>
    </row>
    <row r="22" spans="2:9" s="10" customFormat="1" ht="12" customHeight="1" x14ac:dyDescent="0.25">
      <c r="B22" s="158"/>
      <c r="C22" s="158"/>
      <c r="D22" s="158"/>
      <c r="E22" s="158"/>
      <c r="F22" s="158"/>
      <c r="G22" s="158"/>
      <c r="I22" s="161">
        <f>I11-G11</f>
        <v>0</v>
      </c>
    </row>
    <row r="23" spans="2:9" s="10" customFormat="1" ht="12" customHeight="1" x14ac:dyDescent="0.25">
      <c r="B23" s="158"/>
      <c r="C23" s="158"/>
      <c r="D23" s="158"/>
      <c r="E23" s="158"/>
      <c r="F23" s="158"/>
      <c r="G23" s="158"/>
    </row>
    <row r="24" spans="2:9" s="138" customFormat="1" ht="12" customHeight="1" x14ac:dyDescent="0.25">
      <c r="B24" s="162"/>
      <c r="C24" s="162"/>
      <c r="D24" s="158"/>
      <c r="E24" s="162"/>
      <c r="F24" s="162"/>
      <c r="G24" s="158"/>
      <c r="I24" s="153"/>
    </row>
    <row r="25" spans="2:9" s="138" customFormat="1" ht="21.75" customHeight="1" x14ac:dyDescent="0.25">
      <c r="B25" s="910"/>
      <c r="C25" s="910"/>
      <c r="D25" s="10"/>
      <c r="E25" s="160"/>
      <c r="F25" s="160"/>
      <c r="G25" s="10"/>
    </row>
    <row r="26" spans="2:9" s="138" customFormat="1" ht="15.75" customHeight="1" x14ac:dyDescent="0.25">
      <c r="B26" s="910"/>
      <c r="C26" s="910"/>
      <c r="D26" s="10"/>
      <c r="E26" s="10"/>
      <c r="F26" s="10"/>
      <c r="G26" s="10"/>
    </row>
    <row r="27" spans="2:9" s="138" customFormat="1" ht="21.75" customHeight="1" x14ac:dyDescent="0.2">
      <c r="B27" s="910"/>
      <c r="C27" s="910"/>
    </row>
    <row r="28" spans="2:9" s="138" customFormat="1" ht="12" customHeight="1" x14ac:dyDescent="0.2">
      <c r="E28" s="163"/>
      <c r="F28" s="163"/>
      <c r="G28" s="163"/>
    </row>
    <row r="29" spans="2:9" s="138" customFormat="1" ht="12" customHeight="1" x14ac:dyDescent="0.2">
      <c r="E29" s="136">
        <v>500000</v>
      </c>
      <c r="F29" s="136">
        <v>25000</v>
      </c>
      <c r="G29" s="163"/>
    </row>
    <row r="30" spans="2:9" s="138" customFormat="1" ht="12" customHeight="1" x14ac:dyDescent="0.2">
      <c r="E30" s="136"/>
      <c r="F30" s="136">
        <f>F29/E29</f>
        <v>0.05</v>
      </c>
    </row>
    <row r="32" spans="2:9" ht="12" customHeight="1" x14ac:dyDescent="0.2">
      <c r="F32" s="136">
        <f>E29*F30</f>
        <v>25000</v>
      </c>
    </row>
  </sheetData>
  <mergeCells count="11">
    <mergeCell ref="B2:G2"/>
    <mergeCell ref="B4:G4"/>
    <mergeCell ref="B5:G5"/>
    <mergeCell ref="B8:B9"/>
    <mergeCell ref="C8:C9"/>
    <mergeCell ref="D8:G8"/>
    <mergeCell ref="B16:C16"/>
    <mergeCell ref="B20:D20"/>
    <mergeCell ref="B25:C25"/>
    <mergeCell ref="B26:C26"/>
    <mergeCell ref="B27:C27"/>
  </mergeCells>
  <printOptions horizontalCentered="1"/>
  <pageMargins left="0.39370078740157483" right="0.39370078740157483" top="0.39370078740157483" bottom="0.78740157480314965" header="0.31496062992125984" footer="0.31496062992125984"/>
  <pageSetup paperSize="9" scale="64" orientation="portrait" r:id="rId1"/>
  <headerFooter>
    <oddFooter>&amp;R&amp;G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P68"/>
  <sheetViews>
    <sheetView view="pageBreakPreview" topLeftCell="A49" zoomScaleNormal="100" zoomScaleSheetLayoutView="100" workbookViewId="0">
      <selection activeCell="C41" sqref="C41"/>
    </sheetView>
  </sheetViews>
  <sheetFormatPr defaultRowHeight="15" x14ac:dyDescent="0.25"/>
  <cols>
    <col min="1" max="1" width="8.75" style="164"/>
    <col min="2" max="2" width="3.375" style="164" customWidth="1"/>
    <col min="3" max="3" width="64.125" style="164" bestFit="1" customWidth="1"/>
    <col min="4" max="4" width="9" style="164"/>
    <col min="5" max="5" width="4.375" style="164" customWidth="1"/>
    <col min="6" max="6" width="6.125" style="164" customWidth="1"/>
    <col min="7" max="7" width="12" style="164" customWidth="1"/>
    <col min="8" max="8" width="10.75" style="164" customWidth="1"/>
    <col min="9" max="9" width="8.125" style="164" customWidth="1"/>
    <col min="10" max="10" width="11.125" style="164" customWidth="1"/>
    <col min="11" max="11" width="27.375" style="164" customWidth="1"/>
    <col min="12" max="12" width="13.875" style="164" customWidth="1"/>
    <col min="13" max="14" width="8" style="164" customWidth="1"/>
    <col min="15" max="257" width="9" style="164"/>
    <col min="258" max="258" width="3.375" style="164" customWidth="1"/>
    <col min="259" max="259" width="38.375" style="164" customWidth="1"/>
    <col min="260" max="260" width="9" style="164"/>
    <col min="261" max="261" width="4.375" style="164" customWidth="1"/>
    <col min="262" max="262" width="6.125" style="164" customWidth="1"/>
    <col min="263" max="263" width="12" style="164" customWidth="1"/>
    <col min="264" max="264" width="10.75" style="164" customWidth="1"/>
    <col min="265" max="265" width="8.125" style="164" customWidth="1"/>
    <col min="266" max="266" width="11.125" style="164" customWidth="1"/>
    <col min="267" max="267" width="27.375" style="164" customWidth="1"/>
    <col min="268" max="268" width="13.875" style="164" customWidth="1"/>
    <col min="269" max="270" width="8" style="164" customWidth="1"/>
    <col min="271" max="513" width="9" style="164"/>
    <col min="514" max="514" width="3.375" style="164" customWidth="1"/>
    <col min="515" max="515" width="38.375" style="164" customWidth="1"/>
    <col min="516" max="516" width="9" style="164"/>
    <col min="517" max="517" width="4.375" style="164" customWidth="1"/>
    <col min="518" max="518" width="6.125" style="164" customWidth="1"/>
    <col min="519" max="519" width="12" style="164" customWidth="1"/>
    <col min="520" max="520" width="10.75" style="164" customWidth="1"/>
    <col min="521" max="521" width="8.125" style="164" customWidth="1"/>
    <col min="522" max="522" width="11.125" style="164" customWidth="1"/>
    <col min="523" max="523" width="27.375" style="164" customWidth="1"/>
    <col min="524" max="524" width="13.875" style="164" customWidth="1"/>
    <col min="525" max="526" width="8" style="164" customWidth="1"/>
    <col min="527" max="769" width="9" style="164"/>
    <col min="770" max="770" width="3.375" style="164" customWidth="1"/>
    <col min="771" max="771" width="38.375" style="164" customWidth="1"/>
    <col min="772" max="772" width="9" style="164"/>
    <col min="773" max="773" width="4.375" style="164" customWidth="1"/>
    <col min="774" max="774" width="6.125" style="164" customWidth="1"/>
    <col min="775" max="775" width="12" style="164" customWidth="1"/>
    <col min="776" max="776" width="10.75" style="164" customWidth="1"/>
    <col min="777" max="777" width="8.125" style="164" customWidth="1"/>
    <col min="778" max="778" width="11.125" style="164" customWidth="1"/>
    <col min="779" max="779" width="27.375" style="164" customWidth="1"/>
    <col min="780" max="780" width="13.875" style="164" customWidth="1"/>
    <col min="781" max="782" width="8" style="164" customWidth="1"/>
    <col min="783" max="1025" width="9" style="164"/>
    <col min="1026" max="1026" width="3.375" style="164" customWidth="1"/>
    <col min="1027" max="1027" width="38.375" style="164" customWidth="1"/>
    <col min="1028" max="1028" width="9" style="164"/>
    <col min="1029" max="1029" width="4.375" style="164" customWidth="1"/>
    <col min="1030" max="1030" width="6.125" style="164" customWidth="1"/>
    <col min="1031" max="1031" width="12" style="164" customWidth="1"/>
    <col min="1032" max="1032" width="10.75" style="164" customWidth="1"/>
    <col min="1033" max="1033" width="8.125" style="164" customWidth="1"/>
    <col min="1034" max="1034" width="11.125" style="164" customWidth="1"/>
    <col min="1035" max="1035" width="27.375" style="164" customWidth="1"/>
    <col min="1036" max="1036" width="13.875" style="164" customWidth="1"/>
    <col min="1037" max="1038" width="8" style="164" customWidth="1"/>
    <col min="1039" max="1281" width="9" style="164"/>
    <col min="1282" max="1282" width="3.375" style="164" customWidth="1"/>
    <col min="1283" max="1283" width="38.375" style="164" customWidth="1"/>
    <col min="1284" max="1284" width="9" style="164"/>
    <col min="1285" max="1285" width="4.375" style="164" customWidth="1"/>
    <col min="1286" max="1286" width="6.125" style="164" customWidth="1"/>
    <col min="1287" max="1287" width="12" style="164" customWidth="1"/>
    <col min="1288" max="1288" width="10.75" style="164" customWidth="1"/>
    <col min="1289" max="1289" width="8.125" style="164" customWidth="1"/>
    <col min="1290" max="1290" width="11.125" style="164" customWidth="1"/>
    <col min="1291" max="1291" width="27.375" style="164" customWidth="1"/>
    <col min="1292" max="1292" width="13.875" style="164" customWidth="1"/>
    <col min="1293" max="1294" width="8" style="164" customWidth="1"/>
    <col min="1295" max="1537" width="9" style="164"/>
    <col min="1538" max="1538" width="3.375" style="164" customWidth="1"/>
    <col min="1539" max="1539" width="38.375" style="164" customWidth="1"/>
    <col min="1540" max="1540" width="9" style="164"/>
    <col min="1541" max="1541" width="4.375" style="164" customWidth="1"/>
    <col min="1542" max="1542" width="6.125" style="164" customWidth="1"/>
    <col min="1543" max="1543" width="12" style="164" customWidth="1"/>
    <col min="1544" max="1544" width="10.75" style="164" customWidth="1"/>
    <col min="1545" max="1545" width="8.125" style="164" customWidth="1"/>
    <col min="1546" max="1546" width="11.125" style="164" customWidth="1"/>
    <col min="1547" max="1547" width="27.375" style="164" customWidth="1"/>
    <col min="1548" max="1548" width="13.875" style="164" customWidth="1"/>
    <col min="1549" max="1550" width="8" style="164" customWidth="1"/>
    <col min="1551" max="1793" width="9" style="164"/>
    <col min="1794" max="1794" width="3.375" style="164" customWidth="1"/>
    <col min="1795" max="1795" width="38.375" style="164" customWidth="1"/>
    <col min="1796" max="1796" width="9" style="164"/>
    <col min="1797" max="1797" width="4.375" style="164" customWidth="1"/>
    <col min="1798" max="1798" width="6.125" style="164" customWidth="1"/>
    <col min="1799" max="1799" width="12" style="164" customWidth="1"/>
    <col min="1800" max="1800" width="10.75" style="164" customWidth="1"/>
    <col min="1801" max="1801" width="8.125" style="164" customWidth="1"/>
    <col min="1802" max="1802" width="11.125" style="164" customWidth="1"/>
    <col min="1803" max="1803" width="27.375" style="164" customWidth="1"/>
    <col min="1804" max="1804" width="13.875" style="164" customWidth="1"/>
    <col min="1805" max="1806" width="8" style="164" customWidth="1"/>
    <col min="1807" max="2049" width="9" style="164"/>
    <col min="2050" max="2050" width="3.375" style="164" customWidth="1"/>
    <col min="2051" max="2051" width="38.375" style="164" customWidth="1"/>
    <col min="2052" max="2052" width="9" style="164"/>
    <col min="2053" max="2053" width="4.375" style="164" customWidth="1"/>
    <col min="2054" max="2054" width="6.125" style="164" customWidth="1"/>
    <col min="2055" max="2055" width="12" style="164" customWidth="1"/>
    <col min="2056" max="2056" width="10.75" style="164" customWidth="1"/>
    <col min="2057" max="2057" width="8.125" style="164" customWidth="1"/>
    <col min="2058" max="2058" width="11.125" style="164" customWidth="1"/>
    <col min="2059" max="2059" width="27.375" style="164" customWidth="1"/>
    <col min="2060" max="2060" width="13.875" style="164" customWidth="1"/>
    <col min="2061" max="2062" width="8" style="164" customWidth="1"/>
    <col min="2063" max="2305" width="9" style="164"/>
    <col min="2306" max="2306" width="3.375" style="164" customWidth="1"/>
    <col min="2307" max="2307" width="38.375" style="164" customWidth="1"/>
    <col min="2308" max="2308" width="9" style="164"/>
    <col min="2309" max="2309" width="4.375" style="164" customWidth="1"/>
    <col min="2310" max="2310" width="6.125" style="164" customWidth="1"/>
    <col min="2311" max="2311" width="12" style="164" customWidth="1"/>
    <col min="2312" max="2312" width="10.75" style="164" customWidth="1"/>
    <col min="2313" max="2313" width="8.125" style="164" customWidth="1"/>
    <col min="2314" max="2314" width="11.125" style="164" customWidth="1"/>
    <col min="2315" max="2315" width="27.375" style="164" customWidth="1"/>
    <col min="2316" max="2316" width="13.875" style="164" customWidth="1"/>
    <col min="2317" max="2318" width="8" style="164" customWidth="1"/>
    <col min="2319" max="2561" width="9" style="164"/>
    <col min="2562" max="2562" width="3.375" style="164" customWidth="1"/>
    <col min="2563" max="2563" width="38.375" style="164" customWidth="1"/>
    <col min="2564" max="2564" width="9" style="164"/>
    <col min="2565" max="2565" width="4.375" style="164" customWidth="1"/>
    <col min="2566" max="2566" width="6.125" style="164" customWidth="1"/>
    <col min="2567" max="2567" width="12" style="164" customWidth="1"/>
    <col min="2568" max="2568" width="10.75" style="164" customWidth="1"/>
    <col min="2569" max="2569" width="8.125" style="164" customWidth="1"/>
    <col min="2570" max="2570" width="11.125" style="164" customWidth="1"/>
    <col min="2571" max="2571" width="27.375" style="164" customWidth="1"/>
    <col min="2572" max="2572" width="13.875" style="164" customWidth="1"/>
    <col min="2573" max="2574" width="8" style="164" customWidth="1"/>
    <col min="2575" max="2817" width="9" style="164"/>
    <col min="2818" max="2818" width="3.375" style="164" customWidth="1"/>
    <col min="2819" max="2819" width="38.375" style="164" customWidth="1"/>
    <col min="2820" max="2820" width="9" style="164"/>
    <col min="2821" max="2821" width="4.375" style="164" customWidth="1"/>
    <col min="2822" max="2822" width="6.125" style="164" customWidth="1"/>
    <col min="2823" max="2823" width="12" style="164" customWidth="1"/>
    <col min="2824" max="2824" width="10.75" style="164" customWidth="1"/>
    <col min="2825" max="2825" width="8.125" style="164" customWidth="1"/>
    <col min="2826" max="2826" width="11.125" style="164" customWidth="1"/>
    <col min="2827" max="2827" width="27.375" style="164" customWidth="1"/>
    <col min="2828" max="2828" width="13.875" style="164" customWidth="1"/>
    <col min="2829" max="2830" width="8" style="164" customWidth="1"/>
    <col min="2831" max="3073" width="9" style="164"/>
    <col min="3074" max="3074" width="3.375" style="164" customWidth="1"/>
    <col min="3075" max="3075" width="38.375" style="164" customWidth="1"/>
    <col min="3076" max="3076" width="9" style="164"/>
    <col min="3077" max="3077" width="4.375" style="164" customWidth="1"/>
    <col min="3078" max="3078" width="6.125" style="164" customWidth="1"/>
    <col min="3079" max="3079" width="12" style="164" customWidth="1"/>
    <col min="3080" max="3080" width="10.75" style="164" customWidth="1"/>
    <col min="3081" max="3081" width="8.125" style="164" customWidth="1"/>
    <col min="3082" max="3082" width="11.125" style="164" customWidth="1"/>
    <col min="3083" max="3083" width="27.375" style="164" customWidth="1"/>
    <col min="3084" max="3084" width="13.875" style="164" customWidth="1"/>
    <col min="3085" max="3086" width="8" style="164" customWidth="1"/>
    <col min="3087" max="3329" width="9" style="164"/>
    <col min="3330" max="3330" width="3.375" style="164" customWidth="1"/>
    <col min="3331" max="3331" width="38.375" style="164" customWidth="1"/>
    <col min="3332" max="3332" width="9" style="164"/>
    <col min="3333" max="3333" width="4.375" style="164" customWidth="1"/>
    <col min="3334" max="3334" width="6.125" style="164" customWidth="1"/>
    <col min="3335" max="3335" width="12" style="164" customWidth="1"/>
    <col min="3336" max="3336" width="10.75" style="164" customWidth="1"/>
    <col min="3337" max="3337" width="8.125" style="164" customWidth="1"/>
    <col min="3338" max="3338" width="11.125" style="164" customWidth="1"/>
    <col min="3339" max="3339" width="27.375" style="164" customWidth="1"/>
    <col min="3340" max="3340" width="13.875" style="164" customWidth="1"/>
    <col min="3341" max="3342" width="8" style="164" customWidth="1"/>
    <col min="3343" max="3585" width="9" style="164"/>
    <col min="3586" max="3586" width="3.375" style="164" customWidth="1"/>
    <col min="3587" max="3587" width="38.375" style="164" customWidth="1"/>
    <col min="3588" max="3588" width="9" style="164"/>
    <col min="3589" max="3589" width="4.375" style="164" customWidth="1"/>
    <col min="3590" max="3590" width="6.125" style="164" customWidth="1"/>
    <col min="3591" max="3591" width="12" style="164" customWidth="1"/>
    <col min="3592" max="3592" width="10.75" style="164" customWidth="1"/>
    <col min="3593" max="3593" width="8.125" style="164" customWidth="1"/>
    <col min="3594" max="3594" width="11.125" style="164" customWidth="1"/>
    <col min="3595" max="3595" width="27.375" style="164" customWidth="1"/>
    <col min="3596" max="3596" width="13.875" style="164" customWidth="1"/>
    <col min="3597" max="3598" width="8" style="164" customWidth="1"/>
    <col min="3599" max="3841" width="9" style="164"/>
    <col min="3842" max="3842" width="3.375" style="164" customWidth="1"/>
    <col min="3843" max="3843" width="38.375" style="164" customWidth="1"/>
    <col min="3844" max="3844" width="9" style="164"/>
    <col min="3845" max="3845" width="4.375" style="164" customWidth="1"/>
    <col min="3846" max="3846" width="6.125" style="164" customWidth="1"/>
    <col min="3847" max="3847" width="12" style="164" customWidth="1"/>
    <col min="3848" max="3848" width="10.75" style="164" customWidth="1"/>
    <col min="3849" max="3849" width="8.125" style="164" customWidth="1"/>
    <col min="3850" max="3850" width="11.125" style="164" customWidth="1"/>
    <col min="3851" max="3851" width="27.375" style="164" customWidth="1"/>
    <col min="3852" max="3852" width="13.875" style="164" customWidth="1"/>
    <col min="3853" max="3854" width="8" style="164" customWidth="1"/>
    <col min="3855" max="4097" width="9" style="164"/>
    <col min="4098" max="4098" width="3.375" style="164" customWidth="1"/>
    <col min="4099" max="4099" width="38.375" style="164" customWidth="1"/>
    <col min="4100" max="4100" width="9" style="164"/>
    <col min="4101" max="4101" width="4.375" style="164" customWidth="1"/>
    <col min="4102" max="4102" width="6.125" style="164" customWidth="1"/>
    <col min="4103" max="4103" width="12" style="164" customWidth="1"/>
    <col min="4104" max="4104" width="10.75" style="164" customWidth="1"/>
    <col min="4105" max="4105" width="8.125" style="164" customWidth="1"/>
    <col min="4106" max="4106" width="11.125" style="164" customWidth="1"/>
    <col min="4107" max="4107" width="27.375" style="164" customWidth="1"/>
    <col min="4108" max="4108" width="13.875" style="164" customWidth="1"/>
    <col min="4109" max="4110" width="8" style="164" customWidth="1"/>
    <col min="4111" max="4353" width="9" style="164"/>
    <col min="4354" max="4354" width="3.375" style="164" customWidth="1"/>
    <col min="4355" max="4355" width="38.375" style="164" customWidth="1"/>
    <col min="4356" max="4356" width="9" style="164"/>
    <col min="4357" max="4357" width="4.375" style="164" customWidth="1"/>
    <col min="4358" max="4358" width="6.125" style="164" customWidth="1"/>
    <col min="4359" max="4359" width="12" style="164" customWidth="1"/>
    <col min="4360" max="4360" width="10.75" style="164" customWidth="1"/>
    <col min="4361" max="4361" width="8.125" style="164" customWidth="1"/>
    <col min="4362" max="4362" width="11.125" style="164" customWidth="1"/>
    <col min="4363" max="4363" width="27.375" style="164" customWidth="1"/>
    <col min="4364" max="4364" width="13.875" style="164" customWidth="1"/>
    <col min="4365" max="4366" width="8" style="164" customWidth="1"/>
    <col min="4367" max="4609" width="9" style="164"/>
    <col min="4610" max="4610" width="3.375" style="164" customWidth="1"/>
    <col min="4611" max="4611" width="38.375" style="164" customWidth="1"/>
    <col min="4612" max="4612" width="9" style="164"/>
    <col min="4613" max="4613" width="4.375" style="164" customWidth="1"/>
    <col min="4614" max="4614" width="6.125" style="164" customWidth="1"/>
    <col min="4615" max="4615" width="12" style="164" customWidth="1"/>
    <col min="4616" max="4616" width="10.75" style="164" customWidth="1"/>
    <col min="4617" max="4617" width="8.125" style="164" customWidth="1"/>
    <col min="4618" max="4618" width="11.125" style="164" customWidth="1"/>
    <col min="4619" max="4619" width="27.375" style="164" customWidth="1"/>
    <col min="4620" max="4620" width="13.875" style="164" customWidth="1"/>
    <col min="4621" max="4622" width="8" style="164" customWidth="1"/>
    <col min="4623" max="4865" width="9" style="164"/>
    <col min="4866" max="4866" width="3.375" style="164" customWidth="1"/>
    <col min="4867" max="4867" width="38.375" style="164" customWidth="1"/>
    <col min="4868" max="4868" width="9" style="164"/>
    <col min="4869" max="4869" width="4.375" style="164" customWidth="1"/>
    <col min="4870" max="4870" width="6.125" style="164" customWidth="1"/>
    <col min="4871" max="4871" width="12" style="164" customWidth="1"/>
    <col min="4872" max="4872" width="10.75" style="164" customWidth="1"/>
    <col min="4873" max="4873" width="8.125" style="164" customWidth="1"/>
    <col min="4874" max="4874" width="11.125" style="164" customWidth="1"/>
    <col min="4875" max="4875" width="27.375" style="164" customWidth="1"/>
    <col min="4876" max="4876" width="13.875" style="164" customWidth="1"/>
    <col min="4877" max="4878" width="8" style="164" customWidth="1"/>
    <col min="4879" max="5121" width="9" style="164"/>
    <col min="5122" max="5122" width="3.375" style="164" customWidth="1"/>
    <col min="5123" max="5123" width="38.375" style="164" customWidth="1"/>
    <col min="5124" max="5124" width="9" style="164"/>
    <col min="5125" max="5125" width="4.375" style="164" customWidth="1"/>
    <col min="5126" max="5126" width="6.125" style="164" customWidth="1"/>
    <col min="5127" max="5127" width="12" style="164" customWidth="1"/>
    <col min="5128" max="5128" width="10.75" style="164" customWidth="1"/>
    <col min="5129" max="5129" width="8.125" style="164" customWidth="1"/>
    <col min="5130" max="5130" width="11.125" style="164" customWidth="1"/>
    <col min="5131" max="5131" width="27.375" style="164" customWidth="1"/>
    <col min="5132" max="5132" width="13.875" style="164" customWidth="1"/>
    <col min="5133" max="5134" width="8" style="164" customWidth="1"/>
    <col min="5135" max="5377" width="9" style="164"/>
    <col min="5378" max="5378" width="3.375" style="164" customWidth="1"/>
    <col min="5379" max="5379" width="38.375" style="164" customWidth="1"/>
    <col min="5380" max="5380" width="9" style="164"/>
    <col min="5381" max="5381" width="4.375" style="164" customWidth="1"/>
    <col min="5382" max="5382" width="6.125" style="164" customWidth="1"/>
    <col min="5383" max="5383" width="12" style="164" customWidth="1"/>
    <col min="5384" max="5384" width="10.75" style="164" customWidth="1"/>
    <col min="5385" max="5385" width="8.125" style="164" customWidth="1"/>
    <col min="5386" max="5386" width="11.125" style="164" customWidth="1"/>
    <col min="5387" max="5387" width="27.375" style="164" customWidth="1"/>
    <col min="5388" max="5388" width="13.875" style="164" customWidth="1"/>
    <col min="5389" max="5390" width="8" style="164" customWidth="1"/>
    <col min="5391" max="5633" width="9" style="164"/>
    <col min="5634" max="5634" width="3.375" style="164" customWidth="1"/>
    <col min="5635" max="5635" width="38.375" style="164" customWidth="1"/>
    <col min="5636" max="5636" width="9" style="164"/>
    <col min="5637" max="5637" width="4.375" style="164" customWidth="1"/>
    <col min="5638" max="5638" width="6.125" style="164" customWidth="1"/>
    <col min="5639" max="5639" width="12" style="164" customWidth="1"/>
    <col min="5640" max="5640" width="10.75" style="164" customWidth="1"/>
    <col min="5641" max="5641" width="8.125" style="164" customWidth="1"/>
    <col min="5642" max="5642" width="11.125" style="164" customWidth="1"/>
    <col min="5643" max="5643" width="27.375" style="164" customWidth="1"/>
    <col min="5644" max="5644" width="13.875" style="164" customWidth="1"/>
    <col min="5645" max="5646" width="8" style="164" customWidth="1"/>
    <col min="5647" max="5889" width="9" style="164"/>
    <col min="5890" max="5890" width="3.375" style="164" customWidth="1"/>
    <col min="5891" max="5891" width="38.375" style="164" customWidth="1"/>
    <col min="5892" max="5892" width="9" style="164"/>
    <col min="5893" max="5893" width="4.375" style="164" customWidth="1"/>
    <col min="5894" max="5894" width="6.125" style="164" customWidth="1"/>
    <col min="5895" max="5895" width="12" style="164" customWidth="1"/>
    <col min="5896" max="5896" width="10.75" style="164" customWidth="1"/>
    <col min="5897" max="5897" width="8.125" style="164" customWidth="1"/>
    <col min="5898" max="5898" width="11.125" style="164" customWidth="1"/>
    <col min="5899" max="5899" width="27.375" style="164" customWidth="1"/>
    <col min="5900" max="5900" width="13.875" style="164" customWidth="1"/>
    <col min="5901" max="5902" width="8" style="164" customWidth="1"/>
    <col min="5903" max="6145" width="9" style="164"/>
    <col min="6146" max="6146" width="3.375" style="164" customWidth="1"/>
    <col min="6147" max="6147" width="38.375" style="164" customWidth="1"/>
    <col min="6148" max="6148" width="9" style="164"/>
    <col min="6149" max="6149" width="4.375" style="164" customWidth="1"/>
    <col min="6150" max="6150" width="6.125" style="164" customWidth="1"/>
    <col min="6151" max="6151" width="12" style="164" customWidth="1"/>
    <col min="6152" max="6152" width="10.75" style="164" customWidth="1"/>
    <col min="6153" max="6153" width="8.125" style="164" customWidth="1"/>
    <col min="6154" max="6154" width="11.125" style="164" customWidth="1"/>
    <col min="6155" max="6155" width="27.375" style="164" customWidth="1"/>
    <col min="6156" max="6156" width="13.875" style="164" customWidth="1"/>
    <col min="6157" max="6158" width="8" style="164" customWidth="1"/>
    <col min="6159" max="6401" width="9" style="164"/>
    <col min="6402" max="6402" width="3.375" style="164" customWidth="1"/>
    <col min="6403" max="6403" width="38.375" style="164" customWidth="1"/>
    <col min="6404" max="6404" width="9" style="164"/>
    <col min="6405" max="6405" width="4.375" style="164" customWidth="1"/>
    <col min="6406" max="6406" width="6.125" style="164" customWidth="1"/>
    <col min="6407" max="6407" width="12" style="164" customWidth="1"/>
    <col min="6408" max="6408" width="10.75" style="164" customWidth="1"/>
    <col min="6409" max="6409" width="8.125" style="164" customWidth="1"/>
    <col min="6410" max="6410" width="11.125" style="164" customWidth="1"/>
    <col min="6411" max="6411" width="27.375" style="164" customWidth="1"/>
    <col min="6412" max="6412" width="13.875" style="164" customWidth="1"/>
    <col min="6413" max="6414" width="8" style="164" customWidth="1"/>
    <col min="6415" max="6657" width="9" style="164"/>
    <col min="6658" max="6658" width="3.375" style="164" customWidth="1"/>
    <col min="6659" max="6659" width="38.375" style="164" customWidth="1"/>
    <col min="6660" max="6660" width="9" style="164"/>
    <col min="6661" max="6661" width="4.375" style="164" customWidth="1"/>
    <col min="6662" max="6662" width="6.125" style="164" customWidth="1"/>
    <col min="6663" max="6663" width="12" style="164" customWidth="1"/>
    <col min="6664" max="6664" width="10.75" style="164" customWidth="1"/>
    <col min="6665" max="6665" width="8.125" style="164" customWidth="1"/>
    <col min="6666" max="6666" width="11.125" style="164" customWidth="1"/>
    <col min="6667" max="6667" width="27.375" style="164" customWidth="1"/>
    <col min="6668" max="6668" width="13.875" style="164" customWidth="1"/>
    <col min="6669" max="6670" width="8" style="164" customWidth="1"/>
    <col min="6671" max="6913" width="9" style="164"/>
    <col min="6914" max="6914" width="3.375" style="164" customWidth="1"/>
    <col min="6915" max="6915" width="38.375" style="164" customWidth="1"/>
    <col min="6916" max="6916" width="9" style="164"/>
    <col min="6917" max="6917" width="4.375" style="164" customWidth="1"/>
    <col min="6918" max="6918" width="6.125" style="164" customWidth="1"/>
    <col min="6919" max="6919" width="12" style="164" customWidth="1"/>
    <col min="6920" max="6920" width="10.75" style="164" customWidth="1"/>
    <col min="6921" max="6921" width="8.125" style="164" customWidth="1"/>
    <col min="6922" max="6922" width="11.125" style="164" customWidth="1"/>
    <col min="6923" max="6923" width="27.375" style="164" customWidth="1"/>
    <col min="6924" max="6924" width="13.875" style="164" customWidth="1"/>
    <col min="6925" max="6926" width="8" style="164" customWidth="1"/>
    <col min="6927" max="7169" width="9" style="164"/>
    <col min="7170" max="7170" width="3.375" style="164" customWidth="1"/>
    <col min="7171" max="7171" width="38.375" style="164" customWidth="1"/>
    <col min="7172" max="7172" width="9" style="164"/>
    <col min="7173" max="7173" width="4.375" style="164" customWidth="1"/>
    <col min="7174" max="7174" width="6.125" style="164" customWidth="1"/>
    <col min="7175" max="7175" width="12" style="164" customWidth="1"/>
    <col min="7176" max="7176" width="10.75" style="164" customWidth="1"/>
    <col min="7177" max="7177" width="8.125" style="164" customWidth="1"/>
    <col min="7178" max="7178" width="11.125" style="164" customWidth="1"/>
    <col min="7179" max="7179" width="27.375" style="164" customWidth="1"/>
    <col min="7180" max="7180" width="13.875" style="164" customWidth="1"/>
    <col min="7181" max="7182" width="8" style="164" customWidth="1"/>
    <col min="7183" max="7425" width="9" style="164"/>
    <col min="7426" max="7426" width="3.375" style="164" customWidth="1"/>
    <col min="7427" max="7427" width="38.375" style="164" customWidth="1"/>
    <col min="7428" max="7428" width="9" style="164"/>
    <col min="7429" max="7429" width="4.375" style="164" customWidth="1"/>
    <col min="7430" max="7430" width="6.125" style="164" customWidth="1"/>
    <col min="7431" max="7431" width="12" style="164" customWidth="1"/>
    <col min="7432" max="7432" width="10.75" style="164" customWidth="1"/>
    <col min="7433" max="7433" width="8.125" style="164" customWidth="1"/>
    <col min="7434" max="7434" width="11.125" style="164" customWidth="1"/>
    <col min="7435" max="7435" width="27.375" style="164" customWidth="1"/>
    <col min="7436" max="7436" width="13.875" style="164" customWidth="1"/>
    <col min="7437" max="7438" width="8" style="164" customWidth="1"/>
    <col min="7439" max="7681" width="9" style="164"/>
    <col min="7682" max="7682" width="3.375" style="164" customWidth="1"/>
    <col min="7683" max="7683" width="38.375" style="164" customWidth="1"/>
    <col min="7684" max="7684" width="9" style="164"/>
    <col min="7685" max="7685" width="4.375" style="164" customWidth="1"/>
    <col min="7686" max="7686" width="6.125" style="164" customWidth="1"/>
    <col min="7687" max="7687" width="12" style="164" customWidth="1"/>
    <col min="7688" max="7688" width="10.75" style="164" customWidth="1"/>
    <col min="7689" max="7689" width="8.125" style="164" customWidth="1"/>
    <col min="7690" max="7690" width="11.125" style="164" customWidth="1"/>
    <col min="7691" max="7691" width="27.375" style="164" customWidth="1"/>
    <col min="7692" max="7692" width="13.875" style="164" customWidth="1"/>
    <col min="7693" max="7694" width="8" style="164" customWidth="1"/>
    <col min="7695" max="7937" width="9" style="164"/>
    <col min="7938" max="7938" width="3.375" style="164" customWidth="1"/>
    <col min="7939" max="7939" width="38.375" style="164" customWidth="1"/>
    <col min="7940" max="7940" width="9" style="164"/>
    <col min="7941" max="7941" width="4.375" style="164" customWidth="1"/>
    <col min="7942" max="7942" width="6.125" style="164" customWidth="1"/>
    <col min="7943" max="7943" width="12" style="164" customWidth="1"/>
    <col min="7944" max="7944" width="10.75" style="164" customWidth="1"/>
    <col min="7945" max="7945" width="8.125" style="164" customWidth="1"/>
    <col min="7946" max="7946" width="11.125" style="164" customWidth="1"/>
    <col min="7947" max="7947" width="27.375" style="164" customWidth="1"/>
    <col min="7948" max="7948" width="13.875" style="164" customWidth="1"/>
    <col min="7949" max="7950" width="8" style="164" customWidth="1"/>
    <col min="7951" max="8193" width="9" style="164"/>
    <col min="8194" max="8194" width="3.375" style="164" customWidth="1"/>
    <col min="8195" max="8195" width="38.375" style="164" customWidth="1"/>
    <col min="8196" max="8196" width="9" style="164"/>
    <col min="8197" max="8197" width="4.375" style="164" customWidth="1"/>
    <col min="8198" max="8198" width="6.125" style="164" customWidth="1"/>
    <col min="8199" max="8199" width="12" style="164" customWidth="1"/>
    <col min="8200" max="8200" width="10.75" style="164" customWidth="1"/>
    <col min="8201" max="8201" width="8.125" style="164" customWidth="1"/>
    <col min="8202" max="8202" width="11.125" style="164" customWidth="1"/>
    <col min="8203" max="8203" width="27.375" style="164" customWidth="1"/>
    <col min="8204" max="8204" width="13.875" style="164" customWidth="1"/>
    <col min="8205" max="8206" width="8" style="164" customWidth="1"/>
    <col min="8207" max="8449" width="9" style="164"/>
    <col min="8450" max="8450" width="3.375" style="164" customWidth="1"/>
    <col min="8451" max="8451" width="38.375" style="164" customWidth="1"/>
    <col min="8452" max="8452" width="9" style="164"/>
    <col min="8453" max="8453" width="4.375" style="164" customWidth="1"/>
    <col min="8454" max="8454" width="6.125" style="164" customWidth="1"/>
    <col min="8455" max="8455" width="12" style="164" customWidth="1"/>
    <col min="8456" max="8456" width="10.75" style="164" customWidth="1"/>
    <col min="8457" max="8457" width="8.125" style="164" customWidth="1"/>
    <col min="8458" max="8458" width="11.125" style="164" customWidth="1"/>
    <col min="8459" max="8459" width="27.375" style="164" customWidth="1"/>
    <col min="8460" max="8460" width="13.875" style="164" customWidth="1"/>
    <col min="8461" max="8462" width="8" style="164" customWidth="1"/>
    <col min="8463" max="8705" width="9" style="164"/>
    <col min="8706" max="8706" width="3.375" style="164" customWidth="1"/>
    <col min="8707" max="8707" width="38.375" style="164" customWidth="1"/>
    <col min="8708" max="8708" width="9" style="164"/>
    <col min="8709" max="8709" width="4.375" style="164" customWidth="1"/>
    <col min="8710" max="8710" width="6.125" style="164" customWidth="1"/>
    <col min="8711" max="8711" width="12" style="164" customWidth="1"/>
    <col min="8712" max="8712" width="10.75" style="164" customWidth="1"/>
    <col min="8713" max="8713" width="8.125" style="164" customWidth="1"/>
    <col min="8714" max="8714" width="11.125" style="164" customWidth="1"/>
    <col min="8715" max="8715" width="27.375" style="164" customWidth="1"/>
    <col min="8716" max="8716" width="13.875" style="164" customWidth="1"/>
    <col min="8717" max="8718" width="8" style="164" customWidth="1"/>
    <col min="8719" max="8961" width="9" style="164"/>
    <col min="8962" max="8962" width="3.375" style="164" customWidth="1"/>
    <col min="8963" max="8963" width="38.375" style="164" customWidth="1"/>
    <col min="8964" max="8964" width="9" style="164"/>
    <col min="8965" max="8965" width="4.375" style="164" customWidth="1"/>
    <col min="8966" max="8966" width="6.125" style="164" customWidth="1"/>
    <col min="8967" max="8967" width="12" style="164" customWidth="1"/>
    <col min="8968" max="8968" width="10.75" style="164" customWidth="1"/>
    <col min="8969" max="8969" width="8.125" style="164" customWidth="1"/>
    <col min="8970" max="8970" width="11.125" style="164" customWidth="1"/>
    <col min="8971" max="8971" width="27.375" style="164" customWidth="1"/>
    <col min="8972" max="8972" width="13.875" style="164" customWidth="1"/>
    <col min="8973" max="8974" width="8" style="164" customWidth="1"/>
    <col min="8975" max="9217" width="9" style="164"/>
    <col min="9218" max="9218" width="3.375" style="164" customWidth="1"/>
    <col min="9219" max="9219" width="38.375" style="164" customWidth="1"/>
    <col min="9220" max="9220" width="9" style="164"/>
    <col min="9221" max="9221" width="4.375" style="164" customWidth="1"/>
    <col min="9222" max="9222" width="6.125" style="164" customWidth="1"/>
    <col min="9223" max="9223" width="12" style="164" customWidth="1"/>
    <col min="9224" max="9224" width="10.75" style="164" customWidth="1"/>
    <col min="9225" max="9225" width="8.125" style="164" customWidth="1"/>
    <col min="9226" max="9226" width="11.125" style="164" customWidth="1"/>
    <col min="9227" max="9227" width="27.375" style="164" customWidth="1"/>
    <col min="9228" max="9228" width="13.875" style="164" customWidth="1"/>
    <col min="9229" max="9230" width="8" style="164" customWidth="1"/>
    <col min="9231" max="9473" width="9" style="164"/>
    <col min="9474" max="9474" width="3.375" style="164" customWidth="1"/>
    <col min="9475" max="9475" width="38.375" style="164" customWidth="1"/>
    <col min="9476" max="9476" width="9" style="164"/>
    <col min="9477" max="9477" width="4.375" style="164" customWidth="1"/>
    <col min="9478" max="9478" width="6.125" style="164" customWidth="1"/>
    <col min="9479" max="9479" width="12" style="164" customWidth="1"/>
    <col min="9480" max="9480" width="10.75" style="164" customWidth="1"/>
    <col min="9481" max="9481" width="8.125" style="164" customWidth="1"/>
    <col min="9482" max="9482" width="11.125" style="164" customWidth="1"/>
    <col min="9483" max="9483" width="27.375" style="164" customWidth="1"/>
    <col min="9484" max="9484" width="13.875" style="164" customWidth="1"/>
    <col min="9485" max="9486" width="8" style="164" customWidth="1"/>
    <col min="9487" max="9729" width="9" style="164"/>
    <col min="9730" max="9730" width="3.375" style="164" customWidth="1"/>
    <col min="9731" max="9731" width="38.375" style="164" customWidth="1"/>
    <col min="9732" max="9732" width="9" style="164"/>
    <col min="9733" max="9733" width="4.375" style="164" customWidth="1"/>
    <col min="9734" max="9734" width="6.125" style="164" customWidth="1"/>
    <col min="9735" max="9735" width="12" style="164" customWidth="1"/>
    <col min="9736" max="9736" width="10.75" style="164" customWidth="1"/>
    <col min="9737" max="9737" width="8.125" style="164" customWidth="1"/>
    <col min="9738" max="9738" width="11.125" style="164" customWidth="1"/>
    <col min="9739" max="9739" width="27.375" style="164" customWidth="1"/>
    <col min="9740" max="9740" width="13.875" style="164" customWidth="1"/>
    <col min="9741" max="9742" width="8" style="164" customWidth="1"/>
    <col min="9743" max="9985" width="9" style="164"/>
    <col min="9986" max="9986" width="3.375" style="164" customWidth="1"/>
    <col min="9987" max="9987" width="38.375" style="164" customWidth="1"/>
    <col min="9988" max="9988" width="9" style="164"/>
    <col min="9989" max="9989" width="4.375" style="164" customWidth="1"/>
    <col min="9990" max="9990" width="6.125" style="164" customWidth="1"/>
    <col min="9991" max="9991" width="12" style="164" customWidth="1"/>
    <col min="9992" max="9992" width="10.75" style="164" customWidth="1"/>
    <col min="9993" max="9993" width="8.125" style="164" customWidth="1"/>
    <col min="9994" max="9994" width="11.125" style="164" customWidth="1"/>
    <col min="9995" max="9995" width="27.375" style="164" customWidth="1"/>
    <col min="9996" max="9996" width="13.875" style="164" customWidth="1"/>
    <col min="9997" max="9998" width="8" style="164" customWidth="1"/>
    <col min="9999" max="10241" width="9" style="164"/>
    <col min="10242" max="10242" width="3.375" style="164" customWidth="1"/>
    <col min="10243" max="10243" width="38.375" style="164" customWidth="1"/>
    <col min="10244" max="10244" width="9" style="164"/>
    <col min="10245" max="10245" width="4.375" style="164" customWidth="1"/>
    <col min="10246" max="10246" width="6.125" style="164" customWidth="1"/>
    <col min="10247" max="10247" width="12" style="164" customWidth="1"/>
    <col min="10248" max="10248" width="10.75" style="164" customWidth="1"/>
    <col min="10249" max="10249" width="8.125" style="164" customWidth="1"/>
    <col min="10250" max="10250" width="11.125" style="164" customWidth="1"/>
    <col min="10251" max="10251" width="27.375" style="164" customWidth="1"/>
    <col min="10252" max="10252" width="13.875" style="164" customWidth="1"/>
    <col min="10253" max="10254" width="8" style="164" customWidth="1"/>
    <col min="10255" max="10497" width="9" style="164"/>
    <col min="10498" max="10498" width="3.375" style="164" customWidth="1"/>
    <col min="10499" max="10499" width="38.375" style="164" customWidth="1"/>
    <col min="10500" max="10500" width="9" style="164"/>
    <col min="10501" max="10501" width="4.375" style="164" customWidth="1"/>
    <col min="10502" max="10502" width="6.125" style="164" customWidth="1"/>
    <col min="10503" max="10503" width="12" style="164" customWidth="1"/>
    <col min="10504" max="10504" width="10.75" style="164" customWidth="1"/>
    <col min="10505" max="10505" width="8.125" style="164" customWidth="1"/>
    <col min="10506" max="10506" width="11.125" style="164" customWidth="1"/>
    <col min="10507" max="10507" width="27.375" style="164" customWidth="1"/>
    <col min="10508" max="10508" width="13.875" style="164" customWidth="1"/>
    <col min="10509" max="10510" width="8" style="164" customWidth="1"/>
    <col min="10511" max="10753" width="9" style="164"/>
    <col min="10754" max="10754" width="3.375" style="164" customWidth="1"/>
    <col min="10755" max="10755" width="38.375" style="164" customWidth="1"/>
    <col min="10756" max="10756" width="9" style="164"/>
    <col min="10757" max="10757" width="4.375" style="164" customWidth="1"/>
    <col min="10758" max="10758" width="6.125" style="164" customWidth="1"/>
    <col min="10759" max="10759" width="12" style="164" customWidth="1"/>
    <col min="10760" max="10760" width="10.75" style="164" customWidth="1"/>
    <col min="10761" max="10761" width="8.125" style="164" customWidth="1"/>
    <col min="10762" max="10762" width="11.125" style="164" customWidth="1"/>
    <col min="10763" max="10763" width="27.375" style="164" customWidth="1"/>
    <col min="10764" max="10764" width="13.875" style="164" customWidth="1"/>
    <col min="10765" max="10766" width="8" style="164" customWidth="1"/>
    <col min="10767" max="11009" width="9" style="164"/>
    <col min="11010" max="11010" width="3.375" style="164" customWidth="1"/>
    <col min="11011" max="11011" width="38.375" style="164" customWidth="1"/>
    <col min="11012" max="11012" width="9" style="164"/>
    <col min="11013" max="11013" width="4.375" style="164" customWidth="1"/>
    <col min="11014" max="11014" width="6.125" style="164" customWidth="1"/>
    <col min="11015" max="11015" width="12" style="164" customWidth="1"/>
    <col min="11016" max="11016" width="10.75" style="164" customWidth="1"/>
    <col min="11017" max="11017" width="8.125" style="164" customWidth="1"/>
    <col min="11018" max="11018" width="11.125" style="164" customWidth="1"/>
    <col min="11019" max="11019" width="27.375" style="164" customWidth="1"/>
    <col min="11020" max="11020" width="13.875" style="164" customWidth="1"/>
    <col min="11021" max="11022" width="8" style="164" customWidth="1"/>
    <col min="11023" max="11265" width="9" style="164"/>
    <col min="11266" max="11266" width="3.375" style="164" customWidth="1"/>
    <col min="11267" max="11267" width="38.375" style="164" customWidth="1"/>
    <col min="11268" max="11268" width="9" style="164"/>
    <col min="11269" max="11269" width="4.375" style="164" customWidth="1"/>
    <col min="11270" max="11270" width="6.125" style="164" customWidth="1"/>
    <col min="11271" max="11271" width="12" style="164" customWidth="1"/>
    <col min="11272" max="11272" width="10.75" style="164" customWidth="1"/>
    <col min="11273" max="11273" width="8.125" style="164" customWidth="1"/>
    <col min="11274" max="11274" width="11.125" style="164" customWidth="1"/>
    <col min="11275" max="11275" width="27.375" style="164" customWidth="1"/>
    <col min="11276" max="11276" width="13.875" style="164" customWidth="1"/>
    <col min="11277" max="11278" width="8" style="164" customWidth="1"/>
    <col min="11279" max="11521" width="9" style="164"/>
    <col min="11522" max="11522" width="3.375" style="164" customWidth="1"/>
    <col min="11523" max="11523" width="38.375" style="164" customWidth="1"/>
    <col min="11524" max="11524" width="9" style="164"/>
    <col min="11525" max="11525" width="4.375" style="164" customWidth="1"/>
    <col min="11526" max="11526" width="6.125" style="164" customWidth="1"/>
    <col min="11527" max="11527" width="12" style="164" customWidth="1"/>
    <col min="11528" max="11528" width="10.75" style="164" customWidth="1"/>
    <col min="11529" max="11529" width="8.125" style="164" customWidth="1"/>
    <col min="11530" max="11530" width="11.125" style="164" customWidth="1"/>
    <col min="11531" max="11531" width="27.375" style="164" customWidth="1"/>
    <col min="11532" max="11532" width="13.875" style="164" customWidth="1"/>
    <col min="11533" max="11534" width="8" style="164" customWidth="1"/>
    <col min="11535" max="11777" width="9" style="164"/>
    <col min="11778" max="11778" width="3.375" style="164" customWidth="1"/>
    <col min="11779" max="11779" width="38.375" style="164" customWidth="1"/>
    <col min="11780" max="11780" width="9" style="164"/>
    <col min="11781" max="11781" width="4.375" style="164" customWidth="1"/>
    <col min="11782" max="11782" width="6.125" style="164" customWidth="1"/>
    <col min="11783" max="11783" width="12" style="164" customWidth="1"/>
    <col min="11784" max="11784" width="10.75" style="164" customWidth="1"/>
    <col min="11785" max="11785" width="8.125" style="164" customWidth="1"/>
    <col min="11786" max="11786" width="11.125" style="164" customWidth="1"/>
    <col min="11787" max="11787" width="27.375" style="164" customWidth="1"/>
    <col min="11788" max="11788" width="13.875" style="164" customWidth="1"/>
    <col min="11789" max="11790" width="8" style="164" customWidth="1"/>
    <col min="11791" max="12033" width="9" style="164"/>
    <col min="12034" max="12034" width="3.375" style="164" customWidth="1"/>
    <col min="12035" max="12035" width="38.375" style="164" customWidth="1"/>
    <col min="12036" max="12036" width="9" style="164"/>
    <col min="12037" max="12037" width="4.375" style="164" customWidth="1"/>
    <col min="12038" max="12038" width="6.125" style="164" customWidth="1"/>
    <col min="12039" max="12039" width="12" style="164" customWidth="1"/>
    <col min="12040" max="12040" width="10.75" style="164" customWidth="1"/>
    <col min="12041" max="12041" width="8.125" style="164" customWidth="1"/>
    <col min="12042" max="12042" width="11.125" style="164" customWidth="1"/>
    <col min="12043" max="12043" width="27.375" style="164" customWidth="1"/>
    <col min="12044" max="12044" width="13.875" style="164" customWidth="1"/>
    <col min="12045" max="12046" width="8" style="164" customWidth="1"/>
    <col min="12047" max="12289" width="9" style="164"/>
    <col min="12290" max="12290" width="3.375" style="164" customWidth="1"/>
    <col min="12291" max="12291" width="38.375" style="164" customWidth="1"/>
    <col min="12292" max="12292" width="9" style="164"/>
    <col min="12293" max="12293" width="4.375" style="164" customWidth="1"/>
    <col min="12294" max="12294" width="6.125" style="164" customWidth="1"/>
    <col min="12295" max="12295" width="12" style="164" customWidth="1"/>
    <col min="12296" max="12296" width="10.75" style="164" customWidth="1"/>
    <col min="12297" max="12297" width="8.125" style="164" customWidth="1"/>
    <col min="12298" max="12298" width="11.125" style="164" customWidth="1"/>
    <col min="12299" max="12299" width="27.375" style="164" customWidth="1"/>
    <col min="12300" max="12300" width="13.875" style="164" customWidth="1"/>
    <col min="12301" max="12302" width="8" style="164" customWidth="1"/>
    <col min="12303" max="12545" width="9" style="164"/>
    <col min="12546" max="12546" width="3.375" style="164" customWidth="1"/>
    <col min="12547" max="12547" width="38.375" style="164" customWidth="1"/>
    <col min="12548" max="12548" width="9" style="164"/>
    <col min="12549" max="12549" width="4.375" style="164" customWidth="1"/>
    <col min="12550" max="12550" width="6.125" style="164" customWidth="1"/>
    <col min="12551" max="12551" width="12" style="164" customWidth="1"/>
    <col min="12552" max="12552" width="10.75" style="164" customWidth="1"/>
    <col min="12553" max="12553" width="8.125" style="164" customWidth="1"/>
    <col min="12554" max="12554" width="11.125" style="164" customWidth="1"/>
    <col min="12555" max="12555" width="27.375" style="164" customWidth="1"/>
    <col min="12556" max="12556" width="13.875" style="164" customWidth="1"/>
    <col min="12557" max="12558" width="8" style="164" customWidth="1"/>
    <col min="12559" max="12801" width="9" style="164"/>
    <col min="12802" max="12802" width="3.375" style="164" customWidth="1"/>
    <col min="12803" max="12803" width="38.375" style="164" customWidth="1"/>
    <col min="12804" max="12804" width="9" style="164"/>
    <col min="12805" max="12805" width="4.375" style="164" customWidth="1"/>
    <col min="12806" max="12806" width="6.125" style="164" customWidth="1"/>
    <col min="12807" max="12807" width="12" style="164" customWidth="1"/>
    <col min="12808" max="12808" width="10.75" style="164" customWidth="1"/>
    <col min="12809" max="12809" width="8.125" style="164" customWidth="1"/>
    <col min="12810" max="12810" width="11.125" style="164" customWidth="1"/>
    <col min="12811" max="12811" width="27.375" style="164" customWidth="1"/>
    <col min="12812" max="12812" width="13.875" style="164" customWidth="1"/>
    <col min="12813" max="12814" width="8" style="164" customWidth="1"/>
    <col min="12815" max="13057" width="9" style="164"/>
    <col min="13058" max="13058" width="3.375" style="164" customWidth="1"/>
    <col min="13059" max="13059" width="38.375" style="164" customWidth="1"/>
    <col min="13060" max="13060" width="9" style="164"/>
    <col min="13061" max="13061" width="4.375" style="164" customWidth="1"/>
    <col min="13062" max="13062" width="6.125" style="164" customWidth="1"/>
    <col min="13063" max="13063" width="12" style="164" customWidth="1"/>
    <col min="13064" max="13064" width="10.75" style="164" customWidth="1"/>
    <col min="13065" max="13065" width="8.125" style="164" customWidth="1"/>
    <col min="13066" max="13066" width="11.125" style="164" customWidth="1"/>
    <col min="13067" max="13067" width="27.375" style="164" customWidth="1"/>
    <col min="13068" max="13068" width="13.875" style="164" customWidth="1"/>
    <col min="13069" max="13070" width="8" style="164" customWidth="1"/>
    <col min="13071" max="13313" width="9" style="164"/>
    <col min="13314" max="13314" width="3.375" style="164" customWidth="1"/>
    <col min="13315" max="13315" width="38.375" style="164" customWidth="1"/>
    <col min="13316" max="13316" width="9" style="164"/>
    <col min="13317" max="13317" width="4.375" style="164" customWidth="1"/>
    <col min="13318" max="13318" width="6.125" style="164" customWidth="1"/>
    <col min="13319" max="13319" width="12" style="164" customWidth="1"/>
    <col min="13320" max="13320" width="10.75" style="164" customWidth="1"/>
    <col min="13321" max="13321" width="8.125" style="164" customWidth="1"/>
    <col min="13322" max="13322" width="11.125" style="164" customWidth="1"/>
    <col min="13323" max="13323" width="27.375" style="164" customWidth="1"/>
    <col min="13324" max="13324" width="13.875" style="164" customWidth="1"/>
    <col min="13325" max="13326" width="8" style="164" customWidth="1"/>
    <col min="13327" max="13569" width="9" style="164"/>
    <col min="13570" max="13570" width="3.375" style="164" customWidth="1"/>
    <col min="13571" max="13571" width="38.375" style="164" customWidth="1"/>
    <col min="13572" max="13572" width="9" style="164"/>
    <col min="13573" max="13573" width="4.375" style="164" customWidth="1"/>
    <col min="13574" max="13574" width="6.125" style="164" customWidth="1"/>
    <col min="13575" max="13575" width="12" style="164" customWidth="1"/>
    <col min="13576" max="13576" width="10.75" style="164" customWidth="1"/>
    <col min="13577" max="13577" width="8.125" style="164" customWidth="1"/>
    <col min="13578" max="13578" width="11.125" style="164" customWidth="1"/>
    <col min="13579" max="13579" width="27.375" style="164" customWidth="1"/>
    <col min="13580" max="13580" width="13.875" style="164" customWidth="1"/>
    <col min="13581" max="13582" width="8" style="164" customWidth="1"/>
    <col min="13583" max="13825" width="9" style="164"/>
    <col min="13826" max="13826" width="3.375" style="164" customWidth="1"/>
    <col min="13827" max="13827" width="38.375" style="164" customWidth="1"/>
    <col min="13828" max="13828" width="9" style="164"/>
    <col min="13829" max="13829" width="4.375" style="164" customWidth="1"/>
    <col min="13830" max="13830" width="6.125" style="164" customWidth="1"/>
    <col min="13831" max="13831" width="12" style="164" customWidth="1"/>
    <col min="13832" max="13832" width="10.75" style="164" customWidth="1"/>
    <col min="13833" max="13833" width="8.125" style="164" customWidth="1"/>
    <col min="13834" max="13834" width="11.125" style="164" customWidth="1"/>
    <col min="13835" max="13835" width="27.375" style="164" customWidth="1"/>
    <col min="13836" max="13836" width="13.875" style="164" customWidth="1"/>
    <col min="13837" max="13838" width="8" style="164" customWidth="1"/>
    <col min="13839" max="14081" width="9" style="164"/>
    <col min="14082" max="14082" width="3.375" style="164" customWidth="1"/>
    <col min="14083" max="14083" width="38.375" style="164" customWidth="1"/>
    <col min="14084" max="14084" width="9" style="164"/>
    <col min="14085" max="14085" width="4.375" style="164" customWidth="1"/>
    <col min="14086" max="14086" width="6.125" style="164" customWidth="1"/>
    <col min="14087" max="14087" width="12" style="164" customWidth="1"/>
    <col min="14088" max="14088" width="10.75" style="164" customWidth="1"/>
    <col min="14089" max="14089" width="8.125" style="164" customWidth="1"/>
    <col min="14090" max="14090" width="11.125" style="164" customWidth="1"/>
    <col min="14091" max="14091" width="27.375" style="164" customWidth="1"/>
    <col min="14092" max="14092" width="13.875" style="164" customWidth="1"/>
    <col min="14093" max="14094" width="8" style="164" customWidth="1"/>
    <col min="14095" max="14337" width="9" style="164"/>
    <col min="14338" max="14338" width="3.375" style="164" customWidth="1"/>
    <col min="14339" max="14339" width="38.375" style="164" customWidth="1"/>
    <col min="14340" max="14340" width="9" style="164"/>
    <col min="14341" max="14341" width="4.375" style="164" customWidth="1"/>
    <col min="14342" max="14342" width="6.125" style="164" customWidth="1"/>
    <col min="14343" max="14343" width="12" style="164" customWidth="1"/>
    <col min="14344" max="14344" width="10.75" style="164" customWidth="1"/>
    <col min="14345" max="14345" width="8.125" style="164" customWidth="1"/>
    <col min="14346" max="14346" width="11.125" style="164" customWidth="1"/>
    <col min="14347" max="14347" width="27.375" style="164" customWidth="1"/>
    <col min="14348" max="14348" width="13.875" style="164" customWidth="1"/>
    <col min="14349" max="14350" width="8" style="164" customWidth="1"/>
    <col min="14351" max="14593" width="9" style="164"/>
    <col min="14594" max="14594" width="3.375" style="164" customWidth="1"/>
    <col min="14595" max="14595" width="38.375" style="164" customWidth="1"/>
    <col min="14596" max="14596" width="9" style="164"/>
    <col min="14597" max="14597" width="4.375" style="164" customWidth="1"/>
    <col min="14598" max="14598" width="6.125" style="164" customWidth="1"/>
    <col min="14599" max="14599" width="12" style="164" customWidth="1"/>
    <col min="14600" max="14600" width="10.75" style="164" customWidth="1"/>
    <col min="14601" max="14601" width="8.125" style="164" customWidth="1"/>
    <col min="14602" max="14602" width="11.125" style="164" customWidth="1"/>
    <col min="14603" max="14603" width="27.375" style="164" customWidth="1"/>
    <col min="14604" max="14604" width="13.875" style="164" customWidth="1"/>
    <col min="14605" max="14606" width="8" style="164" customWidth="1"/>
    <col min="14607" max="14849" width="9" style="164"/>
    <col min="14850" max="14850" width="3.375" style="164" customWidth="1"/>
    <col min="14851" max="14851" width="38.375" style="164" customWidth="1"/>
    <col min="14852" max="14852" width="9" style="164"/>
    <col min="14853" max="14853" width="4.375" style="164" customWidth="1"/>
    <col min="14854" max="14854" width="6.125" style="164" customWidth="1"/>
    <col min="14855" max="14855" width="12" style="164" customWidth="1"/>
    <col min="14856" max="14856" width="10.75" style="164" customWidth="1"/>
    <col min="14857" max="14857" width="8.125" style="164" customWidth="1"/>
    <col min="14858" max="14858" width="11.125" style="164" customWidth="1"/>
    <col min="14859" max="14859" width="27.375" style="164" customWidth="1"/>
    <col min="14860" max="14860" width="13.875" style="164" customWidth="1"/>
    <col min="14861" max="14862" width="8" style="164" customWidth="1"/>
    <col min="14863" max="15105" width="9" style="164"/>
    <col min="15106" max="15106" width="3.375" style="164" customWidth="1"/>
    <col min="15107" max="15107" width="38.375" style="164" customWidth="1"/>
    <col min="15108" max="15108" width="9" style="164"/>
    <col min="15109" max="15109" width="4.375" style="164" customWidth="1"/>
    <col min="15110" max="15110" width="6.125" style="164" customWidth="1"/>
    <col min="15111" max="15111" width="12" style="164" customWidth="1"/>
    <col min="15112" max="15112" width="10.75" style="164" customWidth="1"/>
    <col min="15113" max="15113" width="8.125" style="164" customWidth="1"/>
    <col min="15114" max="15114" width="11.125" style="164" customWidth="1"/>
    <col min="15115" max="15115" width="27.375" style="164" customWidth="1"/>
    <col min="15116" max="15116" width="13.875" style="164" customWidth="1"/>
    <col min="15117" max="15118" width="8" style="164" customWidth="1"/>
    <col min="15119" max="15361" width="9" style="164"/>
    <col min="15362" max="15362" width="3.375" style="164" customWidth="1"/>
    <col min="15363" max="15363" width="38.375" style="164" customWidth="1"/>
    <col min="15364" max="15364" width="9" style="164"/>
    <col min="15365" max="15365" width="4.375" style="164" customWidth="1"/>
    <col min="15366" max="15366" width="6.125" style="164" customWidth="1"/>
    <col min="15367" max="15367" width="12" style="164" customWidth="1"/>
    <col min="15368" max="15368" width="10.75" style="164" customWidth="1"/>
    <col min="15369" max="15369" width="8.125" style="164" customWidth="1"/>
    <col min="15370" max="15370" width="11.125" style="164" customWidth="1"/>
    <col min="15371" max="15371" width="27.375" style="164" customWidth="1"/>
    <col min="15372" max="15372" width="13.875" style="164" customWidth="1"/>
    <col min="15373" max="15374" width="8" style="164" customWidth="1"/>
    <col min="15375" max="15617" width="9" style="164"/>
    <col min="15618" max="15618" width="3.375" style="164" customWidth="1"/>
    <col min="15619" max="15619" width="38.375" style="164" customWidth="1"/>
    <col min="15620" max="15620" width="9" style="164"/>
    <col min="15621" max="15621" width="4.375" style="164" customWidth="1"/>
    <col min="15622" max="15622" width="6.125" style="164" customWidth="1"/>
    <col min="15623" max="15623" width="12" style="164" customWidth="1"/>
    <col min="15624" max="15624" width="10.75" style="164" customWidth="1"/>
    <col min="15625" max="15625" width="8.125" style="164" customWidth="1"/>
    <col min="15626" max="15626" width="11.125" style="164" customWidth="1"/>
    <col min="15627" max="15627" width="27.375" style="164" customWidth="1"/>
    <col min="15628" max="15628" width="13.875" style="164" customWidth="1"/>
    <col min="15629" max="15630" width="8" style="164" customWidth="1"/>
    <col min="15631" max="15873" width="9" style="164"/>
    <col min="15874" max="15874" width="3.375" style="164" customWidth="1"/>
    <col min="15875" max="15875" width="38.375" style="164" customWidth="1"/>
    <col min="15876" max="15876" width="9" style="164"/>
    <col min="15877" max="15877" width="4.375" style="164" customWidth="1"/>
    <col min="15878" max="15878" width="6.125" style="164" customWidth="1"/>
    <col min="15879" max="15879" width="12" style="164" customWidth="1"/>
    <col min="15880" max="15880" width="10.75" style="164" customWidth="1"/>
    <col min="15881" max="15881" width="8.125" style="164" customWidth="1"/>
    <col min="15882" max="15882" width="11.125" style="164" customWidth="1"/>
    <col min="15883" max="15883" width="27.375" style="164" customWidth="1"/>
    <col min="15884" max="15884" width="13.875" style="164" customWidth="1"/>
    <col min="15885" max="15886" width="8" style="164" customWidth="1"/>
    <col min="15887" max="16129" width="9" style="164"/>
    <col min="16130" max="16130" width="3.375" style="164" customWidth="1"/>
    <col min="16131" max="16131" width="38.375" style="164" customWidth="1"/>
    <col min="16132" max="16132" width="9" style="164"/>
    <col min="16133" max="16133" width="4.375" style="164" customWidth="1"/>
    <col min="16134" max="16134" width="6.125" style="164" customWidth="1"/>
    <col min="16135" max="16135" width="12" style="164" customWidth="1"/>
    <col min="16136" max="16136" width="10.75" style="164" customWidth="1"/>
    <col min="16137" max="16137" width="8.125" style="164" customWidth="1"/>
    <col min="16138" max="16138" width="11.125" style="164" customWidth="1"/>
    <col min="16139" max="16139" width="27.375" style="164" customWidth="1"/>
    <col min="16140" max="16140" width="13.875" style="164" customWidth="1"/>
    <col min="16141" max="16142" width="8" style="164" customWidth="1"/>
    <col min="16143" max="16384" width="9" style="164"/>
  </cols>
  <sheetData>
    <row r="1" spans="2:16" ht="15.75" thickBot="1" x14ac:dyDescent="0.3"/>
    <row r="2" spans="2:16" x14ac:dyDescent="0.25">
      <c r="B2" s="923"/>
      <c r="C2" s="924"/>
      <c r="D2" s="924"/>
      <c r="E2" s="924"/>
      <c r="F2" s="924"/>
      <c r="G2" s="924"/>
      <c r="H2" s="924"/>
      <c r="I2" s="924"/>
      <c r="J2" s="925"/>
    </row>
    <row r="3" spans="2:16" ht="106.9" customHeight="1" x14ac:dyDescent="0.25">
      <c r="B3" s="926" t="s">
        <v>372</v>
      </c>
      <c r="C3" s="927"/>
      <c r="D3" s="927"/>
      <c r="E3" s="927"/>
      <c r="F3" s="927"/>
      <c r="G3" s="927"/>
      <c r="H3" s="927"/>
      <c r="I3" s="927"/>
      <c r="J3" s="928"/>
    </row>
    <row r="4" spans="2:16" x14ac:dyDescent="0.25">
      <c r="B4" s="578"/>
      <c r="C4" s="579"/>
      <c r="D4" s="579"/>
      <c r="E4" s="579"/>
      <c r="F4" s="579"/>
      <c r="G4" s="579"/>
      <c r="H4" s="579"/>
      <c r="I4" s="579"/>
      <c r="J4" s="580"/>
      <c r="K4" s="165"/>
    </row>
    <row r="5" spans="2:16" ht="15" customHeight="1" x14ac:dyDescent="0.25">
      <c r="B5" s="929" t="s">
        <v>507</v>
      </c>
      <c r="C5" s="930"/>
      <c r="D5" s="930"/>
      <c r="E5" s="930"/>
      <c r="F5" s="930"/>
      <c r="G5" s="930"/>
      <c r="H5" s="930"/>
      <c r="I5" s="930"/>
      <c r="J5" s="931"/>
      <c r="K5" s="165"/>
    </row>
    <row r="6" spans="2:16" x14ac:dyDescent="0.25">
      <c r="B6" s="581" t="s">
        <v>506</v>
      </c>
      <c r="C6" s="582"/>
      <c r="D6" s="582"/>
      <c r="E6" s="582"/>
      <c r="F6" s="582"/>
      <c r="G6" s="582"/>
      <c r="H6" s="582"/>
      <c r="I6" s="582"/>
      <c r="J6" s="583"/>
      <c r="K6" s="166" t="s">
        <v>373</v>
      </c>
      <c r="L6" s="167">
        <v>73.48</v>
      </c>
      <c r="M6" s="168" t="s">
        <v>374</v>
      </c>
    </row>
    <row r="7" spans="2:16" x14ac:dyDescent="0.25">
      <c r="B7" s="578"/>
      <c r="C7" s="579"/>
      <c r="D7" s="579"/>
      <c r="E7" s="579"/>
      <c r="F7" s="579"/>
      <c r="G7" s="579"/>
      <c r="H7" s="579"/>
      <c r="I7" s="579"/>
      <c r="J7" s="580"/>
      <c r="K7" s="166" t="s">
        <v>375</v>
      </c>
      <c r="L7" s="167">
        <v>23.41</v>
      </c>
      <c r="M7" s="168" t="s">
        <v>374</v>
      </c>
    </row>
    <row r="8" spans="2:16" x14ac:dyDescent="0.25">
      <c r="B8" s="578"/>
      <c r="C8" s="584"/>
      <c r="D8" s="584"/>
      <c r="E8" s="584"/>
      <c r="F8" s="584"/>
      <c r="G8" s="584"/>
      <c r="H8" s="584"/>
      <c r="I8" s="584"/>
      <c r="J8" s="585"/>
      <c r="K8" s="166" t="s">
        <v>376</v>
      </c>
      <c r="L8" s="167">
        <v>8</v>
      </c>
      <c r="M8" s="168" t="s">
        <v>377</v>
      </c>
    </row>
    <row r="9" spans="2:16" ht="11.25" customHeight="1" x14ac:dyDescent="0.25">
      <c r="B9" s="586" t="s">
        <v>3</v>
      </c>
      <c r="C9" s="587" t="s">
        <v>378</v>
      </c>
      <c r="D9" s="588" t="s">
        <v>379</v>
      </c>
      <c r="E9" s="922" t="s">
        <v>8</v>
      </c>
      <c r="F9" s="922"/>
      <c r="G9" s="587" t="s">
        <v>380</v>
      </c>
      <c r="H9" s="589" t="s">
        <v>381</v>
      </c>
      <c r="I9" s="589" t="s">
        <v>382</v>
      </c>
      <c r="J9" s="590" t="s">
        <v>383</v>
      </c>
      <c r="K9" s="166" t="s">
        <v>384</v>
      </c>
      <c r="L9" s="167">
        <v>3.9735659999999999</v>
      </c>
      <c r="M9" s="168" t="s">
        <v>47</v>
      </c>
    </row>
    <row r="10" spans="2:16" s="169" customFormat="1" x14ac:dyDescent="0.25">
      <c r="B10" s="591" t="s">
        <v>44</v>
      </c>
      <c r="C10" s="592" t="s">
        <v>385</v>
      </c>
      <c r="D10" s="593"/>
      <c r="E10" s="593"/>
      <c r="F10" s="593"/>
      <c r="G10" s="593"/>
      <c r="H10" s="593"/>
      <c r="I10" s="594"/>
      <c r="J10" s="595">
        <f>I38</f>
        <v>66815.482145999995</v>
      </c>
    </row>
    <row r="11" spans="2:16" x14ac:dyDescent="0.25">
      <c r="B11" s="596" t="s">
        <v>214</v>
      </c>
      <c r="C11" s="597" t="s">
        <v>386</v>
      </c>
      <c r="D11" s="597"/>
      <c r="E11" s="597"/>
      <c r="F11" s="597"/>
      <c r="G11" s="597"/>
      <c r="H11" s="597"/>
      <c r="I11" s="598"/>
      <c r="J11" s="599"/>
    </row>
    <row r="12" spans="2:16" ht="15" customHeight="1" x14ac:dyDescent="0.25">
      <c r="B12" s="596" t="s">
        <v>49</v>
      </c>
      <c r="C12" s="597" t="s">
        <v>387</v>
      </c>
      <c r="D12" s="600"/>
      <c r="E12" s="921"/>
      <c r="F12" s="921"/>
      <c r="G12" s="601"/>
      <c r="H12" s="602"/>
      <c r="I12" s="603"/>
      <c r="J12" s="604"/>
      <c r="L12" s="171">
        <f>J62</f>
        <v>73094.74214599999</v>
      </c>
    </row>
    <row r="13" spans="2:16" ht="15" customHeight="1" x14ac:dyDescent="0.25">
      <c r="B13" s="605"/>
      <c r="C13" s="606" t="s">
        <v>388</v>
      </c>
      <c r="D13" s="600" t="s">
        <v>172</v>
      </c>
      <c r="E13" s="921">
        <v>60</v>
      </c>
      <c r="F13" s="921"/>
      <c r="G13" s="607">
        <v>34780</v>
      </c>
      <c r="H13" s="602">
        <v>108.56</v>
      </c>
      <c r="I13" s="608">
        <f t="shared" ref="I13:I19" si="0">ROUND(H13*E13,2)</f>
        <v>6513.6</v>
      </c>
      <c r="J13" s="604"/>
      <c r="L13" s="171">
        <v>58933.98</v>
      </c>
      <c r="P13" s="164">
        <v>11792.854499999999</v>
      </c>
    </row>
    <row r="14" spans="2:16" ht="15" customHeight="1" x14ac:dyDescent="0.25">
      <c r="B14" s="609"/>
      <c r="C14" s="606" t="s">
        <v>389</v>
      </c>
      <c r="D14" s="600" t="s">
        <v>172</v>
      </c>
      <c r="E14" s="921">
        <v>60</v>
      </c>
      <c r="F14" s="921"/>
      <c r="G14" s="607">
        <v>532</v>
      </c>
      <c r="H14" s="602">
        <v>21.35</v>
      </c>
      <c r="I14" s="608">
        <f t="shared" si="0"/>
        <v>1281</v>
      </c>
      <c r="J14" s="604"/>
      <c r="K14" s="172">
        <v>820.63</v>
      </c>
    </row>
    <row r="15" spans="2:16" ht="15" customHeight="1" x14ac:dyDescent="0.25">
      <c r="B15" s="609"/>
      <c r="C15" s="606" t="s">
        <v>390</v>
      </c>
      <c r="D15" s="600" t="s">
        <v>172</v>
      </c>
      <c r="E15" s="921">
        <v>60</v>
      </c>
      <c r="F15" s="921"/>
      <c r="G15" s="607">
        <v>7592</v>
      </c>
      <c r="H15" s="602">
        <v>24.6</v>
      </c>
      <c r="I15" s="608">
        <f t="shared" si="0"/>
        <v>1476</v>
      </c>
      <c r="J15" s="604"/>
      <c r="K15" s="172"/>
      <c r="P15" s="164">
        <v>3007.4</v>
      </c>
    </row>
    <row r="16" spans="2:16" ht="15" customHeight="1" x14ac:dyDescent="0.25">
      <c r="B16" s="609"/>
      <c r="C16" s="606" t="s">
        <v>391</v>
      </c>
      <c r="D16" s="600" t="s">
        <v>172</v>
      </c>
      <c r="E16" s="921">
        <v>60</v>
      </c>
      <c r="F16" s="921"/>
      <c r="G16" s="607">
        <v>244</v>
      </c>
      <c r="H16" s="602">
        <v>10.039999999999999</v>
      </c>
      <c r="I16" s="608">
        <f t="shared" si="0"/>
        <v>602.4</v>
      </c>
      <c r="J16" s="604"/>
      <c r="K16" s="173"/>
      <c r="L16" s="174">
        <f>K62-J62</f>
        <v>-31910.276126582517</v>
      </c>
    </row>
    <row r="17" spans="2:13" x14ac:dyDescent="0.25">
      <c r="B17" s="610" t="s">
        <v>60</v>
      </c>
      <c r="C17" s="597" t="s">
        <v>392</v>
      </c>
      <c r="D17" s="600"/>
      <c r="E17" s="601"/>
      <c r="F17" s="601"/>
      <c r="G17" s="601"/>
      <c r="H17" s="602"/>
      <c r="I17" s="608"/>
      <c r="J17" s="604"/>
      <c r="K17" s="171">
        <f>J62</f>
        <v>73094.74214599999</v>
      </c>
    </row>
    <row r="18" spans="2:13" ht="15" customHeight="1" x14ac:dyDescent="0.25">
      <c r="B18" s="609"/>
      <c r="C18" s="606" t="s">
        <v>388</v>
      </c>
      <c r="D18" s="600" t="s">
        <v>172</v>
      </c>
      <c r="E18" s="921">
        <v>60</v>
      </c>
      <c r="F18" s="921"/>
      <c r="G18" s="607">
        <v>34780</v>
      </c>
      <c r="H18" s="602">
        <f>H13</f>
        <v>108.56</v>
      </c>
      <c r="I18" s="608">
        <f t="shared" si="0"/>
        <v>6513.6</v>
      </c>
      <c r="J18" s="604"/>
      <c r="K18" s="175"/>
    </row>
    <row r="19" spans="2:13" ht="15" customHeight="1" x14ac:dyDescent="0.25">
      <c r="B19" s="609"/>
      <c r="C19" s="606" t="s">
        <v>393</v>
      </c>
      <c r="D19" s="600" t="s">
        <v>172</v>
      </c>
      <c r="E19" s="921">
        <v>60</v>
      </c>
      <c r="F19" s="921"/>
      <c r="G19" s="607">
        <v>2359</v>
      </c>
      <c r="H19" s="602">
        <v>25.18</v>
      </c>
      <c r="I19" s="608">
        <f t="shared" si="0"/>
        <v>1510.8</v>
      </c>
      <c r="J19" s="604"/>
    </row>
    <row r="20" spans="2:13" ht="15" customHeight="1" x14ac:dyDescent="0.25">
      <c r="B20" s="578"/>
      <c r="C20" s="918" t="s">
        <v>362</v>
      </c>
      <c r="D20" s="918"/>
      <c r="E20" s="918"/>
      <c r="F20" s="918"/>
      <c r="G20" s="918"/>
      <c r="H20" s="918"/>
      <c r="I20" s="611">
        <f>SUM(I13:I19)</f>
        <v>17897.399999999998</v>
      </c>
      <c r="J20" s="604"/>
    </row>
    <row r="21" spans="2:13" ht="15" customHeight="1" x14ac:dyDescent="0.25">
      <c r="B21" s="578"/>
      <c r="C21" s="918" t="str">
        <f>CONCATENATE("SUBTOTAL DA MÃO DE OBRA COM LEIS SOCIAIS (",L6,"%):")</f>
        <v>SUBTOTAL DA MÃO DE OBRA COM LEIS SOCIAIS (73,48%):</v>
      </c>
      <c r="D21" s="918"/>
      <c r="E21" s="918"/>
      <c r="F21" s="918"/>
      <c r="G21" s="918"/>
      <c r="H21" s="918"/>
      <c r="I21" s="611">
        <f>ROUND(L6*(I20/100),2)</f>
        <v>13151.01</v>
      </c>
      <c r="J21" s="604"/>
      <c r="L21" s="173"/>
    </row>
    <row r="22" spans="2:13" ht="15" customHeight="1" x14ac:dyDescent="0.25">
      <c r="B22" s="578"/>
      <c r="C22" s="918" t="s">
        <v>394</v>
      </c>
      <c r="D22" s="918"/>
      <c r="E22" s="918"/>
      <c r="F22" s="918"/>
      <c r="G22" s="918"/>
      <c r="H22" s="918"/>
      <c r="I22" s="611">
        <f>SUM(I20:I21)</f>
        <v>31048.409999999996</v>
      </c>
      <c r="J22" s="604"/>
    </row>
    <row r="23" spans="2:13" ht="15" customHeight="1" x14ac:dyDescent="0.25">
      <c r="B23" s="578"/>
      <c r="C23" s="612"/>
      <c r="D23" s="612"/>
      <c r="E23" s="612"/>
      <c r="F23" s="612"/>
      <c r="G23" s="612"/>
      <c r="H23" s="612"/>
      <c r="I23" s="613"/>
      <c r="J23" s="604"/>
      <c r="K23" s="175">
        <f>K24-K25</f>
        <v>73094.74214599999</v>
      </c>
    </row>
    <row r="24" spans="2:13" ht="15.75" customHeight="1" x14ac:dyDescent="0.25">
      <c r="B24" s="596" t="s">
        <v>215</v>
      </c>
      <c r="C24" s="597" t="s">
        <v>395</v>
      </c>
      <c r="D24" s="588" t="s">
        <v>379</v>
      </c>
      <c r="E24" s="922" t="s">
        <v>8</v>
      </c>
      <c r="F24" s="922"/>
      <c r="G24" s="588"/>
      <c r="H24" s="589" t="s">
        <v>381</v>
      </c>
      <c r="I24" s="589" t="s">
        <v>382</v>
      </c>
      <c r="J24" s="590"/>
      <c r="K24" s="176">
        <f>J10+J40</f>
        <v>73094.74214599999</v>
      </c>
    </row>
    <row r="25" spans="2:13" ht="15" customHeight="1" x14ac:dyDescent="0.25">
      <c r="B25" s="578"/>
      <c r="C25" s="606" t="s">
        <v>396</v>
      </c>
      <c r="D25" s="600" t="s">
        <v>172</v>
      </c>
      <c r="E25" s="921">
        <v>130</v>
      </c>
      <c r="F25" s="921"/>
      <c r="G25" s="607">
        <v>92137</v>
      </c>
      <c r="H25" s="602">
        <v>30.51</v>
      </c>
      <c r="I25" s="608">
        <f>ROUND(H25*E25,2)</f>
        <v>3966.3</v>
      </c>
      <c r="J25" s="604"/>
      <c r="K25" s="173">
        <f>J65</f>
        <v>0</v>
      </c>
      <c r="L25" s="177"/>
    </row>
    <row r="26" spans="2:13" ht="15" customHeight="1" x14ac:dyDescent="0.25">
      <c r="B26" s="578"/>
      <c r="C26" s="606" t="s">
        <v>397</v>
      </c>
      <c r="D26" s="600" t="s">
        <v>62</v>
      </c>
      <c r="E26" s="921">
        <v>225.71844999999999</v>
      </c>
      <c r="F26" s="921"/>
      <c r="G26" s="607">
        <v>4221</v>
      </c>
      <c r="H26" s="602">
        <v>4.6100000000000003</v>
      </c>
      <c r="I26" s="614">
        <f>H26*E26</f>
        <v>1040.5620544999999</v>
      </c>
      <c r="J26" s="604"/>
      <c r="K26" s="173"/>
    </row>
    <row r="27" spans="2:13" ht="15" customHeight="1" x14ac:dyDescent="0.25">
      <c r="B27" s="596" t="s">
        <v>216</v>
      </c>
      <c r="C27" s="597" t="s">
        <v>398</v>
      </c>
      <c r="D27" s="600"/>
      <c r="E27" s="921"/>
      <c r="F27" s="921"/>
      <c r="G27" s="601"/>
      <c r="H27" s="602"/>
      <c r="I27" s="608"/>
      <c r="J27" s="604"/>
      <c r="K27" s="175">
        <f>K67</f>
        <v>0</v>
      </c>
    </row>
    <row r="28" spans="2:13" ht="15" customHeight="1" x14ac:dyDescent="0.25">
      <c r="B28" s="578"/>
      <c r="C28" s="606" t="s">
        <v>399</v>
      </c>
      <c r="D28" s="600" t="s">
        <v>172</v>
      </c>
      <c r="E28" s="921">
        <v>20</v>
      </c>
      <c r="F28" s="921"/>
      <c r="G28" s="607">
        <v>7247</v>
      </c>
      <c r="H28" s="602">
        <v>2.25</v>
      </c>
      <c r="I28" s="608">
        <f>H28*E28</f>
        <v>45</v>
      </c>
      <c r="J28" s="604"/>
      <c r="K28" s="175">
        <f>I28+K29</f>
        <v>-414.19546053324302</v>
      </c>
      <c r="L28" s="175">
        <f>K28/H28</f>
        <v>-184.08687134810802</v>
      </c>
      <c r="M28" s="164">
        <v>20.3678567059392</v>
      </c>
    </row>
    <row r="29" spans="2:13" ht="15" customHeight="1" x14ac:dyDescent="0.25">
      <c r="B29" s="578"/>
      <c r="C29" s="918" t="s">
        <v>400</v>
      </c>
      <c r="D29" s="918"/>
      <c r="E29" s="918"/>
      <c r="F29" s="918"/>
      <c r="G29" s="918"/>
      <c r="H29" s="918"/>
      <c r="I29" s="611">
        <f>SUM(I25:I28)</f>
        <v>5051.8620545000003</v>
      </c>
      <c r="J29" s="604"/>
      <c r="K29" s="175">
        <f>K30-I30</f>
        <v>-459.19546053324302</v>
      </c>
    </row>
    <row r="30" spans="2:13" ht="15" customHeight="1" x14ac:dyDescent="0.25">
      <c r="B30" s="578"/>
      <c r="C30" s="918" t="s">
        <v>401</v>
      </c>
      <c r="D30" s="918"/>
      <c r="E30" s="918"/>
      <c r="F30" s="918"/>
      <c r="G30" s="918"/>
      <c r="H30" s="918"/>
      <c r="I30" s="611">
        <f>I22+I29</f>
        <v>36100.272054499997</v>
      </c>
      <c r="J30" s="604"/>
      <c r="K30" s="175">
        <f>K32/1.06</f>
        <v>35641.076593966754</v>
      </c>
    </row>
    <row r="31" spans="2:13" ht="15" customHeight="1" x14ac:dyDescent="0.25">
      <c r="B31" s="578"/>
      <c r="C31" s="918" t="s">
        <v>402</v>
      </c>
      <c r="D31" s="918"/>
      <c r="E31" s="918"/>
      <c r="F31" s="918"/>
      <c r="G31" s="918"/>
      <c r="H31" s="918"/>
      <c r="I31" s="611">
        <f>I30*0.06</f>
        <v>2166.0163232699997</v>
      </c>
      <c r="J31" s="604"/>
    </row>
    <row r="32" spans="2:13" ht="15" customHeight="1" x14ac:dyDescent="0.25">
      <c r="B32" s="578"/>
      <c r="C32" s="918" t="s">
        <v>403</v>
      </c>
      <c r="D32" s="918"/>
      <c r="E32" s="918"/>
      <c r="F32" s="918"/>
      <c r="G32" s="918"/>
      <c r="H32" s="918"/>
      <c r="I32" s="611">
        <f>I31+I30</f>
        <v>38266.288377769997</v>
      </c>
      <c r="J32" s="604"/>
      <c r="K32" s="175">
        <f>K34</f>
        <v>37779.541189604759</v>
      </c>
    </row>
    <row r="33" spans="2:11" ht="15" customHeight="1" x14ac:dyDescent="0.25">
      <c r="B33" s="578"/>
      <c r="C33" s="612"/>
      <c r="D33" s="612"/>
      <c r="E33" s="612"/>
      <c r="F33" s="612"/>
      <c r="G33" s="612"/>
      <c r="H33" s="612"/>
      <c r="I33" s="589"/>
      <c r="J33" s="604"/>
    </row>
    <row r="34" spans="2:11" ht="15" customHeight="1" x14ac:dyDescent="0.25">
      <c r="B34" s="596"/>
      <c r="C34" s="918" t="s">
        <v>404</v>
      </c>
      <c r="D34" s="918"/>
      <c r="E34" s="918"/>
      <c r="F34" s="918"/>
      <c r="G34" s="918"/>
      <c r="H34" s="918"/>
      <c r="I34" s="611">
        <f>SUM(I32)</f>
        <v>38266.288377769997</v>
      </c>
      <c r="J34" s="599"/>
      <c r="K34" s="164">
        <f>K36/K35</f>
        <v>37779.541189604759</v>
      </c>
    </row>
    <row r="35" spans="2:11" ht="15" customHeight="1" x14ac:dyDescent="0.25">
      <c r="B35" s="615"/>
      <c r="C35" s="918" t="str">
        <f>CONCATENATE("SUBTOTAL (DIA-CONSIDERANDO ",L8," DIAS TRABALHADOS):")</f>
        <v>SUBTOTAL (DIA-CONSIDERANDO 8 DIAS TRABALHADOS):</v>
      </c>
      <c r="D35" s="918"/>
      <c r="E35" s="918"/>
      <c r="F35" s="918"/>
      <c r="G35" s="918"/>
      <c r="H35" s="918"/>
      <c r="I35" s="611"/>
      <c r="J35" s="604"/>
      <c r="K35" s="164">
        <f>I36/I34</f>
        <v>1.4148500493570764</v>
      </c>
    </row>
    <row r="36" spans="2:11" ht="15" customHeight="1" x14ac:dyDescent="0.25">
      <c r="B36" s="615"/>
      <c r="C36" s="918" t="str">
        <f>CONCATENATE("SUBTOTAL LEV. PLANIALTIMÉTRICO (CONSIDERANDO UMA PRODUTIVIDADE DE  ",L9," km/DIA)"&amp;"):")</f>
        <v>SUBTOTAL LEV. PLANIALTIMÉTRICO (CONSIDERANDO UMA PRODUTIVIDADE DE  3,973566 km/DIA)):</v>
      </c>
      <c r="D36" s="918"/>
      <c r="E36" s="918"/>
      <c r="F36" s="918"/>
      <c r="G36" s="918"/>
      <c r="H36" s="918"/>
      <c r="I36" s="611">
        <f>ROUND((('MEMORIA DE CALCULO'!C16)/L9/1000)*I34,3)</f>
        <v>54141.06</v>
      </c>
      <c r="J36" s="604"/>
      <c r="K36" s="164">
        <f>K38/1.25</f>
        <v>53452.385716799996</v>
      </c>
    </row>
    <row r="37" spans="2:11" ht="15" customHeight="1" x14ac:dyDescent="0.25">
      <c r="B37" s="615"/>
      <c r="C37" s="918" t="str">
        <f>CONCATENATE("CUSTO COM BDI (",L7,"%):")</f>
        <v>CUSTO COM BDI (23,41%):</v>
      </c>
      <c r="D37" s="918"/>
      <c r="E37" s="918"/>
      <c r="F37" s="918"/>
      <c r="G37" s="918"/>
      <c r="H37" s="918"/>
      <c r="I37" s="611">
        <f>I36*L7/100</f>
        <v>12674.422146000001</v>
      </c>
      <c r="J37" s="604"/>
    </row>
    <row r="38" spans="2:11" ht="15" customHeight="1" x14ac:dyDescent="0.25">
      <c r="B38" s="615"/>
      <c r="C38" s="918" t="s">
        <v>405</v>
      </c>
      <c r="D38" s="918"/>
      <c r="E38" s="918"/>
      <c r="F38" s="918"/>
      <c r="G38" s="918"/>
      <c r="H38" s="918"/>
      <c r="I38" s="611">
        <f>I36+I37</f>
        <v>66815.482145999995</v>
      </c>
      <c r="J38" s="604"/>
      <c r="K38" s="177">
        <f>I38+J66</f>
        <v>66815.482145999995</v>
      </c>
    </row>
    <row r="39" spans="2:11" ht="15" customHeight="1" x14ac:dyDescent="0.25">
      <c r="B39" s="615"/>
      <c r="C39" s="612"/>
      <c r="D39" s="612"/>
      <c r="E39" s="612"/>
      <c r="F39" s="612"/>
      <c r="G39" s="612"/>
      <c r="H39" s="612"/>
      <c r="I39" s="603"/>
      <c r="J39" s="604"/>
    </row>
    <row r="40" spans="2:11" s="169" customFormat="1" ht="15" customHeight="1" x14ac:dyDescent="0.25">
      <c r="B40" s="591" t="s">
        <v>219</v>
      </c>
      <c r="C40" s="592" t="s">
        <v>406</v>
      </c>
      <c r="D40" s="593"/>
      <c r="E40" s="593"/>
      <c r="F40" s="593"/>
      <c r="G40" s="593"/>
      <c r="H40" s="593"/>
      <c r="I40" s="594"/>
      <c r="J40" s="595">
        <f>I60</f>
        <v>6279.2599999999993</v>
      </c>
    </row>
    <row r="41" spans="2:11" ht="18" customHeight="1" x14ac:dyDescent="0.25">
      <c r="B41" s="596" t="s">
        <v>222</v>
      </c>
      <c r="C41" s="597" t="s">
        <v>407</v>
      </c>
      <c r="D41" s="612"/>
      <c r="E41" s="612"/>
      <c r="F41" s="612"/>
      <c r="G41" s="612"/>
      <c r="H41" s="612"/>
      <c r="I41" s="603"/>
      <c r="J41" s="604"/>
    </row>
    <row r="42" spans="2:11" ht="15" customHeight="1" x14ac:dyDescent="0.25">
      <c r="B42" s="596" t="s">
        <v>273</v>
      </c>
      <c r="C42" s="597" t="s">
        <v>408</v>
      </c>
      <c r="D42" s="600" t="s">
        <v>34</v>
      </c>
      <c r="E42" s="917">
        <v>1</v>
      </c>
      <c r="F42" s="917"/>
      <c r="G42" s="602"/>
      <c r="H42" s="602">
        <f>H43</f>
        <v>4640.24</v>
      </c>
      <c r="I42" s="611">
        <f>ROUND(H42*E42,2)</f>
        <v>4640.24</v>
      </c>
      <c r="J42" s="604"/>
    </row>
    <row r="43" spans="2:11" ht="15" customHeight="1" x14ac:dyDescent="0.25">
      <c r="B43" s="596" t="s">
        <v>274</v>
      </c>
      <c r="C43" s="597" t="s">
        <v>409</v>
      </c>
      <c r="D43" s="600" t="s">
        <v>34</v>
      </c>
      <c r="E43" s="917">
        <v>1</v>
      </c>
      <c r="F43" s="917"/>
      <c r="G43" s="602"/>
      <c r="H43" s="602">
        <f>H45+H53</f>
        <v>4640.24</v>
      </c>
      <c r="I43" s="602"/>
      <c r="J43" s="604"/>
    </row>
    <row r="44" spans="2:11" ht="15" customHeight="1" x14ac:dyDescent="0.25">
      <c r="B44" s="615"/>
      <c r="C44" s="606" t="s">
        <v>410</v>
      </c>
      <c r="D44" s="600"/>
      <c r="E44" s="917"/>
      <c r="F44" s="917"/>
      <c r="G44" s="602"/>
      <c r="H44" s="602"/>
      <c r="I44" s="602"/>
      <c r="J44" s="604"/>
    </row>
    <row r="45" spans="2:11" ht="15" customHeight="1" x14ac:dyDescent="0.25">
      <c r="B45" s="616" t="s">
        <v>49</v>
      </c>
      <c r="C45" s="606" t="s">
        <v>411</v>
      </c>
      <c r="D45" s="600"/>
      <c r="E45" s="917">
        <v>1</v>
      </c>
      <c r="F45" s="917"/>
      <c r="G45" s="602"/>
      <c r="H45" s="602">
        <f>ROUND((E47/E48)*E51,2)</f>
        <v>2674.8</v>
      </c>
      <c r="I45" s="602"/>
      <c r="J45" s="604"/>
    </row>
    <row r="46" spans="2:11" ht="15" customHeight="1" x14ac:dyDescent="0.25">
      <c r="B46" s="615"/>
      <c r="C46" s="606" t="s">
        <v>412</v>
      </c>
      <c r="D46" s="600"/>
      <c r="E46" s="920"/>
      <c r="F46" s="920"/>
      <c r="G46" s="617"/>
      <c r="H46" s="602"/>
      <c r="I46" s="602"/>
      <c r="J46" s="604"/>
    </row>
    <row r="47" spans="2:11" ht="15" customHeight="1" x14ac:dyDescent="0.25">
      <c r="B47" s="615"/>
      <c r="C47" s="606" t="s">
        <v>413</v>
      </c>
      <c r="D47" s="600" t="s">
        <v>18</v>
      </c>
      <c r="E47" s="917">
        <f>SUM(H18+H19)*60</f>
        <v>8024.4000000000005</v>
      </c>
      <c r="F47" s="917"/>
      <c r="G47" s="602"/>
      <c r="H47" s="602"/>
      <c r="I47" s="602"/>
      <c r="J47" s="604"/>
    </row>
    <row r="48" spans="2:11" ht="24" customHeight="1" x14ac:dyDescent="0.25">
      <c r="B48" s="615"/>
      <c r="C48" s="606" t="s">
        <v>414</v>
      </c>
      <c r="D48" s="600" t="s">
        <v>172</v>
      </c>
      <c r="E48" s="917">
        <v>24</v>
      </c>
      <c r="F48" s="917"/>
      <c r="G48" s="602"/>
      <c r="H48" s="602"/>
      <c r="I48" s="602"/>
      <c r="J48" s="604"/>
    </row>
    <row r="49" spans="2:14" x14ac:dyDescent="0.25">
      <c r="B49" s="615"/>
      <c r="C49" s="606" t="s">
        <v>415</v>
      </c>
      <c r="D49" s="600" t="s">
        <v>416</v>
      </c>
      <c r="E49" s="917">
        <v>12</v>
      </c>
      <c r="F49" s="917"/>
      <c r="G49" s="602"/>
      <c r="H49" s="602"/>
      <c r="I49" s="602"/>
      <c r="J49" s="604"/>
    </row>
    <row r="50" spans="2:14" ht="15" customHeight="1" x14ac:dyDescent="0.25">
      <c r="B50" s="615"/>
      <c r="C50" s="606" t="s">
        <v>417</v>
      </c>
      <c r="D50" s="600" t="s">
        <v>172</v>
      </c>
      <c r="E50" s="917">
        <v>8</v>
      </c>
      <c r="F50" s="917"/>
      <c r="G50" s="602"/>
      <c r="H50" s="602"/>
      <c r="I50" s="602"/>
      <c r="J50" s="604"/>
    </row>
    <row r="51" spans="2:14" x14ac:dyDescent="0.25">
      <c r="B51" s="615"/>
      <c r="C51" s="606" t="s">
        <v>418</v>
      </c>
      <c r="D51" s="600" t="s">
        <v>172</v>
      </c>
      <c r="E51" s="917">
        <v>8</v>
      </c>
      <c r="F51" s="917"/>
      <c r="G51" s="602"/>
      <c r="H51" s="602"/>
      <c r="I51" s="602"/>
      <c r="J51" s="604"/>
      <c r="K51" s="176"/>
    </row>
    <row r="52" spans="2:14" ht="15" customHeight="1" x14ac:dyDescent="0.25">
      <c r="B52" s="615"/>
      <c r="C52" s="618"/>
      <c r="D52" s="600"/>
      <c r="E52" s="920"/>
      <c r="F52" s="920"/>
      <c r="G52" s="617"/>
      <c r="H52" s="602"/>
      <c r="I52" s="602"/>
      <c r="J52" s="604"/>
    </row>
    <row r="53" spans="2:14" ht="15" customHeight="1" x14ac:dyDescent="0.25">
      <c r="B53" s="616" t="s">
        <v>60</v>
      </c>
      <c r="C53" s="606" t="s">
        <v>419</v>
      </c>
      <c r="D53" s="600" t="s">
        <v>374</v>
      </c>
      <c r="E53" s="917">
        <f>L6</f>
        <v>73.48</v>
      </c>
      <c r="F53" s="917"/>
      <c r="G53" s="602"/>
      <c r="H53" s="602">
        <f>ROUND(H45*E53/100,2)</f>
        <v>1965.44</v>
      </c>
      <c r="I53" s="602"/>
      <c r="J53" s="604"/>
      <c r="K53" s="176"/>
    </row>
    <row r="54" spans="2:14" ht="15" customHeight="1" x14ac:dyDescent="0.25">
      <c r="B54" s="616"/>
      <c r="C54" s="606"/>
      <c r="D54" s="600"/>
      <c r="E54" s="602"/>
      <c r="F54" s="602"/>
      <c r="G54" s="602"/>
      <c r="H54" s="602"/>
      <c r="I54" s="602"/>
      <c r="J54" s="604"/>
    </row>
    <row r="55" spans="2:14" ht="15" customHeight="1" x14ac:dyDescent="0.25">
      <c r="B55" s="596" t="s">
        <v>202</v>
      </c>
      <c r="C55" s="597" t="s">
        <v>420</v>
      </c>
      <c r="D55" s="600" t="s">
        <v>374</v>
      </c>
      <c r="E55" s="917">
        <v>3.74</v>
      </c>
      <c r="F55" s="917"/>
      <c r="G55" s="602"/>
      <c r="H55" s="619"/>
      <c r="I55" s="611">
        <f>ROUND($I$42*E55/100,2)</f>
        <v>173.54</v>
      </c>
      <c r="J55" s="604"/>
    </row>
    <row r="56" spans="2:14" ht="15" customHeight="1" x14ac:dyDescent="0.25">
      <c r="B56" s="596" t="s">
        <v>203</v>
      </c>
      <c r="C56" s="597" t="s">
        <v>421</v>
      </c>
      <c r="D56" s="600" t="s">
        <v>374</v>
      </c>
      <c r="E56" s="917">
        <v>3.81</v>
      </c>
      <c r="F56" s="917"/>
      <c r="G56" s="602"/>
      <c r="H56" s="619"/>
      <c r="I56" s="611">
        <f>ROUND($I$55*E56/100,2)</f>
        <v>6.61</v>
      </c>
      <c r="J56" s="604"/>
    </row>
    <row r="57" spans="2:14" ht="15" customHeight="1" x14ac:dyDescent="0.25">
      <c r="B57" s="596" t="s">
        <v>422</v>
      </c>
      <c r="C57" s="597" t="s">
        <v>423</v>
      </c>
      <c r="D57" s="600" t="s">
        <v>374</v>
      </c>
      <c r="E57" s="917">
        <v>5.77</v>
      </c>
      <c r="F57" s="917"/>
      <c r="G57" s="602"/>
      <c r="H57" s="619"/>
      <c r="I57" s="611">
        <f>ROUND($I$42*E57/100,2)</f>
        <v>267.74</v>
      </c>
      <c r="J57" s="604"/>
    </row>
    <row r="58" spans="2:14" ht="15" customHeight="1" x14ac:dyDescent="0.25">
      <c r="B58" s="578"/>
      <c r="C58" s="918" t="s">
        <v>424</v>
      </c>
      <c r="D58" s="918"/>
      <c r="E58" s="918"/>
      <c r="F58" s="918"/>
      <c r="G58" s="918"/>
      <c r="H58" s="918"/>
      <c r="I58" s="611">
        <f>SUM(I42:I57)</f>
        <v>5088.1299999999992</v>
      </c>
      <c r="J58" s="604"/>
    </row>
    <row r="59" spans="2:14" ht="15.75" customHeight="1" x14ac:dyDescent="0.25">
      <c r="B59" s="620"/>
      <c r="C59" s="918" t="str">
        <f>CONCATENATE("CUSTO COM BDI (",L7,"%):")</f>
        <v>CUSTO COM BDI (23,41%):</v>
      </c>
      <c r="D59" s="918"/>
      <c r="E59" s="918"/>
      <c r="F59" s="918"/>
      <c r="G59" s="918"/>
      <c r="H59" s="918"/>
      <c r="I59" s="611">
        <f>ROUND(I58*L7/100,2)</f>
        <v>1191.1300000000001</v>
      </c>
      <c r="J59" s="621"/>
      <c r="K59" s="164">
        <v>8330.0974999999999</v>
      </c>
    </row>
    <row r="60" spans="2:14" ht="15" customHeight="1" x14ac:dyDescent="0.25">
      <c r="B60" s="578"/>
      <c r="C60" s="918" t="s">
        <v>425</v>
      </c>
      <c r="D60" s="918"/>
      <c r="E60" s="918"/>
      <c r="F60" s="918"/>
      <c r="G60" s="918"/>
      <c r="H60" s="918"/>
      <c r="I60" s="611">
        <f>I58+I59</f>
        <v>6279.2599999999993</v>
      </c>
      <c r="J60" s="604"/>
    </row>
    <row r="61" spans="2:14" x14ac:dyDescent="0.25">
      <c r="B61" s="578"/>
      <c r="C61" s="618"/>
      <c r="D61" s="618"/>
      <c r="E61" s="618"/>
      <c r="F61" s="618"/>
      <c r="G61" s="618"/>
      <c r="H61" s="618"/>
      <c r="I61" s="618"/>
      <c r="J61" s="604"/>
    </row>
    <row r="62" spans="2:14" s="169" customFormat="1" ht="16.5" customHeight="1" thickBot="1" x14ac:dyDescent="0.3">
      <c r="B62" s="622"/>
      <c r="C62" s="919" t="s">
        <v>426</v>
      </c>
      <c r="D62" s="919"/>
      <c r="E62" s="919"/>
      <c r="F62" s="919"/>
      <c r="G62" s="919"/>
      <c r="H62" s="919"/>
      <c r="I62" s="919"/>
      <c r="J62" s="623">
        <f>SUM(J10:J61)</f>
        <v>73094.74214599999</v>
      </c>
      <c r="K62" s="178">
        <f>0.03*'QCI '!I11/1.03</f>
        <v>41184.466019417472</v>
      </c>
    </row>
    <row r="63" spans="2:14" x14ac:dyDescent="0.25">
      <c r="C63" s="170"/>
      <c r="D63" s="170"/>
      <c r="E63" s="170"/>
      <c r="F63" s="170"/>
      <c r="G63" s="170"/>
      <c r="H63" s="170"/>
      <c r="I63" s="170"/>
      <c r="J63" s="170"/>
      <c r="K63" s="179"/>
      <c r="L63" s="180"/>
      <c r="M63" s="180"/>
      <c r="N63" s="181"/>
    </row>
    <row r="66" spans="6:11" x14ac:dyDescent="0.25">
      <c r="J66" s="177"/>
    </row>
    <row r="67" spans="6:11" x14ac:dyDescent="0.25">
      <c r="J67" s="177"/>
      <c r="K67" s="175"/>
    </row>
    <row r="68" spans="6:11" x14ac:dyDescent="0.25">
      <c r="F68" s="164" t="s">
        <v>427</v>
      </c>
      <c r="J68" s="177"/>
    </row>
  </sheetData>
  <mergeCells count="47">
    <mergeCell ref="E13:F13"/>
    <mergeCell ref="B2:J2"/>
    <mergeCell ref="B3:J3"/>
    <mergeCell ref="B5:J5"/>
    <mergeCell ref="E9:F9"/>
    <mergeCell ref="E12:F12"/>
    <mergeCell ref="E27:F27"/>
    <mergeCell ref="E14:F14"/>
    <mergeCell ref="E15:F15"/>
    <mergeCell ref="E16:F16"/>
    <mergeCell ref="E18:F18"/>
    <mergeCell ref="E19:F19"/>
    <mergeCell ref="C20:H20"/>
    <mergeCell ref="C21:H21"/>
    <mergeCell ref="C22:H22"/>
    <mergeCell ref="E24:F24"/>
    <mergeCell ref="E25:F25"/>
    <mergeCell ref="E26:F26"/>
    <mergeCell ref="E43:F43"/>
    <mergeCell ref="E28:F28"/>
    <mergeCell ref="C29:H29"/>
    <mergeCell ref="C30:H30"/>
    <mergeCell ref="C31:H31"/>
    <mergeCell ref="C32:H32"/>
    <mergeCell ref="C34:H34"/>
    <mergeCell ref="C35:H35"/>
    <mergeCell ref="C36:H36"/>
    <mergeCell ref="C37:H37"/>
    <mergeCell ref="C38:H38"/>
    <mergeCell ref="E42:F42"/>
    <mergeCell ref="E56:F56"/>
    <mergeCell ref="E44:F44"/>
    <mergeCell ref="E45:F45"/>
    <mergeCell ref="E46:F46"/>
    <mergeCell ref="E47:F47"/>
    <mergeCell ref="E48:F48"/>
    <mergeCell ref="E49:F49"/>
    <mergeCell ref="E50:F50"/>
    <mergeCell ref="E51:F51"/>
    <mergeCell ref="E52:F52"/>
    <mergeCell ref="E53:F53"/>
    <mergeCell ref="E55:F55"/>
    <mergeCell ref="E57:F57"/>
    <mergeCell ref="C58:H58"/>
    <mergeCell ref="C59:H59"/>
    <mergeCell ref="C60:H60"/>
    <mergeCell ref="C62:I62"/>
  </mergeCells>
  <printOptions horizontalCentered="1"/>
  <pageMargins left="0.39370078740157483" right="0.39370078740157483" top="0.39370078740157483" bottom="0.78740157480314965" header="0.31496062992125984" footer="0.31496062992125984"/>
  <pageSetup paperSize="9" scale="64" firstPageNumber="86" orientation="portrait" r:id="rId1"/>
  <headerFooter>
    <oddFooter>&amp;R&amp;G</oddFooter>
  </headerFooter>
  <colBreaks count="1" manualBreakCount="1">
    <brk id="10"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16</vt:i4>
      </vt:variant>
    </vt:vector>
  </HeadingPairs>
  <TitlesOfParts>
    <vt:vector size="29" baseType="lpstr">
      <vt:lpstr>Planilha Resumo</vt:lpstr>
      <vt:lpstr>Orçamento Total</vt:lpstr>
      <vt:lpstr>MEMORIA DE CALCULO</vt:lpstr>
      <vt:lpstr>DMT 01</vt:lpstr>
      <vt:lpstr>DMT 02</vt:lpstr>
      <vt:lpstr>Cronograma Físico Financeiro</vt:lpstr>
      <vt:lpstr>COMPOSIÇÃO DE CUSTOS</vt:lpstr>
      <vt:lpstr>QCI </vt:lpstr>
      <vt:lpstr>COMP. PROJ. EXECUTIVO</vt:lpstr>
      <vt:lpstr>MAT BET</vt:lpstr>
      <vt:lpstr> BDI</vt:lpstr>
      <vt:lpstr>BDI 15,00%</vt:lpstr>
      <vt:lpstr>ENCARGOS SOCIAIS </vt:lpstr>
      <vt:lpstr>' BDI'!Area_de_impressao</vt:lpstr>
      <vt:lpstr>'BDI 15,00%'!Area_de_impressao</vt:lpstr>
      <vt:lpstr>'COMP. PROJ. EXECUTIVO'!Area_de_impressao</vt:lpstr>
      <vt:lpstr>'COMPOSIÇÃO DE CUSTOS'!Area_de_impressao</vt:lpstr>
      <vt:lpstr>'Cronograma Físico Financeiro'!Area_de_impressao</vt:lpstr>
      <vt:lpstr>'DMT 01'!Area_de_impressao</vt:lpstr>
      <vt:lpstr>'DMT 02'!Area_de_impressao</vt:lpstr>
      <vt:lpstr>'ENCARGOS SOCIAIS '!Area_de_impressao</vt:lpstr>
      <vt:lpstr>'MAT BET'!Area_de_impressao</vt:lpstr>
      <vt:lpstr>'MEMORIA DE CALCULO'!Area_de_impressao</vt:lpstr>
      <vt:lpstr>'Orçamento Total'!Area_de_impressao</vt:lpstr>
      <vt:lpstr>'Planilha Resumo'!Area_de_impressao</vt:lpstr>
      <vt:lpstr>'QCI '!Area_de_impressao</vt:lpstr>
      <vt:lpstr>'COMPOSIÇÃO DE CUSTOS'!Titulos_de_impressao</vt:lpstr>
      <vt:lpstr>'MEMORIA DE CALCULO'!Titulos_de_impressao</vt:lpstr>
      <vt:lpstr>'Orçamento Total'!Titulos_de_impressao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CPL C</cp:lastModifiedBy>
  <cp:lastPrinted>2022-01-26T17:41:24Z</cp:lastPrinted>
  <dcterms:created xsi:type="dcterms:W3CDTF">2019-10-01T19:51:01Z</dcterms:created>
  <dcterms:modified xsi:type="dcterms:W3CDTF">2022-05-05T19:25:16Z</dcterms:modified>
</cp:coreProperties>
</file>